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341" windowWidth="17400" windowHeight="12780" activeTab="0"/>
  </bookViews>
  <sheets>
    <sheet name="G" sheetId="1" r:id="rId1"/>
  </sheets>
  <definedNames>
    <definedName name="_xlnm.Print_Area" localSheetId="0">'G'!$A$1:$R$115</definedName>
    <definedName name="_xlnm.Print_Titles" localSheetId="0">'G'!$3:$6</definedName>
  </definedNames>
  <calcPr fullCalcOnLoad="1"/>
</workbook>
</file>

<file path=xl/sharedStrings.xml><?xml version="1.0" encoding="utf-8"?>
<sst xmlns="http://schemas.openxmlformats.org/spreadsheetml/2006/main" count="263" uniqueCount="123">
  <si>
    <t>x</t>
  </si>
  <si>
    <t>układ wg przedsięwzięć/programów/projektów/zadań</t>
  </si>
  <si>
    <t>Nazwa i cel</t>
  </si>
  <si>
    <t>Klasyfikacja budżetowa</t>
  </si>
  <si>
    <t>Od</t>
  </si>
  <si>
    <t>Do</t>
  </si>
  <si>
    <t>Dział</t>
  </si>
  <si>
    <t>Rozdz.</t>
  </si>
  <si>
    <t>Przedsięwzięcia ogółem</t>
  </si>
  <si>
    <t>– wydatki bieżące</t>
  </si>
  <si>
    <t>– wydatki majątkowe</t>
  </si>
  <si>
    <t>1) programy, projekty lub zadania (razem)</t>
  </si>
  <si>
    <t>program 1 ogółem</t>
  </si>
  <si>
    <t xml:space="preserve"> - wyszczególnienie wydatków na program wg klasyfikacji budżetowej</t>
  </si>
  <si>
    <t>b) programy, projekty lub zadania związane z umowami partnerstwa publiczno-prywatnego (razem)</t>
  </si>
  <si>
    <t>c) programy, projekty lub zadania pozostałe (inne niż wymienione w lit. a i b (razem)</t>
  </si>
  <si>
    <t>2) umowy, których realizacja w roku budżetowym i w latach następnych jest niezbędna dla zapewnienia ciągłości działania jednostki i których płatności przypadają w okresie dłuższym niż rok (razem)</t>
  </si>
  <si>
    <t>umowa 1 ogółem</t>
  </si>
  <si>
    <t>3) gwarancje i poręczenia udzielane przez jednostki samorządu terytorialnego (razem)</t>
  </si>
  <si>
    <t>Jednostka odpowiedzialna</t>
  </si>
  <si>
    <t>Łączne nakłady finansowe</t>
  </si>
  <si>
    <t>Wydatki poniesione w latach poprzednich</t>
  </si>
  <si>
    <t>Okres realizacji (w wierszu program/umowa)</t>
  </si>
  <si>
    <t>Limit zobowiązań</t>
  </si>
  <si>
    <t>Gmina Michałowice</t>
  </si>
  <si>
    <t>Budowa kanalizacji sanitarnej w ul. Jałowcowej w Opaczy Małej</t>
  </si>
  <si>
    <t>010</t>
  </si>
  <si>
    <t>01010</t>
  </si>
  <si>
    <t>Opracowanie koncepcji kanalizacji, wykonanie ekspertyz, badań i modernizacja sieci gazowych</t>
  </si>
  <si>
    <r>
      <t xml:space="preserve">program 2  </t>
    </r>
    <r>
      <rPr>
        <b/>
        <i/>
        <sz val="10"/>
        <rFont val="Arial"/>
        <family val="2"/>
      </rPr>
      <t xml:space="preserve">Budowa Sieci Wodociągowej w Gminie Michałowice </t>
    </r>
    <r>
      <rPr>
        <i/>
        <sz val="10"/>
        <rFont val="Arial"/>
        <family val="2"/>
      </rPr>
      <t>ogółem</t>
    </r>
  </si>
  <si>
    <t>Budowa sieci wodociągowej na terenie Gminy</t>
  </si>
  <si>
    <t>Budowa SUW Michałowice -Reguły</t>
  </si>
  <si>
    <t>Budowa sieci wodociągowej w ul. Jałowcowej w Opaczy Małej</t>
  </si>
  <si>
    <t xml:space="preserve">Modernizacja SUW Komorów </t>
  </si>
  <si>
    <r>
      <t xml:space="preserve">program 3 </t>
    </r>
    <r>
      <rPr>
        <b/>
        <i/>
        <sz val="10"/>
        <rFont val="Arial"/>
        <family val="2"/>
      </rPr>
      <t xml:space="preserve">Budowa Dróg w Gminie Michałowice </t>
    </r>
    <r>
      <rPr>
        <i/>
        <sz val="10"/>
        <rFont val="Arial"/>
        <family val="2"/>
      </rPr>
      <t>ogółem</t>
    </r>
  </si>
  <si>
    <t>Przebudowa ul. Akacjowej w Opaczy Kol.</t>
  </si>
  <si>
    <t>Budowa ciągu pieszo-rowerowego Reguły-Pęcice ul. Powstańców Warszawy</t>
  </si>
  <si>
    <t>Przebudowa ul. Bodycha w Regułach i Opaczy Kol.</t>
  </si>
  <si>
    <t>Budowa Alei Jana Pawła II w Komorowie</t>
  </si>
  <si>
    <t>Budowa systemu ścieżek rowerowych</t>
  </si>
  <si>
    <r>
      <t xml:space="preserve">program 4  </t>
    </r>
    <r>
      <rPr>
        <b/>
        <i/>
        <sz val="10"/>
        <rFont val="Arial"/>
        <family val="2"/>
      </rPr>
      <t xml:space="preserve">Budowa Urządzeń Odwadniających i Małej Retencji w Gminie Michałowice </t>
    </r>
    <r>
      <rPr>
        <i/>
        <sz val="10"/>
        <rFont val="Arial"/>
        <family val="2"/>
      </rPr>
      <t>ogółem</t>
    </r>
  </si>
  <si>
    <t>Budowa zbiornika retencyjnego w Michałowicach</t>
  </si>
  <si>
    <t>Odwodnienie Pęcic Małych</t>
  </si>
  <si>
    <t>Budowa odwodnienia w Michałowicach Wsi</t>
  </si>
  <si>
    <t>Przebudowa rowu U-1 odwadniającego wraz z budową zbiornika retencyjnego w dolinie rzeki Raszynki</t>
  </si>
  <si>
    <t>Odwodnienie na terenie Gminy (dok. proj. i wyk)</t>
  </si>
  <si>
    <r>
      <t xml:space="preserve">program 5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</si>
  <si>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t>Rozbudowa Szkoły w Michałowicach</t>
  </si>
  <si>
    <t>Budowa budynków socjalnych</t>
  </si>
  <si>
    <t>Zakupy mienia komunalnego</t>
  </si>
  <si>
    <t>Zakupy inwestycyjne Urzędu Gminy (zakup oprogramowania, sprzętu biurowego).</t>
  </si>
  <si>
    <t xml:space="preserve">Budowa gminnego przedszkola w Granicy </t>
  </si>
  <si>
    <t>Modernizacja budynku przedszkola wraz z modernizacją placu zabaw w Nowej Wsi</t>
  </si>
  <si>
    <t xml:space="preserve">Modernizacja budynku przedszkola w Michałowicach </t>
  </si>
  <si>
    <r>
      <t xml:space="preserve">program 6  </t>
    </r>
    <r>
      <rPr>
        <b/>
        <i/>
        <sz val="10"/>
        <rFont val="Arial"/>
        <family val="2"/>
      </rPr>
      <t xml:space="preserve">Oświetlenie Terenów Publicznych w Gminie Michałowice </t>
    </r>
    <r>
      <rPr>
        <i/>
        <sz val="10"/>
        <rFont val="Arial"/>
        <family val="2"/>
      </rPr>
      <t>ogółem</t>
    </r>
  </si>
  <si>
    <t>Modernizacja oświetlenia ulicznego na terenie gminy (dok. i wyk.)</t>
  </si>
  <si>
    <r>
      <t xml:space="preserve">program 7  </t>
    </r>
    <r>
      <rPr>
        <b/>
        <i/>
        <sz val="10"/>
        <rFont val="Arial"/>
        <family val="2"/>
      </rPr>
      <t xml:space="preserve">Budowa Budynków Użyteczności Publicznej w Gminie Michałowice </t>
    </r>
    <r>
      <rPr>
        <i/>
        <sz val="10"/>
        <rFont val="Arial"/>
        <family val="2"/>
      </rPr>
      <t>ogółem</t>
    </r>
  </si>
  <si>
    <r>
      <t xml:space="preserve">program 8  </t>
    </r>
    <r>
      <rPr>
        <b/>
        <i/>
        <sz val="10"/>
        <rFont val="Arial"/>
        <family val="2"/>
      </rPr>
      <t xml:space="preserve">Budowa Ośrodków Sportu i Rekreacji w Gminie Michałowice </t>
    </r>
    <r>
      <rPr>
        <i/>
        <sz val="10"/>
        <rFont val="Arial"/>
        <family val="2"/>
      </rPr>
      <t>ogółem</t>
    </r>
  </si>
  <si>
    <t>Budowa boisk w Pęcicach Małych</t>
  </si>
  <si>
    <r>
      <t>program 1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Budowa Kanalizacji Sanitarnej w Gminie Michałowice </t>
    </r>
    <r>
      <rPr>
        <i/>
        <sz val="10"/>
        <rFont val="Arial"/>
        <family val="2"/>
      </rPr>
      <t>ogółem</t>
    </r>
  </si>
  <si>
    <t>Budowa ośrodka dziennego pobytu dla ludzi starszych</t>
  </si>
  <si>
    <t>Budowa przykanalików sanitarnych i odcinków sieci kanalizacyjnej w ulicach gdzie kanalizacja sanitarna została wybudowana w latach ubiegłych</t>
  </si>
  <si>
    <t>Budowa świetlicy w Komorowie Wsi</t>
  </si>
  <si>
    <t>Budowa ośrodka kultury w Komorowie</t>
  </si>
  <si>
    <t>Przebudowa ul. Makowej, Studziennej, Jasnej, Grabowej, Ewy, Malinowej, Willowej w Opaczy Kol.</t>
  </si>
  <si>
    <r>
      <t xml:space="preserve">Przebudowa ul.: Kasztanowej, Poniatowskiego w M-cach Wsi, Wesołej, </t>
    </r>
    <r>
      <rPr>
        <sz val="9"/>
        <rFont val="Times New Roman CE"/>
        <family val="0"/>
      </rPr>
      <t>Regulskiej</t>
    </r>
    <r>
      <rPr>
        <sz val="9"/>
        <rFont val="Times New Roman CE"/>
        <family val="1"/>
      </rPr>
      <t>, Kolejowej, Topolowej w M-cach.</t>
    </r>
  </si>
  <si>
    <t>Przebudowa ul. 3 Maja, Kościuszki, Mickiewicza, Partyzantów, Wojska Polskiego, Rumuńskiej, Żytniej, Ks. Popiełuszki, Raszyńskiej, Lotniczej, Kwiatowej w M-cach</t>
  </si>
  <si>
    <t>Przebudowa ul. Kamień Polny, Przepiórki, Ks. Woźniaka, Leśnej, Brzozowej w Pęcicach Małych</t>
  </si>
  <si>
    <t>Przebudowa ul. Głównej w Komorowie Wsi</t>
  </si>
  <si>
    <t>Przebudowa ul. Rodzinnej w Sokołowie</t>
  </si>
  <si>
    <t>Budowa sieci kanalizacyjnej na terenie Gminy, w tym m.in..: ul. Dębowa (dok), Cisowa, Cyprysowa, Lawendowa, Dziewanny (dok), Kubusia Puchatka, boczna od ul. Długiej w Granicy, ul. Starego Dębu w Komorowie Wsi, ul. Leśna w Pęcicach Małych, ul. Topolowej (dok) w Michałowicach, ul. Piachy i Sokołowska w Pęcicach</t>
  </si>
  <si>
    <t>Budowa sieci wodociągowej w ul.Sosnowej, Daktylowej i Klonowej w Opaczy Kol.</t>
  </si>
  <si>
    <t>Przebudowa ul. Polnej, Bugaj, Turystycznej, Słonecznej  w Komorowie Wsi</t>
  </si>
  <si>
    <t>Budowa kanalizacji sanitarnej w ul. Sosnowej, Badylarskiej, Środkowej, Górnej, Bez Nazwy (od ul. Środkowej do Al.Jerozolimskich) w Opaczy Kol.</t>
  </si>
  <si>
    <t xml:space="preserve">Sieć wodociągowa na terenie Gminy (obsługa geodezyjna, opracowanie dok. proj., wyk. przyłączy do posesji) </t>
  </si>
  <si>
    <t>L.p</t>
  </si>
  <si>
    <t>Umowa wydzierżawienia działki Nr 878 w Granicy</t>
  </si>
  <si>
    <t xml:space="preserve">Zimowe utrzymanie dróg </t>
  </si>
  <si>
    <t>Opracowanie planów przestrzennego zagospodarowania gminy</t>
  </si>
  <si>
    <t>Wyłączenia gruntów z produkcji rolnej  - opłaty wynikające z decyzji Starosty Pruszkowskiego”</t>
  </si>
  <si>
    <t>Użytkowanie wieczyste gruntów przez Gminę Michałowice od Agencji Nieruchomości Rolnej Skarbu Państwa”</t>
  </si>
  <si>
    <t xml:space="preserve">Umowy dzierżawy z PKP na dysponowanie gruntem stanowiące własność PKP </t>
  </si>
  <si>
    <t>Budowa kanalizacji sanitarnej w ul. Wandy, Sportowej i Stokrotek w Nowej Wsi</t>
  </si>
  <si>
    <t>Przebudowa ul. Sportowej, Wandy i Heleny w Nowej Wsi (dok)</t>
  </si>
  <si>
    <t>Zagospodarowanie Pl. Paderewskiego w Komorowie</t>
  </si>
  <si>
    <t>750</t>
  </si>
  <si>
    <t>75023</t>
  </si>
  <si>
    <t>Internet SUW Komorów</t>
  </si>
  <si>
    <t xml:space="preserve">Internet Neostrada Opcja 2Mb w promocji „Wymarzony Internet” </t>
  </si>
  <si>
    <t>92109</t>
  </si>
  <si>
    <t>Dostawa usług internetowych do budynków  Urzędu Gminy</t>
  </si>
  <si>
    <t>801</t>
  </si>
  <si>
    <t>80114</t>
  </si>
  <si>
    <t>Dostawa usług telekomunikacyjnych telefonii komórkowych ZOEAS</t>
  </si>
  <si>
    <t>Dostawa usług telekomunikacyjnych telefonii komórkowych Urząd Gminy</t>
  </si>
  <si>
    <t>80101</t>
  </si>
  <si>
    <t>Dostawa usług internetowych Szkoła Podstawowa Michałowice</t>
  </si>
  <si>
    <t>852</t>
  </si>
  <si>
    <t>85219</t>
  </si>
  <si>
    <t>Dostawa usług telekomunikacyjnych telefonii komórkowych GOPS</t>
  </si>
  <si>
    <t>a) programy, projekty lub zadania związane programami realizowanymi z udziałem środków, o których mowa w art. 5 ust. 1 pkt 2 i 3 (razem)</t>
  </si>
  <si>
    <t>Dostawa usług telekomunikacyjnych telefonii stacjonarnych Urząd Gminy</t>
  </si>
  <si>
    <t>Przebudowa ul. Akacjowej, Klonowej, Lipowej i Żwirowej w Komorowie (dok)</t>
  </si>
  <si>
    <t>67a</t>
  </si>
  <si>
    <t>Przebudowa ul. Czystej  w Opaczy Małej wraz z odwodnieniem (dok)</t>
  </si>
  <si>
    <r>
      <t>Przebudowa ul. Środkowej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0"/>
      </rPr>
      <t>w Opaczy Kol.</t>
    </r>
  </si>
  <si>
    <t>Przebudowa ul. Jaśminowej, Różanej, Tulipanów, Granicznej i Słonecznej w Nowej Wsi.</t>
  </si>
  <si>
    <t>Przebudowa ul. Orzeszkowej, Daniłowskiego, Baczyńskiego, Działkowej i Żytniej w Regułach</t>
  </si>
  <si>
    <t>Przebudowa ul. 3 Maja i Kredytowej w Komorowie</t>
  </si>
  <si>
    <t>Przebudowa ul. Dębowej w Granicy</t>
  </si>
  <si>
    <t>Odwodnienie ul. Spacerowej i Widok w Michałowicach</t>
  </si>
  <si>
    <t>Przebudowa ul.  Kurpińskiego, Sobieskiego, Wiejskiej, Kotońskiego, Moniuszki, Poniatowskiego, Kraszewskiego, Mazurskiej, 3Maja (dok), Kredytowej (dok), Kujawskiej (dok) w Komorowe i ul. Żwirowa (dok.)</t>
  </si>
  <si>
    <t>Przebudowa ul. Warszawskiej (strona północna i południowa), Poprzecznej, Piaskowej, Kochanowskiego, Dębowej (dok), Skośnej (dok), Sabały (dok), Okrężnej (dok), Malczewskiego (dok), Wyspiańskiego (dok) w Granicy</t>
  </si>
  <si>
    <t>Przebudowa starego budynku Urzędu Gminy</t>
  </si>
  <si>
    <t>Budowa świetlicy wiejskiej i zagospodarowanie placu zabaw w Suchym Lesie</t>
  </si>
  <si>
    <t>Rozbudowa szkoły w Komorowie (wraz z termomodernizacją)  wraz z wykonaniem lodowiska i zadaszenie boiska</t>
  </si>
  <si>
    <t>Dostawa usług telekomunikacyjnych telefonii stacjonarnej szkoła Michałowice</t>
  </si>
  <si>
    <t>Dostawa usług telekomunikacyjnych telefonii komórkowej  szkoła Michałowice</t>
  </si>
  <si>
    <t>„Realizacja w latach 2012 – 2014   projektu systemowego pt. „Aktywnie do rozwoju” w ramach Programu Operacyjnego Kapitał Ludzki, Priorytet VII, Działanie 7.1, Poddziałanie 7.1.1”</t>
  </si>
  <si>
    <t>Przebudowa ul. Brzozowej i Al.. M. Dąbrowskiej w Komorowie - dofinansowanie inwestycji powiatowej</t>
  </si>
  <si>
    <t>Budowa zespołu szkolno-przedszkolnego w Regułach</t>
  </si>
  <si>
    <t xml:space="preserve"> </t>
  </si>
  <si>
    <t xml:space="preserve">Wykaz przedsięwzięć do WPF na lata 2013–2020                                                                          Załącznik nr 2 do Uchwały Nr  XXIV /221/ Rady Gminy Michałowice z dnia 27 grudnia 2012r.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</si>
</sst>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_ ;[Red]\-#,##0.0\ "/>
    <numFmt numFmtId="171" formatCode="#,##0.0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 CE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8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 wrapText="1"/>
    </xf>
    <xf numFmtId="0" fontId="9" fillId="0" borderId="0" xfId="0" applyFont="1" applyAlignment="1">
      <alignment wrapText="1"/>
    </xf>
    <xf numFmtId="4" fontId="0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zoomScaleSheetLayoutView="100" zoomScalePageLayoutView="0" workbookViewId="0" topLeftCell="A1">
      <pane xSplit="9" ySplit="5" topLeftCell="J34" activePane="bottomRight" state="frozen"/>
      <selection pane="topLeft" activeCell="A1" sqref="A1"/>
      <selection pane="topRight" activeCell="I1" sqref="I1"/>
      <selection pane="bottomLeft" activeCell="A6" sqref="A6"/>
      <selection pane="bottomRight" activeCell="K95" sqref="K95"/>
    </sheetView>
  </sheetViews>
  <sheetFormatPr defaultColWidth="9.140625" defaultRowHeight="12.75"/>
  <cols>
    <col min="1" max="1" width="4.28125" style="23" customWidth="1"/>
    <col min="2" max="2" width="27.421875" style="0" customWidth="1"/>
    <col min="3" max="3" width="17.28125" style="0" customWidth="1"/>
    <col min="4" max="4" width="6.28125" style="0" customWidth="1"/>
    <col min="5" max="6" width="6.140625" style="0" customWidth="1"/>
    <col min="7" max="7" width="6.7109375" style="0" customWidth="1"/>
    <col min="8" max="8" width="14.140625" style="32" customWidth="1"/>
    <col min="9" max="9" width="13.28125" style="0" customWidth="1"/>
    <col min="10" max="10" width="11.7109375" style="0" bestFit="1" customWidth="1"/>
    <col min="11" max="11" width="12.7109375" style="0" bestFit="1" customWidth="1"/>
    <col min="12" max="14" width="11.7109375" style="0" bestFit="1" customWidth="1"/>
    <col min="15" max="15" width="10.57421875" style="0" customWidth="1"/>
    <col min="16" max="17" width="11.00390625" style="0" bestFit="1" customWidth="1"/>
    <col min="18" max="18" width="13.8515625" style="0" bestFit="1" customWidth="1"/>
  </cols>
  <sheetData>
    <row r="1" spans="2:18" ht="25.5" customHeight="1">
      <c r="B1" s="62" t="s">
        <v>122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2:18" ht="12.75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25.5" customHeight="1">
      <c r="A3" s="50" t="s">
        <v>75</v>
      </c>
      <c r="B3" s="60" t="s">
        <v>2</v>
      </c>
      <c r="C3" s="50" t="s">
        <v>19</v>
      </c>
      <c r="D3" s="52" t="s">
        <v>22</v>
      </c>
      <c r="E3" s="53"/>
      <c r="F3" s="50" t="s">
        <v>3</v>
      </c>
      <c r="G3" s="50"/>
      <c r="H3" s="51" t="s">
        <v>20</v>
      </c>
      <c r="I3" s="50" t="s">
        <v>21</v>
      </c>
      <c r="J3" s="50"/>
      <c r="K3" s="50"/>
      <c r="L3" s="50"/>
      <c r="M3" s="50"/>
      <c r="N3" s="50"/>
      <c r="O3" s="50"/>
      <c r="P3" s="50"/>
      <c r="Q3" s="50"/>
      <c r="R3" s="50" t="s">
        <v>23</v>
      </c>
    </row>
    <row r="4" spans="1:18" ht="36" customHeight="1">
      <c r="A4" s="50"/>
      <c r="B4" s="60"/>
      <c r="C4" s="50"/>
      <c r="D4" s="54"/>
      <c r="E4" s="55"/>
      <c r="F4" s="50"/>
      <c r="G4" s="50"/>
      <c r="H4" s="51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25.5">
      <c r="A5" s="24"/>
      <c r="B5" s="16"/>
      <c r="C5" s="2"/>
      <c r="D5" s="2" t="s">
        <v>4</v>
      </c>
      <c r="E5" s="2" t="s">
        <v>5</v>
      </c>
      <c r="F5" s="2" t="s">
        <v>6</v>
      </c>
      <c r="G5" s="2" t="s">
        <v>7</v>
      </c>
      <c r="H5" s="25"/>
      <c r="I5" s="2"/>
      <c r="J5" s="2">
        <v>2013</v>
      </c>
      <c r="K5" s="2">
        <v>2014</v>
      </c>
      <c r="L5" s="2">
        <v>2015</v>
      </c>
      <c r="M5" s="2" t="s">
        <v>121</v>
      </c>
      <c r="N5" s="2">
        <v>2017</v>
      </c>
      <c r="O5" s="2">
        <v>2018</v>
      </c>
      <c r="P5" s="2">
        <v>2019</v>
      </c>
      <c r="Q5" s="2">
        <v>2020</v>
      </c>
      <c r="R5" s="2"/>
    </row>
    <row r="6" spans="1:18" ht="12.75">
      <c r="A6" s="24">
        <v>1</v>
      </c>
      <c r="B6" s="16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33">
        <v>8</v>
      </c>
      <c r="I6" s="2">
        <v>9</v>
      </c>
      <c r="J6" s="2">
        <v>11</v>
      </c>
      <c r="K6" s="2">
        <v>12</v>
      </c>
      <c r="L6" s="2">
        <v>13</v>
      </c>
      <c r="M6" s="2">
        <v>14</v>
      </c>
      <c r="N6" s="2">
        <v>15</v>
      </c>
      <c r="O6" s="2">
        <v>16</v>
      </c>
      <c r="P6" s="2">
        <v>17</v>
      </c>
      <c r="Q6" s="2">
        <v>18</v>
      </c>
      <c r="R6" s="2">
        <v>19</v>
      </c>
    </row>
    <row r="7" spans="1:18" ht="12.75">
      <c r="A7" s="24">
        <v>2</v>
      </c>
      <c r="B7" s="56" t="s">
        <v>8</v>
      </c>
      <c r="C7" s="57"/>
      <c r="D7" s="57"/>
      <c r="E7" s="57"/>
      <c r="F7" s="57"/>
      <c r="G7" s="57"/>
      <c r="H7" s="26">
        <f>H8+H9</f>
        <v>149072953.62</v>
      </c>
      <c r="I7" s="26">
        <f>I8+I9</f>
        <v>10671809.62</v>
      </c>
      <c r="J7" s="11">
        <f aca="true" t="shared" si="0" ref="J7:R7">J8+J9</f>
        <v>16696907</v>
      </c>
      <c r="K7" s="11">
        <f t="shared" si="0"/>
        <v>18797325</v>
      </c>
      <c r="L7" s="11">
        <f t="shared" si="0"/>
        <v>12881049</v>
      </c>
      <c r="M7" s="11">
        <f t="shared" si="0"/>
        <v>13769465</v>
      </c>
      <c r="N7" s="11">
        <f t="shared" si="0"/>
        <v>15382316</v>
      </c>
      <c r="O7" s="11">
        <f t="shared" si="0"/>
        <v>18401196</v>
      </c>
      <c r="P7" s="11">
        <f t="shared" si="0"/>
        <v>21539523</v>
      </c>
      <c r="Q7" s="11">
        <f t="shared" si="0"/>
        <v>20933363</v>
      </c>
      <c r="R7" s="11">
        <f t="shared" si="0"/>
        <v>121454237</v>
      </c>
    </row>
    <row r="8" spans="1:18" ht="12.75">
      <c r="A8" s="24">
        <v>3</v>
      </c>
      <c r="B8" s="56" t="s">
        <v>9</v>
      </c>
      <c r="C8" s="57"/>
      <c r="D8" s="57"/>
      <c r="E8" s="57"/>
      <c r="F8" s="57"/>
      <c r="G8" s="57"/>
      <c r="H8" s="26">
        <f>SUM(H21+H13)</f>
        <v>3542731</v>
      </c>
      <c r="I8" s="26">
        <f aca="true" t="shared" si="1" ref="I8:Q8">SUM(I21+I13)</f>
        <v>202500</v>
      </c>
      <c r="J8" s="26">
        <f t="shared" si="1"/>
        <v>1542907</v>
      </c>
      <c r="K8" s="26">
        <f t="shared" si="1"/>
        <v>1157606</v>
      </c>
      <c r="L8" s="26">
        <f t="shared" si="1"/>
        <v>147457</v>
      </c>
      <c r="M8" s="26">
        <f t="shared" si="1"/>
        <v>91300</v>
      </c>
      <c r="N8" s="26">
        <f t="shared" si="1"/>
        <v>92176</v>
      </c>
      <c r="O8" s="26">
        <f t="shared" si="1"/>
        <v>93087</v>
      </c>
      <c r="P8" s="26">
        <f t="shared" si="1"/>
        <v>94034</v>
      </c>
      <c r="Q8" s="26">
        <f t="shared" si="1"/>
        <v>121664</v>
      </c>
      <c r="R8" s="26">
        <f>SUM(R21)</f>
        <v>1547324</v>
      </c>
    </row>
    <row r="9" spans="1:18" ht="12.75">
      <c r="A9" s="24">
        <v>4</v>
      </c>
      <c r="B9" s="56" t="s">
        <v>10</v>
      </c>
      <c r="C9" s="57"/>
      <c r="D9" s="57"/>
      <c r="E9" s="57"/>
      <c r="F9" s="57"/>
      <c r="G9" s="57"/>
      <c r="H9" s="26">
        <f>H12</f>
        <v>145530222.62</v>
      </c>
      <c r="I9" s="26">
        <f>I12</f>
        <v>10469309.62</v>
      </c>
      <c r="J9" s="11">
        <f aca="true" t="shared" si="2" ref="J9:R9">J12</f>
        <v>15154000</v>
      </c>
      <c r="K9" s="11">
        <f t="shared" si="2"/>
        <v>17639719</v>
      </c>
      <c r="L9" s="11">
        <f t="shared" si="2"/>
        <v>12733592</v>
      </c>
      <c r="M9" s="11">
        <f t="shared" si="2"/>
        <v>13678165</v>
      </c>
      <c r="N9" s="11">
        <f t="shared" si="2"/>
        <v>15290140</v>
      </c>
      <c r="O9" s="11">
        <f t="shared" si="2"/>
        <v>18308109</v>
      </c>
      <c r="P9" s="11">
        <f t="shared" si="2"/>
        <v>21445489</v>
      </c>
      <c r="Q9" s="11">
        <f t="shared" si="2"/>
        <v>20811699</v>
      </c>
      <c r="R9" s="11">
        <f t="shared" si="2"/>
        <v>119906913</v>
      </c>
    </row>
    <row r="10" spans="1:18" ht="12.75">
      <c r="A10" s="24">
        <v>5</v>
      </c>
      <c r="B10" s="56" t="s">
        <v>11</v>
      </c>
      <c r="C10" s="57"/>
      <c r="D10" s="57"/>
      <c r="E10" s="57"/>
      <c r="F10" s="57"/>
      <c r="G10" s="57"/>
      <c r="H10" s="26">
        <f>H11+H12</f>
        <v>145530222.62</v>
      </c>
      <c r="I10" s="26">
        <f>I11+I12</f>
        <v>10469309.62</v>
      </c>
      <c r="J10" s="11">
        <f aca="true" t="shared" si="3" ref="J10:R10">J11+J12</f>
        <v>15154000</v>
      </c>
      <c r="K10" s="11">
        <f t="shared" si="3"/>
        <v>17639719</v>
      </c>
      <c r="L10" s="11">
        <f t="shared" si="3"/>
        <v>12733592</v>
      </c>
      <c r="M10" s="11">
        <f t="shared" si="3"/>
        <v>13678165</v>
      </c>
      <c r="N10" s="11">
        <f t="shared" si="3"/>
        <v>15290140</v>
      </c>
      <c r="O10" s="11">
        <f t="shared" si="3"/>
        <v>18308109</v>
      </c>
      <c r="P10" s="11">
        <f t="shared" si="3"/>
        <v>21445489</v>
      </c>
      <c r="Q10" s="11">
        <f t="shared" si="3"/>
        <v>20811699</v>
      </c>
      <c r="R10" s="11">
        <f t="shared" si="3"/>
        <v>119906913</v>
      </c>
    </row>
    <row r="11" spans="1:18" ht="12.75">
      <c r="A11" s="24">
        <v>6</v>
      </c>
      <c r="B11" s="56" t="s">
        <v>9</v>
      </c>
      <c r="C11" s="57"/>
      <c r="D11" s="57"/>
      <c r="E11" s="57"/>
      <c r="F11" s="57"/>
      <c r="G11" s="57"/>
      <c r="H11" s="26"/>
      <c r="I11" s="27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24">
        <v>7</v>
      </c>
      <c r="B12" s="56" t="s">
        <v>10</v>
      </c>
      <c r="C12" s="57"/>
      <c r="D12" s="57"/>
      <c r="E12" s="57"/>
      <c r="F12" s="57"/>
      <c r="G12" s="57"/>
      <c r="H12" s="26">
        <f>H39</f>
        <v>145530222.62</v>
      </c>
      <c r="I12" s="26">
        <f>I39</f>
        <v>10469309.62</v>
      </c>
      <c r="J12" s="11">
        <f aca="true" t="shared" si="4" ref="J12:R12">J39</f>
        <v>15154000</v>
      </c>
      <c r="K12" s="11">
        <f t="shared" si="4"/>
        <v>17639719</v>
      </c>
      <c r="L12" s="11">
        <f t="shared" si="4"/>
        <v>12733592</v>
      </c>
      <c r="M12" s="11">
        <f t="shared" si="4"/>
        <v>13678165</v>
      </c>
      <c r="N12" s="11">
        <f t="shared" si="4"/>
        <v>15290140</v>
      </c>
      <c r="O12" s="11">
        <f t="shared" si="4"/>
        <v>18308109</v>
      </c>
      <c r="P12" s="11">
        <f t="shared" si="4"/>
        <v>21445489</v>
      </c>
      <c r="Q12" s="11">
        <f t="shared" si="4"/>
        <v>20811699</v>
      </c>
      <c r="R12" s="11">
        <f t="shared" si="4"/>
        <v>119906913</v>
      </c>
    </row>
    <row r="13" spans="1:18" ht="25.5" customHeight="1">
      <c r="A13" s="24">
        <v>8</v>
      </c>
      <c r="B13" s="58" t="s">
        <v>100</v>
      </c>
      <c r="C13" s="59"/>
      <c r="D13" s="59"/>
      <c r="E13" s="59"/>
      <c r="F13" s="59"/>
      <c r="G13" s="59"/>
      <c r="H13" s="26">
        <f>SUM(H15)</f>
        <v>702500</v>
      </c>
      <c r="I13" s="26">
        <f>SUM(I15)</f>
        <v>202500</v>
      </c>
      <c r="J13" s="26">
        <f>SUM(J15)</f>
        <v>250000</v>
      </c>
      <c r="K13" s="26">
        <f>SUM(K15)</f>
        <v>250000</v>
      </c>
      <c r="L13" s="26">
        <v>0</v>
      </c>
      <c r="M13" s="26">
        <v>0</v>
      </c>
      <c r="N13" s="26">
        <v>0</v>
      </c>
      <c r="O13" s="26">
        <v>0</v>
      </c>
      <c r="P13" s="27">
        <v>0</v>
      </c>
      <c r="Q13" s="27">
        <v>0</v>
      </c>
      <c r="R13" s="27">
        <f>SUM(K13)</f>
        <v>250000</v>
      </c>
    </row>
    <row r="14" spans="1:18" ht="12.75">
      <c r="A14" s="24">
        <v>9</v>
      </c>
      <c r="B14" s="17" t="s">
        <v>12</v>
      </c>
      <c r="C14" s="3"/>
      <c r="D14" s="3"/>
      <c r="E14" s="3"/>
      <c r="F14" s="61" t="s">
        <v>0</v>
      </c>
      <c r="G14" s="61"/>
      <c r="H14" s="27"/>
      <c r="I14" s="27"/>
      <c r="J14" s="3"/>
      <c r="K14" s="3"/>
      <c r="L14" s="3"/>
      <c r="M14" s="3"/>
      <c r="N14" s="3"/>
      <c r="O14" s="3"/>
      <c r="P14" s="3"/>
      <c r="Q14" s="3"/>
      <c r="R14" s="3"/>
    </row>
    <row r="15" spans="1:18" ht="76.5">
      <c r="A15" s="24">
        <v>10</v>
      </c>
      <c r="B15" s="47" t="s">
        <v>118</v>
      </c>
      <c r="C15" s="4" t="s">
        <v>24</v>
      </c>
      <c r="D15" s="35">
        <v>2012</v>
      </c>
      <c r="E15" s="35">
        <v>2014</v>
      </c>
      <c r="F15" s="35">
        <v>853</v>
      </c>
      <c r="G15" s="35">
        <v>85395</v>
      </c>
      <c r="H15" s="48">
        <f>SUM(I15:K15)</f>
        <v>702500</v>
      </c>
      <c r="I15" s="48">
        <v>202500</v>
      </c>
      <c r="J15" s="48">
        <v>250000</v>
      </c>
      <c r="K15" s="48">
        <v>250000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f>SUM(K15)</f>
        <v>250000</v>
      </c>
    </row>
    <row r="16" spans="1:18" ht="26.25" customHeight="1">
      <c r="A16" s="24">
        <v>11</v>
      </c>
      <c r="B16" s="58" t="s">
        <v>14</v>
      </c>
      <c r="C16" s="59"/>
      <c r="D16" s="59"/>
      <c r="E16" s="59"/>
      <c r="F16" s="59"/>
      <c r="G16" s="59"/>
      <c r="H16" s="27"/>
      <c r="I16" s="27"/>
      <c r="J16" s="46"/>
      <c r="K16" s="3"/>
      <c r="L16" s="3"/>
      <c r="M16" s="3"/>
      <c r="N16" s="3"/>
      <c r="O16" s="3"/>
      <c r="P16" s="3"/>
      <c r="Q16" s="3"/>
      <c r="R16" s="3"/>
    </row>
    <row r="17" spans="1:18" ht="12.75">
      <c r="A17" s="24">
        <v>12</v>
      </c>
      <c r="B17" s="58" t="s">
        <v>9</v>
      </c>
      <c r="C17" s="59"/>
      <c r="D17" s="59"/>
      <c r="E17" s="59"/>
      <c r="F17" s="59"/>
      <c r="G17" s="59"/>
      <c r="H17" s="27"/>
      <c r="I17" s="27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24">
        <v>13</v>
      </c>
      <c r="B18" s="58" t="s">
        <v>10</v>
      </c>
      <c r="C18" s="59"/>
      <c r="D18" s="59"/>
      <c r="E18" s="59"/>
      <c r="F18" s="59"/>
      <c r="G18" s="59"/>
      <c r="H18" s="27"/>
      <c r="I18" s="27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24">
        <v>14</v>
      </c>
      <c r="B19" s="17" t="s">
        <v>12</v>
      </c>
      <c r="C19" s="3"/>
      <c r="D19" s="3"/>
      <c r="E19" s="3"/>
      <c r="F19" s="61" t="s">
        <v>0</v>
      </c>
      <c r="G19" s="61"/>
      <c r="H19" s="27"/>
      <c r="I19" s="27"/>
      <c r="J19" s="3"/>
      <c r="K19" s="3"/>
      <c r="L19" s="3"/>
      <c r="M19" s="3"/>
      <c r="N19" s="3"/>
      <c r="O19" s="3"/>
      <c r="P19" s="3"/>
      <c r="Q19" s="3"/>
      <c r="R19" s="3"/>
    </row>
    <row r="20" spans="1:18" ht="38.25">
      <c r="A20" s="24">
        <v>15</v>
      </c>
      <c r="B20" s="17" t="s">
        <v>13</v>
      </c>
      <c r="C20" s="3"/>
      <c r="D20" s="3"/>
      <c r="E20" s="3"/>
      <c r="F20" s="3"/>
      <c r="G20" s="3"/>
      <c r="H20" s="27"/>
      <c r="I20" s="27"/>
      <c r="J20" s="3"/>
      <c r="K20" s="3"/>
      <c r="L20" s="3"/>
      <c r="M20" s="3"/>
      <c r="N20" s="3"/>
      <c r="O20" s="3"/>
      <c r="P20" s="3"/>
      <c r="Q20" s="3"/>
      <c r="R20" s="3"/>
    </row>
    <row r="21" spans="1:18" ht="14.25" customHeight="1">
      <c r="A21" s="24">
        <v>16</v>
      </c>
      <c r="B21" s="58" t="s">
        <v>15</v>
      </c>
      <c r="C21" s="59"/>
      <c r="D21" s="59"/>
      <c r="E21" s="59"/>
      <c r="F21" s="59"/>
      <c r="G21" s="59"/>
      <c r="H21" s="26">
        <f>SUM(H22)</f>
        <v>2840231</v>
      </c>
      <c r="I21" s="26">
        <f aca="true" t="shared" si="5" ref="I21:R21">SUM(I22)</f>
        <v>0</v>
      </c>
      <c r="J21" s="26">
        <f t="shared" si="5"/>
        <v>1292907</v>
      </c>
      <c r="K21" s="26">
        <f t="shared" si="5"/>
        <v>907606</v>
      </c>
      <c r="L21" s="26">
        <f t="shared" si="5"/>
        <v>147457</v>
      </c>
      <c r="M21" s="26">
        <f t="shared" si="5"/>
        <v>91300</v>
      </c>
      <c r="N21" s="26">
        <f t="shared" si="5"/>
        <v>92176</v>
      </c>
      <c r="O21" s="26">
        <f t="shared" si="5"/>
        <v>93087</v>
      </c>
      <c r="P21" s="26">
        <f t="shared" si="5"/>
        <v>94034</v>
      </c>
      <c r="Q21" s="26">
        <f t="shared" si="5"/>
        <v>121664</v>
      </c>
      <c r="R21" s="26">
        <f t="shared" si="5"/>
        <v>1547324</v>
      </c>
    </row>
    <row r="22" spans="1:18" s="37" customFormat="1" ht="12.75">
      <c r="A22" s="24">
        <v>17</v>
      </c>
      <c r="B22" s="58" t="s">
        <v>9</v>
      </c>
      <c r="C22" s="59"/>
      <c r="D22" s="59"/>
      <c r="E22" s="59"/>
      <c r="F22" s="59"/>
      <c r="G22" s="59"/>
      <c r="H22" s="26">
        <f>SUM(H23:H38)</f>
        <v>2840231</v>
      </c>
      <c r="I22" s="26">
        <f aca="true" t="shared" si="6" ref="I22:N22">SUM(I23:I38)</f>
        <v>0</v>
      </c>
      <c r="J22" s="26">
        <f t="shared" si="6"/>
        <v>1292907</v>
      </c>
      <c r="K22" s="26">
        <f t="shared" si="6"/>
        <v>907606</v>
      </c>
      <c r="L22" s="26">
        <f t="shared" si="6"/>
        <v>147457</v>
      </c>
      <c r="M22" s="26">
        <f t="shared" si="6"/>
        <v>91300</v>
      </c>
      <c r="N22" s="26">
        <f t="shared" si="6"/>
        <v>92176</v>
      </c>
      <c r="O22" s="26">
        <f>SUM(O23:O38)</f>
        <v>93087</v>
      </c>
      <c r="P22" s="26">
        <f>SUM(P23:P38)</f>
        <v>94034</v>
      </c>
      <c r="Q22" s="26">
        <f>SUM(Q23:Q38)</f>
        <v>121664</v>
      </c>
      <c r="R22" s="26">
        <f>SUM(R23:R38)</f>
        <v>1547324</v>
      </c>
    </row>
    <row r="23" spans="1:18" ht="25.5">
      <c r="A23" s="24">
        <v>18</v>
      </c>
      <c r="B23" s="36" t="s">
        <v>76</v>
      </c>
      <c r="C23" s="4" t="s">
        <v>24</v>
      </c>
      <c r="D23" s="35">
        <v>2013</v>
      </c>
      <c r="E23" s="35">
        <v>2020</v>
      </c>
      <c r="F23" s="35">
        <v>700</v>
      </c>
      <c r="G23" s="35">
        <v>70005</v>
      </c>
      <c r="H23" s="26">
        <f>SUM(J23:Q23)</f>
        <v>206035</v>
      </c>
      <c r="I23" s="27">
        <v>0</v>
      </c>
      <c r="J23" s="27">
        <v>19469</v>
      </c>
      <c r="K23" s="27">
        <v>20248</v>
      </c>
      <c r="L23" s="27">
        <v>21057</v>
      </c>
      <c r="M23" s="27">
        <v>21900</v>
      </c>
      <c r="N23" s="27">
        <v>22776</v>
      </c>
      <c r="O23" s="27">
        <v>23687</v>
      </c>
      <c r="P23" s="27">
        <v>24634</v>
      </c>
      <c r="Q23" s="27">
        <f>25620+26644</f>
        <v>52264</v>
      </c>
      <c r="R23" s="27">
        <f>SUM(K23:Q23)</f>
        <v>186566</v>
      </c>
    </row>
    <row r="24" spans="1:18" ht="38.25">
      <c r="A24" s="24">
        <v>19</v>
      </c>
      <c r="B24" s="38" t="s">
        <v>79</v>
      </c>
      <c r="C24" s="4" t="s">
        <v>24</v>
      </c>
      <c r="D24" s="35">
        <v>2013</v>
      </c>
      <c r="E24" s="35">
        <v>2020</v>
      </c>
      <c r="F24" s="35">
        <v>700</v>
      </c>
      <c r="G24" s="35">
        <v>70005</v>
      </c>
      <c r="H24" s="26">
        <f>SUM(J24:Q24)</f>
        <v>267200</v>
      </c>
      <c r="I24" s="27">
        <v>0</v>
      </c>
      <c r="J24" s="27">
        <v>33400</v>
      </c>
      <c r="K24" s="27">
        <v>33400</v>
      </c>
      <c r="L24" s="27">
        <v>33400</v>
      </c>
      <c r="M24" s="27">
        <v>33400</v>
      </c>
      <c r="N24" s="27">
        <v>33400</v>
      </c>
      <c r="O24" s="27">
        <v>33400</v>
      </c>
      <c r="P24" s="27">
        <v>33400</v>
      </c>
      <c r="Q24" s="27">
        <v>33400</v>
      </c>
      <c r="R24" s="27">
        <f aca="true" t="shared" si="7" ref="R24:R70">SUM(K24:Q24)</f>
        <v>233800</v>
      </c>
    </row>
    <row r="25" spans="1:18" ht="51">
      <c r="A25" s="24">
        <v>20</v>
      </c>
      <c r="B25" s="39" t="s">
        <v>80</v>
      </c>
      <c r="C25" s="4" t="s">
        <v>24</v>
      </c>
      <c r="D25" s="35">
        <v>2013</v>
      </c>
      <c r="E25" s="35">
        <v>2020</v>
      </c>
      <c r="F25" s="35">
        <v>700</v>
      </c>
      <c r="G25" s="35">
        <v>70005</v>
      </c>
      <c r="H25" s="26">
        <f>SUM(J25:Q25)</f>
        <v>104000</v>
      </c>
      <c r="I25" s="27">
        <v>0</v>
      </c>
      <c r="J25" s="27">
        <v>13000</v>
      </c>
      <c r="K25" s="27">
        <v>13000</v>
      </c>
      <c r="L25" s="27">
        <v>13000</v>
      </c>
      <c r="M25" s="27">
        <v>13000</v>
      </c>
      <c r="N25" s="27">
        <v>13000</v>
      </c>
      <c r="O25" s="27">
        <v>13000</v>
      </c>
      <c r="P25" s="27">
        <v>13000</v>
      </c>
      <c r="Q25" s="27">
        <v>13000</v>
      </c>
      <c r="R25" s="27">
        <f t="shared" si="7"/>
        <v>91000</v>
      </c>
    </row>
    <row r="26" spans="1:18" ht="38.25">
      <c r="A26" s="24">
        <v>21</v>
      </c>
      <c r="B26" s="38" t="s">
        <v>81</v>
      </c>
      <c r="C26" s="4" t="s">
        <v>24</v>
      </c>
      <c r="D26" s="35">
        <v>2013</v>
      </c>
      <c r="E26" s="35">
        <v>2020</v>
      </c>
      <c r="F26" s="35">
        <v>700</v>
      </c>
      <c r="G26" s="35">
        <v>70005</v>
      </c>
      <c r="H26" s="26">
        <f>SUM(J26:Q26)</f>
        <v>184000</v>
      </c>
      <c r="I26" s="27">
        <v>0</v>
      </c>
      <c r="J26" s="27">
        <v>23000</v>
      </c>
      <c r="K26" s="27">
        <v>23000</v>
      </c>
      <c r="L26" s="27">
        <v>23000</v>
      </c>
      <c r="M26" s="27">
        <v>23000</v>
      </c>
      <c r="N26" s="27">
        <v>23000</v>
      </c>
      <c r="O26" s="27">
        <v>23000</v>
      </c>
      <c r="P26" s="27">
        <v>23000</v>
      </c>
      <c r="Q26" s="27">
        <v>23000</v>
      </c>
      <c r="R26" s="27">
        <f t="shared" si="7"/>
        <v>161000</v>
      </c>
    </row>
    <row r="27" spans="1:18" ht="38.25">
      <c r="A27" s="24">
        <v>22</v>
      </c>
      <c r="B27" s="36" t="s">
        <v>78</v>
      </c>
      <c r="C27" s="4" t="s">
        <v>24</v>
      </c>
      <c r="D27" s="35">
        <v>2013</v>
      </c>
      <c r="E27" s="35">
        <v>2014</v>
      </c>
      <c r="F27" s="35">
        <v>710</v>
      </c>
      <c r="G27" s="35">
        <v>71004</v>
      </c>
      <c r="H27" s="26">
        <f>SUM(J27:K27)</f>
        <v>585000</v>
      </c>
      <c r="I27" s="27">
        <v>0</v>
      </c>
      <c r="J27" s="27">
        <v>385000</v>
      </c>
      <c r="K27" s="27">
        <v>200000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/>
      <c r="R27" s="27">
        <f t="shared" si="7"/>
        <v>200000</v>
      </c>
    </row>
    <row r="28" spans="1:18" ht="21.75" customHeight="1">
      <c r="A28" s="24">
        <v>23</v>
      </c>
      <c r="B28" s="36" t="s">
        <v>77</v>
      </c>
      <c r="C28" s="4" t="s">
        <v>24</v>
      </c>
      <c r="D28" s="35">
        <v>2011</v>
      </c>
      <c r="E28" s="35">
        <v>2014</v>
      </c>
      <c r="F28" s="35">
        <v>600</v>
      </c>
      <c r="G28" s="35">
        <v>60016</v>
      </c>
      <c r="H28" s="26">
        <f>SUM(I28:K28)</f>
        <v>1200000</v>
      </c>
      <c r="I28" s="27"/>
      <c r="J28" s="27">
        <v>700000</v>
      </c>
      <c r="K28" s="27">
        <v>500000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f t="shared" si="7"/>
        <v>500000</v>
      </c>
    </row>
    <row r="29" spans="1:18" ht="25.5">
      <c r="A29" s="24">
        <v>24</v>
      </c>
      <c r="B29" s="36" t="s">
        <v>87</v>
      </c>
      <c r="C29" s="4" t="s">
        <v>24</v>
      </c>
      <c r="D29" s="35">
        <v>2013</v>
      </c>
      <c r="E29" s="35">
        <v>2014</v>
      </c>
      <c r="F29" s="34" t="s">
        <v>85</v>
      </c>
      <c r="G29" s="34" t="s">
        <v>86</v>
      </c>
      <c r="H29" s="26">
        <f>SUM(J29:K29)</f>
        <v>2438</v>
      </c>
      <c r="I29" s="27">
        <v>0</v>
      </c>
      <c r="J29" s="27">
        <v>1219</v>
      </c>
      <c r="K29" s="27">
        <v>1219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f t="shared" si="7"/>
        <v>1219</v>
      </c>
    </row>
    <row r="30" spans="1:18" ht="25.5">
      <c r="A30" s="24">
        <v>25</v>
      </c>
      <c r="B30" s="36" t="s">
        <v>88</v>
      </c>
      <c r="C30" s="4" t="s">
        <v>24</v>
      </c>
      <c r="D30" s="35">
        <v>2013</v>
      </c>
      <c r="E30" s="35">
        <v>2014</v>
      </c>
      <c r="F30" s="34" t="s">
        <v>121</v>
      </c>
      <c r="G30" s="34" t="s">
        <v>89</v>
      </c>
      <c r="H30" s="26">
        <f>SUM(J30:K30)</f>
        <v>2438</v>
      </c>
      <c r="I30" s="27">
        <v>0</v>
      </c>
      <c r="J30" s="27">
        <v>1219</v>
      </c>
      <c r="K30" s="27">
        <v>1219</v>
      </c>
      <c r="L30" s="27">
        <v>0</v>
      </c>
      <c r="M30" s="27">
        <v>0</v>
      </c>
      <c r="N30" s="42">
        <v>0</v>
      </c>
      <c r="O30" s="27">
        <v>0</v>
      </c>
      <c r="P30" s="27">
        <v>0</v>
      </c>
      <c r="Q30" s="27">
        <v>0</v>
      </c>
      <c r="R30" s="27">
        <f t="shared" si="7"/>
        <v>1219</v>
      </c>
    </row>
    <row r="31" spans="1:18" ht="25.5">
      <c r="A31" s="24">
        <v>26</v>
      </c>
      <c r="B31" s="36" t="s">
        <v>90</v>
      </c>
      <c r="C31" s="4" t="s">
        <v>24</v>
      </c>
      <c r="D31" s="35">
        <v>2013</v>
      </c>
      <c r="E31" s="35">
        <v>2015</v>
      </c>
      <c r="F31" s="34" t="s">
        <v>85</v>
      </c>
      <c r="G31" s="34" t="s">
        <v>86</v>
      </c>
      <c r="H31" s="26">
        <f>SUM(J31:L31)</f>
        <v>75000</v>
      </c>
      <c r="I31" s="27">
        <v>0</v>
      </c>
      <c r="J31" s="27">
        <v>25000</v>
      </c>
      <c r="K31" s="27">
        <v>25000</v>
      </c>
      <c r="L31" s="27">
        <v>25000</v>
      </c>
      <c r="M31" s="27">
        <v>0</v>
      </c>
      <c r="N31" s="42">
        <v>0</v>
      </c>
      <c r="O31" s="27">
        <v>0</v>
      </c>
      <c r="P31" s="27">
        <v>0</v>
      </c>
      <c r="Q31" s="27">
        <v>0</v>
      </c>
      <c r="R31" s="27">
        <f t="shared" si="7"/>
        <v>50000</v>
      </c>
    </row>
    <row r="32" spans="1:18" ht="38.25">
      <c r="A32" s="24">
        <v>27</v>
      </c>
      <c r="B32" s="36" t="s">
        <v>101</v>
      </c>
      <c r="C32" s="4" t="s">
        <v>24</v>
      </c>
      <c r="D32" s="35">
        <v>2013</v>
      </c>
      <c r="E32" s="35">
        <v>2015</v>
      </c>
      <c r="F32" s="34" t="s">
        <v>85</v>
      </c>
      <c r="G32" s="34" t="s">
        <v>86</v>
      </c>
      <c r="H32" s="26">
        <f>SUM(I32:L32)</f>
        <v>96000</v>
      </c>
      <c r="I32" s="27">
        <v>0</v>
      </c>
      <c r="J32" s="27">
        <v>32000</v>
      </c>
      <c r="K32" s="27">
        <v>32000</v>
      </c>
      <c r="L32" s="27">
        <v>32000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f t="shared" si="7"/>
        <v>64000</v>
      </c>
    </row>
    <row r="33" spans="1:18" ht="38.25">
      <c r="A33" s="24">
        <v>28</v>
      </c>
      <c r="B33" s="36" t="s">
        <v>93</v>
      </c>
      <c r="C33" s="4" t="s">
        <v>24</v>
      </c>
      <c r="D33" s="35">
        <v>2013</v>
      </c>
      <c r="E33" s="35">
        <v>2014</v>
      </c>
      <c r="F33" s="34" t="s">
        <v>91</v>
      </c>
      <c r="G33" s="34" t="s">
        <v>92</v>
      </c>
      <c r="H33" s="26">
        <f>SUM(J33:K33)</f>
        <v>4420</v>
      </c>
      <c r="I33" s="27">
        <v>0</v>
      </c>
      <c r="J33" s="27">
        <v>3100</v>
      </c>
      <c r="K33" s="27">
        <v>1320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f t="shared" si="7"/>
        <v>1320</v>
      </c>
    </row>
    <row r="34" spans="1:18" ht="38.25">
      <c r="A34" s="24">
        <v>29</v>
      </c>
      <c r="B34" s="36" t="s">
        <v>94</v>
      </c>
      <c r="C34" s="4" t="s">
        <v>24</v>
      </c>
      <c r="D34" s="35">
        <v>2013</v>
      </c>
      <c r="E34" s="35">
        <v>2014</v>
      </c>
      <c r="F34" s="34" t="s">
        <v>85</v>
      </c>
      <c r="G34" s="34" t="s">
        <v>86</v>
      </c>
      <c r="H34" s="26">
        <f>SUM(I34:K34)</f>
        <v>96000</v>
      </c>
      <c r="I34" s="27">
        <v>0</v>
      </c>
      <c r="J34" s="27">
        <v>46000</v>
      </c>
      <c r="K34" s="27">
        <v>50000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f t="shared" si="7"/>
        <v>50000</v>
      </c>
    </row>
    <row r="35" spans="1:18" ht="25.5">
      <c r="A35" s="24">
        <v>30</v>
      </c>
      <c r="B35" s="36" t="s">
        <v>96</v>
      </c>
      <c r="C35" s="4" t="s">
        <v>24</v>
      </c>
      <c r="D35" s="35">
        <v>2013</v>
      </c>
      <c r="E35" s="35">
        <v>2014</v>
      </c>
      <c r="F35" s="34" t="s">
        <v>91</v>
      </c>
      <c r="G35" s="34" t="s">
        <v>95</v>
      </c>
      <c r="H35" s="26">
        <f>SUM(J35:K35)</f>
        <v>2700</v>
      </c>
      <c r="I35" s="27">
        <v>0</v>
      </c>
      <c r="J35" s="27">
        <v>1900</v>
      </c>
      <c r="K35" s="27">
        <v>800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f t="shared" si="7"/>
        <v>800</v>
      </c>
    </row>
    <row r="36" spans="1:18" ht="38.25">
      <c r="A36" s="24">
        <v>31</v>
      </c>
      <c r="B36" s="36" t="s">
        <v>99</v>
      </c>
      <c r="C36" s="4" t="s">
        <v>24</v>
      </c>
      <c r="D36" s="35">
        <v>2013</v>
      </c>
      <c r="E36" s="35">
        <v>2014</v>
      </c>
      <c r="F36" s="34" t="s">
        <v>97</v>
      </c>
      <c r="G36" s="34" t="s">
        <v>98</v>
      </c>
      <c r="H36" s="26">
        <f>SUM(J36:K36)</f>
        <v>7400</v>
      </c>
      <c r="I36" s="27">
        <v>0</v>
      </c>
      <c r="J36" s="27">
        <v>4800</v>
      </c>
      <c r="K36" s="27">
        <v>2600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f t="shared" si="7"/>
        <v>2600</v>
      </c>
    </row>
    <row r="37" spans="1:18" ht="38.25">
      <c r="A37" s="24">
        <v>32</v>
      </c>
      <c r="B37" s="36" t="s">
        <v>117</v>
      </c>
      <c r="C37" s="4" t="s">
        <v>24</v>
      </c>
      <c r="D37" s="35">
        <v>2013</v>
      </c>
      <c r="E37" s="35">
        <v>2014</v>
      </c>
      <c r="F37" s="34" t="s">
        <v>91</v>
      </c>
      <c r="G37" s="34" t="s">
        <v>95</v>
      </c>
      <c r="H37" s="26">
        <f>SUM(J37:K37)</f>
        <v>2400</v>
      </c>
      <c r="I37" s="27">
        <v>0</v>
      </c>
      <c r="J37" s="27">
        <v>1200</v>
      </c>
      <c r="K37" s="27">
        <v>1200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f t="shared" si="7"/>
        <v>1200</v>
      </c>
    </row>
    <row r="38" spans="1:18" ht="38.25">
      <c r="A38" s="24">
        <v>33</v>
      </c>
      <c r="B38" s="36" t="s">
        <v>116</v>
      </c>
      <c r="C38" s="4" t="s">
        <v>24</v>
      </c>
      <c r="D38" s="35">
        <v>2013</v>
      </c>
      <c r="E38" s="35">
        <v>2014</v>
      </c>
      <c r="F38" s="34" t="s">
        <v>91</v>
      </c>
      <c r="G38" s="34" t="s">
        <v>95</v>
      </c>
      <c r="H38" s="26">
        <f>SUM(J38:K38)</f>
        <v>5200</v>
      </c>
      <c r="I38" s="27">
        <v>0</v>
      </c>
      <c r="J38" s="27">
        <v>2600</v>
      </c>
      <c r="K38" s="27">
        <v>2600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f t="shared" si="7"/>
        <v>2600</v>
      </c>
    </row>
    <row r="39" spans="1:18" ht="12.75">
      <c r="A39" s="24">
        <v>50</v>
      </c>
      <c r="B39" s="58" t="s">
        <v>10</v>
      </c>
      <c r="C39" s="59"/>
      <c r="D39" s="59"/>
      <c r="E39" s="59"/>
      <c r="F39" s="59"/>
      <c r="G39" s="59"/>
      <c r="H39" s="25">
        <f aca="true" t="shared" si="8" ref="H39:Q39">H40+H47+H54+H79+H86+H97+H99+H104</f>
        <v>145530222.62</v>
      </c>
      <c r="I39" s="25">
        <f t="shared" si="8"/>
        <v>10469309.62</v>
      </c>
      <c r="J39" s="7">
        <f t="shared" si="8"/>
        <v>15154000</v>
      </c>
      <c r="K39" s="7">
        <f t="shared" si="8"/>
        <v>17639719</v>
      </c>
      <c r="L39" s="7">
        <f t="shared" si="8"/>
        <v>12733592</v>
      </c>
      <c r="M39" s="7">
        <f t="shared" si="8"/>
        <v>13678165</v>
      </c>
      <c r="N39" s="7">
        <f t="shared" si="8"/>
        <v>15290140</v>
      </c>
      <c r="O39" s="7">
        <f t="shared" si="8"/>
        <v>18308109</v>
      </c>
      <c r="P39" s="7">
        <f t="shared" si="8"/>
        <v>21445489</v>
      </c>
      <c r="Q39" s="7">
        <f t="shared" si="8"/>
        <v>20811699</v>
      </c>
      <c r="R39" s="27">
        <f t="shared" si="7"/>
        <v>119906913</v>
      </c>
    </row>
    <row r="40" spans="1:18" ht="38.25">
      <c r="A40" s="24">
        <v>51</v>
      </c>
      <c r="B40" s="18" t="s">
        <v>59</v>
      </c>
      <c r="C40" s="4" t="s">
        <v>24</v>
      </c>
      <c r="D40" s="4">
        <v>2011</v>
      </c>
      <c r="E40" s="4">
        <v>2020</v>
      </c>
      <c r="F40" s="61" t="s">
        <v>0</v>
      </c>
      <c r="G40" s="61"/>
      <c r="H40" s="25">
        <f aca="true" t="shared" si="9" ref="H40:Q40">SUM(H41:H46)</f>
        <v>8124790</v>
      </c>
      <c r="I40" s="25">
        <f t="shared" si="9"/>
        <v>735071</v>
      </c>
      <c r="J40" s="7">
        <f>SUM(J41:J46)</f>
        <v>660000</v>
      </c>
      <c r="K40" s="7">
        <f t="shared" si="9"/>
        <v>1119719</v>
      </c>
      <c r="L40" s="7">
        <f t="shared" si="9"/>
        <v>360000</v>
      </c>
      <c r="M40" s="7">
        <f t="shared" si="9"/>
        <v>410000</v>
      </c>
      <c r="N40" s="7">
        <f t="shared" si="9"/>
        <v>710000</v>
      </c>
      <c r="O40" s="7">
        <f t="shared" si="9"/>
        <v>1010000</v>
      </c>
      <c r="P40" s="7">
        <f t="shared" si="9"/>
        <v>1310000</v>
      </c>
      <c r="Q40" s="7">
        <f t="shared" si="9"/>
        <v>1810000</v>
      </c>
      <c r="R40" s="27">
        <f t="shared" si="7"/>
        <v>6729719</v>
      </c>
    </row>
    <row r="41" spans="1:18" ht="25.5">
      <c r="A41" s="24">
        <v>52</v>
      </c>
      <c r="B41" s="19" t="s">
        <v>25</v>
      </c>
      <c r="C41" s="4" t="s">
        <v>24</v>
      </c>
      <c r="D41" s="8">
        <v>2011</v>
      </c>
      <c r="E41" s="8">
        <v>2014</v>
      </c>
      <c r="F41" s="6" t="s">
        <v>26</v>
      </c>
      <c r="G41" s="6" t="s">
        <v>27</v>
      </c>
      <c r="H41" s="25">
        <f aca="true" t="shared" si="10" ref="H41:H46">SUM(I41:Q41)</f>
        <v>200000</v>
      </c>
      <c r="I41" s="30">
        <v>0</v>
      </c>
      <c r="J41" s="30">
        <v>0</v>
      </c>
      <c r="K41" s="30">
        <v>200000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27">
        <f t="shared" si="7"/>
        <v>200000</v>
      </c>
    </row>
    <row r="42" spans="1:18" ht="50.25" customHeight="1">
      <c r="A42" s="24">
        <v>53</v>
      </c>
      <c r="B42" s="44" t="s">
        <v>73</v>
      </c>
      <c r="C42" s="4" t="s">
        <v>24</v>
      </c>
      <c r="D42" s="8">
        <v>2011</v>
      </c>
      <c r="E42" s="8">
        <v>2014</v>
      </c>
      <c r="F42" s="6" t="s">
        <v>26</v>
      </c>
      <c r="G42" s="6" t="s">
        <v>27</v>
      </c>
      <c r="H42" s="25">
        <f t="shared" si="10"/>
        <v>752238</v>
      </c>
      <c r="I42" s="30">
        <v>152238</v>
      </c>
      <c r="J42" s="9">
        <v>100000</v>
      </c>
      <c r="K42" s="9">
        <v>500000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27">
        <f t="shared" si="7"/>
        <v>500000</v>
      </c>
    </row>
    <row r="43" spans="1:18" ht="60">
      <c r="A43" s="24">
        <v>54</v>
      </c>
      <c r="B43" s="44" t="s">
        <v>61</v>
      </c>
      <c r="C43" s="4" t="s">
        <v>24</v>
      </c>
      <c r="D43" s="8">
        <v>2011</v>
      </c>
      <c r="E43" s="8">
        <v>2020</v>
      </c>
      <c r="F43" s="6" t="s">
        <v>26</v>
      </c>
      <c r="G43" s="6" t="s">
        <v>27</v>
      </c>
      <c r="H43" s="25">
        <f t="shared" si="10"/>
        <v>1639078</v>
      </c>
      <c r="I43" s="30">
        <v>179359</v>
      </c>
      <c r="J43" s="9">
        <f>100000+100000</f>
        <v>200000</v>
      </c>
      <c r="K43" s="9">
        <v>159719</v>
      </c>
      <c r="L43" s="9">
        <v>100000</v>
      </c>
      <c r="M43" s="9">
        <v>100000</v>
      </c>
      <c r="N43" s="9">
        <v>100000</v>
      </c>
      <c r="O43" s="9">
        <v>200000</v>
      </c>
      <c r="P43" s="9">
        <v>300000</v>
      </c>
      <c r="Q43" s="9">
        <v>300000</v>
      </c>
      <c r="R43" s="27">
        <f t="shared" si="7"/>
        <v>1259719</v>
      </c>
    </row>
    <row r="44" spans="1:18" ht="36">
      <c r="A44" s="24">
        <v>55</v>
      </c>
      <c r="B44" s="20" t="s">
        <v>28</v>
      </c>
      <c r="C44" s="4" t="s">
        <v>24</v>
      </c>
      <c r="D44" s="8">
        <v>2011</v>
      </c>
      <c r="E44" s="8">
        <v>2020</v>
      </c>
      <c r="F44" s="6" t="s">
        <v>26</v>
      </c>
      <c r="G44" s="6" t="s">
        <v>27</v>
      </c>
      <c r="H44" s="25">
        <f t="shared" si="10"/>
        <v>81230</v>
      </c>
      <c r="I44" s="30">
        <v>1230</v>
      </c>
      <c r="J44" s="9">
        <v>10000</v>
      </c>
      <c r="K44" s="9">
        <v>10000</v>
      </c>
      <c r="L44" s="9">
        <v>10000</v>
      </c>
      <c r="M44" s="9">
        <v>10000</v>
      </c>
      <c r="N44" s="9">
        <v>10000</v>
      </c>
      <c r="O44" s="9">
        <v>10000</v>
      </c>
      <c r="P44" s="9">
        <v>10000</v>
      </c>
      <c r="Q44" s="9">
        <v>10000</v>
      </c>
      <c r="R44" s="27">
        <f t="shared" si="7"/>
        <v>70000</v>
      </c>
    </row>
    <row r="45" spans="1:18" ht="36">
      <c r="A45" s="24">
        <v>56</v>
      </c>
      <c r="B45" s="21" t="s">
        <v>82</v>
      </c>
      <c r="C45" s="4" t="s">
        <v>24</v>
      </c>
      <c r="D45" s="8">
        <v>2011</v>
      </c>
      <c r="E45" s="8">
        <v>2013</v>
      </c>
      <c r="F45" s="6" t="s">
        <v>26</v>
      </c>
      <c r="G45" s="6" t="s">
        <v>27</v>
      </c>
      <c r="H45" s="25">
        <f t="shared" si="10"/>
        <v>187081</v>
      </c>
      <c r="I45" s="30">
        <v>87081</v>
      </c>
      <c r="J45" s="9">
        <v>100000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7">
        <f t="shared" si="7"/>
        <v>0</v>
      </c>
    </row>
    <row r="46" spans="1:18" ht="120.75" customHeight="1">
      <c r="A46" s="24">
        <v>57</v>
      </c>
      <c r="B46" s="21" t="s">
        <v>70</v>
      </c>
      <c r="C46" s="4" t="s">
        <v>24</v>
      </c>
      <c r="D46" s="5">
        <v>2011</v>
      </c>
      <c r="E46" s="5">
        <v>2020</v>
      </c>
      <c r="F46" s="6" t="s">
        <v>26</v>
      </c>
      <c r="G46" s="6" t="s">
        <v>27</v>
      </c>
      <c r="H46" s="25">
        <f t="shared" si="10"/>
        <v>5265163</v>
      </c>
      <c r="I46" s="30">
        <v>315163</v>
      </c>
      <c r="J46" s="9">
        <v>250000</v>
      </c>
      <c r="K46" s="9">
        <v>250000</v>
      </c>
      <c r="L46" s="9">
        <v>250000</v>
      </c>
      <c r="M46" s="9">
        <v>300000</v>
      </c>
      <c r="N46" s="9">
        <v>600000</v>
      </c>
      <c r="O46" s="9">
        <v>800000</v>
      </c>
      <c r="P46" s="9">
        <v>1000000</v>
      </c>
      <c r="Q46" s="9">
        <v>1500000</v>
      </c>
      <c r="R46" s="27">
        <f t="shared" si="7"/>
        <v>4700000</v>
      </c>
    </row>
    <row r="47" spans="1:18" ht="38.25">
      <c r="A47" s="24">
        <v>58</v>
      </c>
      <c r="B47" s="17" t="s">
        <v>29</v>
      </c>
      <c r="C47" s="4" t="s">
        <v>24</v>
      </c>
      <c r="D47" s="4">
        <v>2011</v>
      </c>
      <c r="E47" s="4">
        <v>2020</v>
      </c>
      <c r="F47" s="61" t="s">
        <v>0</v>
      </c>
      <c r="G47" s="61"/>
      <c r="H47" s="25">
        <f aca="true" t="shared" si="11" ref="H47:Q47">SUM(H48:H53)</f>
        <v>4581635</v>
      </c>
      <c r="I47" s="25">
        <f t="shared" si="11"/>
        <v>921635</v>
      </c>
      <c r="J47" s="7">
        <f>SUM(J48:J53)</f>
        <v>820000</v>
      </c>
      <c r="K47" s="7">
        <f t="shared" si="11"/>
        <v>720000</v>
      </c>
      <c r="L47" s="7">
        <f t="shared" si="11"/>
        <v>620000</v>
      </c>
      <c r="M47" s="7">
        <f t="shared" si="11"/>
        <v>110000</v>
      </c>
      <c r="N47" s="7">
        <f t="shared" si="11"/>
        <v>260000</v>
      </c>
      <c r="O47" s="7">
        <f t="shared" si="11"/>
        <v>260000</v>
      </c>
      <c r="P47" s="7">
        <f t="shared" si="11"/>
        <v>360000</v>
      </c>
      <c r="Q47" s="7">
        <f t="shared" si="11"/>
        <v>510000</v>
      </c>
      <c r="R47" s="27">
        <f t="shared" si="7"/>
        <v>2840000</v>
      </c>
    </row>
    <row r="48" spans="1:18" ht="15" customHeight="1">
      <c r="A48" s="24">
        <v>59</v>
      </c>
      <c r="B48" s="22" t="s">
        <v>31</v>
      </c>
      <c r="C48" s="4" t="s">
        <v>24</v>
      </c>
      <c r="D48" s="4">
        <v>2011</v>
      </c>
      <c r="E48" s="4">
        <v>2015</v>
      </c>
      <c r="F48" s="6" t="s">
        <v>26</v>
      </c>
      <c r="G48" s="6" t="s">
        <v>27</v>
      </c>
      <c r="H48" s="25">
        <f aca="true" t="shared" si="12" ref="H48:H53">SUM(I48:Q48)</f>
        <v>30000</v>
      </c>
      <c r="I48" s="30">
        <v>0</v>
      </c>
      <c r="J48" s="30">
        <v>10000</v>
      </c>
      <c r="K48" s="30">
        <v>10000</v>
      </c>
      <c r="L48" s="30">
        <v>10000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27">
        <f t="shared" si="7"/>
        <v>20000</v>
      </c>
    </row>
    <row r="49" spans="1:18" ht="25.5">
      <c r="A49" s="24">
        <v>60</v>
      </c>
      <c r="B49" s="22" t="s">
        <v>32</v>
      </c>
      <c r="C49" s="4" t="s">
        <v>24</v>
      </c>
      <c r="D49" s="4">
        <v>2011</v>
      </c>
      <c r="E49" s="4">
        <v>2014</v>
      </c>
      <c r="F49" s="6" t="s">
        <v>26</v>
      </c>
      <c r="G49" s="6" t="s">
        <v>27</v>
      </c>
      <c r="H49" s="25">
        <f t="shared" si="12"/>
        <v>100000</v>
      </c>
      <c r="I49" s="30">
        <v>0</v>
      </c>
      <c r="J49" s="30">
        <v>0</v>
      </c>
      <c r="K49" s="30">
        <v>100000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27">
        <f t="shared" si="7"/>
        <v>100000</v>
      </c>
    </row>
    <row r="50" spans="1:18" ht="36">
      <c r="A50" s="24">
        <v>61</v>
      </c>
      <c r="B50" s="22" t="s">
        <v>71</v>
      </c>
      <c r="C50" s="4" t="s">
        <v>24</v>
      </c>
      <c r="D50" s="4">
        <v>2011</v>
      </c>
      <c r="E50" s="4">
        <v>2013</v>
      </c>
      <c r="F50" s="6" t="s">
        <v>26</v>
      </c>
      <c r="G50" s="6" t="s">
        <v>27</v>
      </c>
      <c r="H50" s="25">
        <f t="shared" si="12"/>
        <v>350000</v>
      </c>
      <c r="I50" s="30">
        <v>150000</v>
      </c>
      <c r="J50" s="10">
        <v>200000</v>
      </c>
      <c r="K50" s="29">
        <v>0</v>
      </c>
      <c r="L50" s="29">
        <v>0</v>
      </c>
      <c r="M50" s="29">
        <v>0</v>
      </c>
      <c r="N50" s="30">
        <v>0</v>
      </c>
      <c r="O50" s="30">
        <v>0</v>
      </c>
      <c r="P50" s="30">
        <v>0</v>
      </c>
      <c r="Q50" s="30">
        <v>0</v>
      </c>
      <c r="R50" s="27">
        <f t="shared" si="7"/>
        <v>0</v>
      </c>
    </row>
    <row r="51" spans="1:18" ht="13.5" customHeight="1">
      <c r="A51" s="24">
        <v>62</v>
      </c>
      <c r="B51" s="20" t="s">
        <v>33</v>
      </c>
      <c r="C51" s="4" t="s">
        <v>24</v>
      </c>
      <c r="D51" s="4">
        <v>2011</v>
      </c>
      <c r="E51" s="4">
        <v>2015</v>
      </c>
      <c r="F51" s="6" t="s">
        <v>26</v>
      </c>
      <c r="G51" s="6" t="s">
        <v>27</v>
      </c>
      <c r="H51" s="25">
        <f t="shared" si="12"/>
        <v>2081662</v>
      </c>
      <c r="I51" s="30">
        <v>581662</v>
      </c>
      <c r="J51" s="10">
        <v>500000</v>
      </c>
      <c r="K51" s="29">
        <v>500000</v>
      </c>
      <c r="L51" s="29">
        <v>500000</v>
      </c>
      <c r="M51" s="29">
        <v>0</v>
      </c>
      <c r="N51" s="30">
        <v>0</v>
      </c>
      <c r="O51" s="30">
        <v>0</v>
      </c>
      <c r="P51" s="30">
        <v>0</v>
      </c>
      <c r="Q51" s="30">
        <v>0</v>
      </c>
      <c r="R51" s="27">
        <f t="shared" si="7"/>
        <v>1000000</v>
      </c>
    </row>
    <row r="52" spans="1:18" ht="40.5" customHeight="1">
      <c r="A52" s="24">
        <v>63</v>
      </c>
      <c r="B52" s="20" t="s">
        <v>74</v>
      </c>
      <c r="C52" s="4" t="s">
        <v>24</v>
      </c>
      <c r="D52" s="4">
        <v>2011</v>
      </c>
      <c r="E52" s="4">
        <v>2020</v>
      </c>
      <c r="F52" s="6" t="s">
        <v>26</v>
      </c>
      <c r="G52" s="6" t="s">
        <v>27</v>
      </c>
      <c r="H52" s="25">
        <f t="shared" si="12"/>
        <v>119975</v>
      </c>
      <c r="I52" s="30">
        <v>39975</v>
      </c>
      <c r="J52" s="10">
        <v>10000</v>
      </c>
      <c r="K52" s="10">
        <v>10000</v>
      </c>
      <c r="L52" s="10">
        <v>10000</v>
      </c>
      <c r="M52" s="10">
        <v>10000</v>
      </c>
      <c r="N52" s="10">
        <v>10000</v>
      </c>
      <c r="O52" s="10">
        <v>10000</v>
      </c>
      <c r="P52" s="10">
        <v>10000</v>
      </c>
      <c r="Q52" s="10">
        <v>10000</v>
      </c>
      <c r="R52" s="27">
        <f t="shared" si="7"/>
        <v>70000</v>
      </c>
    </row>
    <row r="53" spans="1:18" ht="25.5">
      <c r="A53" s="24">
        <v>64</v>
      </c>
      <c r="B53" s="20" t="s">
        <v>30</v>
      </c>
      <c r="C53" s="4" t="s">
        <v>24</v>
      </c>
      <c r="D53" s="4">
        <v>2011</v>
      </c>
      <c r="E53" s="4">
        <v>2020</v>
      </c>
      <c r="F53" s="6" t="s">
        <v>26</v>
      </c>
      <c r="G53" s="6" t="s">
        <v>27</v>
      </c>
      <c r="H53" s="25">
        <f t="shared" si="12"/>
        <v>1899998</v>
      </c>
      <c r="I53" s="30">
        <v>149998</v>
      </c>
      <c r="J53" s="10">
        <v>100000</v>
      </c>
      <c r="K53" s="10">
        <v>100000</v>
      </c>
      <c r="L53" s="10">
        <v>100000</v>
      </c>
      <c r="M53" s="10">
        <v>100000</v>
      </c>
      <c r="N53" s="10">
        <v>250000</v>
      </c>
      <c r="O53" s="10">
        <v>250000</v>
      </c>
      <c r="P53" s="10">
        <v>350000</v>
      </c>
      <c r="Q53" s="10">
        <v>500000</v>
      </c>
      <c r="R53" s="27">
        <f t="shared" si="7"/>
        <v>1650000</v>
      </c>
    </row>
    <row r="54" spans="1:18" ht="25.5">
      <c r="A54" s="24">
        <v>65</v>
      </c>
      <c r="B54" s="17" t="s">
        <v>34</v>
      </c>
      <c r="C54" s="4" t="s">
        <v>24</v>
      </c>
      <c r="D54" s="4">
        <v>2011</v>
      </c>
      <c r="E54" s="4">
        <v>2020</v>
      </c>
      <c r="F54" s="61" t="s">
        <v>0</v>
      </c>
      <c r="G54" s="61"/>
      <c r="H54" s="25">
        <f>SUM(H55:H78)</f>
        <v>73781729</v>
      </c>
      <c r="I54" s="25">
        <f>SUM(I55:I78)</f>
        <v>6529137</v>
      </c>
      <c r="J54" s="7">
        <f>SUM(J55:J78)</f>
        <v>8689000</v>
      </c>
      <c r="K54" s="7">
        <f aca="true" t="shared" si="13" ref="K54:Q54">SUM(K55:K74)</f>
        <v>8660000</v>
      </c>
      <c r="L54" s="7">
        <f t="shared" si="13"/>
        <v>9703592</v>
      </c>
      <c r="M54" s="7">
        <f t="shared" si="13"/>
        <v>9650000</v>
      </c>
      <c r="N54" s="7">
        <f t="shared" si="13"/>
        <v>7150000</v>
      </c>
      <c r="O54" s="7">
        <f t="shared" si="13"/>
        <v>9700000</v>
      </c>
      <c r="P54" s="7">
        <f t="shared" si="13"/>
        <v>8600000</v>
      </c>
      <c r="Q54" s="7">
        <f t="shared" si="13"/>
        <v>5100000</v>
      </c>
      <c r="R54" s="27"/>
    </row>
    <row r="55" spans="1:18" ht="25.5">
      <c r="A55" s="24">
        <v>66</v>
      </c>
      <c r="B55" s="20" t="s">
        <v>35</v>
      </c>
      <c r="C55" s="4" t="s">
        <v>24</v>
      </c>
      <c r="D55" s="4">
        <v>2011</v>
      </c>
      <c r="E55" s="4">
        <v>2014</v>
      </c>
      <c r="F55" s="4">
        <v>600</v>
      </c>
      <c r="G55" s="4">
        <v>60016</v>
      </c>
      <c r="H55" s="25">
        <f>SUM(I55:Q55)</f>
        <v>802706</v>
      </c>
      <c r="I55" s="30">
        <v>2706</v>
      </c>
      <c r="J55" s="29">
        <v>300000</v>
      </c>
      <c r="K55" s="29">
        <v>500000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7">
        <f t="shared" si="7"/>
        <v>500000</v>
      </c>
    </row>
    <row r="56" spans="1:18" ht="36">
      <c r="A56" s="24">
        <v>67</v>
      </c>
      <c r="B56" s="20" t="s">
        <v>64</v>
      </c>
      <c r="C56" s="4" t="s">
        <v>24</v>
      </c>
      <c r="D56" s="4">
        <v>2011</v>
      </c>
      <c r="E56" s="4">
        <v>2015</v>
      </c>
      <c r="F56" s="4">
        <v>600</v>
      </c>
      <c r="G56" s="4">
        <v>60016</v>
      </c>
      <c r="H56" s="25">
        <f aca="true" t="shared" si="14" ref="H56:H77">SUM(I56:Q56)</f>
        <v>971305</v>
      </c>
      <c r="I56" s="30">
        <v>91305</v>
      </c>
      <c r="J56" s="10">
        <f>200000-20000</f>
        <v>180000</v>
      </c>
      <c r="K56" s="10">
        <v>400000</v>
      </c>
      <c r="L56" s="29">
        <v>300000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7">
        <f t="shared" si="7"/>
        <v>700000</v>
      </c>
    </row>
    <row r="57" spans="1:18" ht="25.5">
      <c r="A57" s="24" t="s">
        <v>103</v>
      </c>
      <c r="B57" s="20" t="s">
        <v>104</v>
      </c>
      <c r="C57" s="4" t="s">
        <v>24</v>
      </c>
      <c r="D57" s="4">
        <v>2012</v>
      </c>
      <c r="E57" s="4">
        <v>2013</v>
      </c>
      <c r="F57" s="4">
        <v>600</v>
      </c>
      <c r="G57" s="4">
        <v>60016</v>
      </c>
      <c r="H57" s="25">
        <f t="shared" si="14"/>
        <v>20000</v>
      </c>
      <c r="I57" s="30">
        <v>0</v>
      </c>
      <c r="J57" s="10">
        <v>20000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7">
        <f t="shared" si="7"/>
        <v>0</v>
      </c>
    </row>
    <row r="58" spans="1:18" ht="60">
      <c r="A58" s="24">
        <v>68</v>
      </c>
      <c r="B58" s="20" t="s">
        <v>66</v>
      </c>
      <c r="C58" s="4" t="s">
        <v>24</v>
      </c>
      <c r="D58" s="4">
        <v>2011</v>
      </c>
      <c r="E58" s="4">
        <v>2019</v>
      </c>
      <c r="F58" s="4">
        <v>600</v>
      </c>
      <c r="G58" s="4">
        <v>60016</v>
      </c>
      <c r="H58" s="25">
        <f t="shared" si="14"/>
        <v>12681706</v>
      </c>
      <c r="I58" s="30">
        <v>1481706</v>
      </c>
      <c r="J58" s="10">
        <v>1000000</v>
      </c>
      <c r="K58" s="10">
        <v>1200000</v>
      </c>
      <c r="L58" s="10">
        <v>2000000</v>
      </c>
      <c r="M58" s="10">
        <v>2000000</v>
      </c>
      <c r="N58" s="10">
        <v>2000000</v>
      </c>
      <c r="O58" s="10">
        <v>2000000</v>
      </c>
      <c r="P58" s="10">
        <v>1000000</v>
      </c>
      <c r="Q58" s="29">
        <v>0</v>
      </c>
      <c r="R58" s="27">
        <f t="shared" si="7"/>
        <v>10200000</v>
      </c>
    </row>
    <row r="59" spans="1:18" ht="48">
      <c r="A59" s="24">
        <v>69</v>
      </c>
      <c r="B59" s="22" t="s">
        <v>65</v>
      </c>
      <c r="C59" s="4" t="s">
        <v>24</v>
      </c>
      <c r="D59" s="4">
        <v>2011</v>
      </c>
      <c r="E59" s="4">
        <v>2020</v>
      </c>
      <c r="F59" s="4">
        <v>600</v>
      </c>
      <c r="G59" s="4">
        <v>60016</v>
      </c>
      <c r="H59" s="25">
        <f t="shared" si="14"/>
        <v>18279305</v>
      </c>
      <c r="I59" s="30">
        <v>1479305</v>
      </c>
      <c r="J59" s="10">
        <v>800000</v>
      </c>
      <c r="K59" s="10">
        <v>1000000</v>
      </c>
      <c r="L59" s="10">
        <v>2000000</v>
      </c>
      <c r="M59" s="10">
        <v>3000000</v>
      </c>
      <c r="N59" s="10">
        <v>3000000</v>
      </c>
      <c r="O59" s="10">
        <v>3000000</v>
      </c>
      <c r="P59" s="10">
        <v>3000000</v>
      </c>
      <c r="Q59" s="10">
        <v>1000000</v>
      </c>
      <c r="R59" s="27">
        <f t="shared" si="7"/>
        <v>16000000</v>
      </c>
    </row>
    <row r="60" spans="1:18" ht="39.75" customHeight="1">
      <c r="A60" s="24">
        <v>70</v>
      </c>
      <c r="B60" s="20" t="s">
        <v>107</v>
      </c>
      <c r="C60" s="4" t="s">
        <v>24</v>
      </c>
      <c r="D60" s="4">
        <v>2011</v>
      </c>
      <c r="E60" s="4">
        <v>2016</v>
      </c>
      <c r="F60" s="4">
        <v>600</v>
      </c>
      <c r="G60" s="4">
        <v>60016</v>
      </c>
      <c r="H60" s="25">
        <f t="shared" si="14"/>
        <v>1699067</v>
      </c>
      <c r="I60" s="30">
        <v>199067</v>
      </c>
      <c r="J60" s="10">
        <v>200000</v>
      </c>
      <c r="K60" s="29">
        <v>300000</v>
      </c>
      <c r="L60" s="29">
        <v>500000</v>
      </c>
      <c r="M60" s="29">
        <v>500000</v>
      </c>
      <c r="N60" s="29">
        <v>0</v>
      </c>
      <c r="O60" s="29">
        <v>0</v>
      </c>
      <c r="P60" s="29">
        <v>0</v>
      </c>
      <c r="Q60" s="29">
        <v>0</v>
      </c>
      <c r="R60" s="27">
        <f t="shared" si="7"/>
        <v>1300000</v>
      </c>
    </row>
    <row r="61" spans="1:18" ht="36">
      <c r="A61" s="24">
        <v>71</v>
      </c>
      <c r="B61" s="20" t="s">
        <v>36</v>
      </c>
      <c r="C61" s="4" t="s">
        <v>24</v>
      </c>
      <c r="D61" s="4">
        <v>2011</v>
      </c>
      <c r="E61" s="4">
        <v>2016</v>
      </c>
      <c r="F61" s="4">
        <v>600</v>
      </c>
      <c r="G61" s="4">
        <v>60016</v>
      </c>
      <c r="H61" s="25">
        <f t="shared" si="14"/>
        <v>1396537</v>
      </c>
      <c r="I61" s="30">
        <v>46537</v>
      </c>
      <c r="J61" s="10">
        <v>350000</v>
      </c>
      <c r="K61" s="29">
        <v>200000</v>
      </c>
      <c r="L61" s="29">
        <v>400000</v>
      </c>
      <c r="M61" s="29">
        <v>400000</v>
      </c>
      <c r="N61" s="29">
        <v>0</v>
      </c>
      <c r="O61" s="29">
        <v>0</v>
      </c>
      <c r="P61" s="29">
        <v>0</v>
      </c>
      <c r="Q61" s="29">
        <v>0</v>
      </c>
      <c r="R61" s="27">
        <f t="shared" si="7"/>
        <v>1000000</v>
      </c>
    </row>
    <row r="62" spans="1:18" ht="25.5">
      <c r="A62" s="24">
        <v>72</v>
      </c>
      <c r="B62" s="20" t="s">
        <v>105</v>
      </c>
      <c r="C62" s="4" t="s">
        <v>24</v>
      </c>
      <c r="D62" s="4">
        <v>2011</v>
      </c>
      <c r="E62" s="4">
        <v>2014</v>
      </c>
      <c r="F62" s="4">
        <v>600</v>
      </c>
      <c r="G62" s="4">
        <v>60016</v>
      </c>
      <c r="H62" s="25">
        <f t="shared" si="14"/>
        <v>777792</v>
      </c>
      <c r="I62" s="30">
        <v>377792</v>
      </c>
      <c r="J62" s="10">
        <v>100000</v>
      </c>
      <c r="K62" s="10">
        <v>300000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7">
        <f t="shared" si="7"/>
        <v>300000</v>
      </c>
    </row>
    <row r="63" spans="1:18" ht="25.5">
      <c r="A63" s="24">
        <v>73</v>
      </c>
      <c r="B63" s="20" t="s">
        <v>37</v>
      </c>
      <c r="C63" s="4" t="s">
        <v>24</v>
      </c>
      <c r="D63" s="4">
        <v>2011</v>
      </c>
      <c r="E63" s="4">
        <v>2020</v>
      </c>
      <c r="F63" s="4">
        <v>600</v>
      </c>
      <c r="G63" s="4">
        <v>60016</v>
      </c>
      <c r="H63" s="25">
        <f t="shared" si="14"/>
        <v>7820000</v>
      </c>
      <c r="I63" s="30">
        <v>0</v>
      </c>
      <c r="J63" s="10">
        <v>10000</v>
      </c>
      <c r="K63" s="10">
        <v>10000</v>
      </c>
      <c r="L63" s="10">
        <v>300000</v>
      </c>
      <c r="M63" s="10">
        <v>500000</v>
      </c>
      <c r="N63" s="10">
        <f>1000000-500000</f>
        <v>500000</v>
      </c>
      <c r="O63" s="10">
        <v>2000000</v>
      </c>
      <c r="P63" s="10">
        <v>2000000</v>
      </c>
      <c r="Q63" s="10">
        <v>2500000</v>
      </c>
      <c r="R63" s="27">
        <f t="shared" si="7"/>
        <v>7810000</v>
      </c>
    </row>
    <row r="64" spans="1:18" ht="38.25" customHeight="1">
      <c r="A64" s="24">
        <v>74</v>
      </c>
      <c r="B64" s="20" t="s">
        <v>67</v>
      </c>
      <c r="C64" s="4" t="s">
        <v>24</v>
      </c>
      <c r="D64" s="4">
        <v>2011</v>
      </c>
      <c r="E64" s="4">
        <v>2020</v>
      </c>
      <c r="F64" s="4">
        <v>600</v>
      </c>
      <c r="G64" s="4">
        <v>60016</v>
      </c>
      <c r="H64" s="25">
        <f t="shared" si="14"/>
        <v>7625399</v>
      </c>
      <c r="I64" s="30">
        <v>225399</v>
      </c>
      <c r="J64" s="10">
        <v>500000</v>
      </c>
      <c r="K64" s="10">
        <v>400000</v>
      </c>
      <c r="L64" s="10">
        <v>500000</v>
      </c>
      <c r="M64" s="10">
        <v>500000</v>
      </c>
      <c r="N64" s="10">
        <f>1000000-500000</f>
        <v>500000</v>
      </c>
      <c r="O64" s="10">
        <v>2000000</v>
      </c>
      <c r="P64" s="10">
        <v>2000000</v>
      </c>
      <c r="Q64" s="10">
        <v>1000000</v>
      </c>
      <c r="R64" s="27">
        <f t="shared" si="7"/>
        <v>6900000</v>
      </c>
    </row>
    <row r="65" spans="1:18" ht="84">
      <c r="A65" s="24">
        <v>75</v>
      </c>
      <c r="B65" s="20" t="s">
        <v>111</v>
      </c>
      <c r="C65" s="4" t="s">
        <v>24</v>
      </c>
      <c r="D65" s="4">
        <v>2011</v>
      </c>
      <c r="E65" s="4">
        <v>2015</v>
      </c>
      <c r="F65" s="4">
        <v>600</v>
      </c>
      <c r="G65" s="4">
        <v>60016</v>
      </c>
      <c r="H65" s="25">
        <f>SUM(I65:Q65)</f>
        <v>4045892</v>
      </c>
      <c r="I65" s="30">
        <v>2142300</v>
      </c>
      <c r="J65" s="10">
        <v>0</v>
      </c>
      <c r="K65" s="10">
        <v>1000000</v>
      </c>
      <c r="L65" s="10">
        <f>1000000-96408</f>
        <v>903592</v>
      </c>
      <c r="M65" s="10">
        <v>0</v>
      </c>
      <c r="N65" s="29">
        <v>0</v>
      </c>
      <c r="O65" s="29">
        <v>0</v>
      </c>
      <c r="P65" s="29">
        <v>0</v>
      </c>
      <c r="Q65" s="29">
        <v>0</v>
      </c>
      <c r="R65" s="27">
        <f t="shared" si="7"/>
        <v>1903592</v>
      </c>
    </row>
    <row r="66" spans="1:18" ht="25.5">
      <c r="A66" s="24">
        <v>76</v>
      </c>
      <c r="B66" s="20" t="s">
        <v>38</v>
      </c>
      <c r="C66" s="4" t="s">
        <v>24</v>
      </c>
      <c r="D66" s="4">
        <v>2011</v>
      </c>
      <c r="E66" s="4">
        <v>2017</v>
      </c>
      <c r="F66" s="4">
        <v>600</v>
      </c>
      <c r="G66" s="4">
        <v>60016</v>
      </c>
      <c r="H66" s="25">
        <f t="shared" si="14"/>
        <v>210000</v>
      </c>
      <c r="I66" s="30">
        <v>0</v>
      </c>
      <c r="J66" s="10">
        <f>20000-10000</f>
        <v>10000</v>
      </c>
      <c r="K66" s="10">
        <v>50000</v>
      </c>
      <c r="L66" s="10">
        <v>50000</v>
      </c>
      <c r="M66" s="10">
        <v>50000</v>
      </c>
      <c r="N66" s="10">
        <v>50000</v>
      </c>
      <c r="O66" s="29">
        <v>0</v>
      </c>
      <c r="P66" s="29">
        <v>0</v>
      </c>
      <c r="Q66" s="29">
        <v>0</v>
      </c>
      <c r="R66" s="27">
        <f t="shared" si="7"/>
        <v>200000</v>
      </c>
    </row>
    <row r="67" spans="1:18" ht="25.5">
      <c r="A67" s="24">
        <v>77</v>
      </c>
      <c r="B67" s="20" t="s">
        <v>108</v>
      </c>
      <c r="C67" s="4" t="s">
        <v>24</v>
      </c>
      <c r="D67" s="4">
        <v>2013</v>
      </c>
      <c r="E67" s="4">
        <v>2015</v>
      </c>
      <c r="F67" s="4">
        <v>600</v>
      </c>
      <c r="G67" s="4">
        <v>60016</v>
      </c>
      <c r="H67" s="25">
        <f t="shared" si="14"/>
        <v>1850000</v>
      </c>
      <c r="I67" s="30"/>
      <c r="J67" s="10">
        <v>850000</v>
      </c>
      <c r="K67" s="10">
        <v>500000</v>
      </c>
      <c r="L67" s="10">
        <v>500000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7">
        <f t="shared" si="7"/>
        <v>1000000</v>
      </c>
    </row>
    <row r="68" spans="1:18" ht="36">
      <c r="A68" s="24">
        <v>78</v>
      </c>
      <c r="B68" s="20" t="s">
        <v>72</v>
      </c>
      <c r="C68" s="4" t="s">
        <v>24</v>
      </c>
      <c r="D68" s="4">
        <v>2011</v>
      </c>
      <c r="E68" s="4">
        <v>2015</v>
      </c>
      <c r="F68" s="4">
        <v>600</v>
      </c>
      <c r="G68" s="4">
        <v>60016</v>
      </c>
      <c r="H68" s="25">
        <f t="shared" si="14"/>
        <v>2100000</v>
      </c>
      <c r="I68" s="30">
        <v>0</v>
      </c>
      <c r="J68" s="29">
        <v>700000</v>
      </c>
      <c r="K68" s="29">
        <v>900000</v>
      </c>
      <c r="L68" s="29">
        <v>500000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7">
        <f t="shared" si="7"/>
        <v>1400000</v>
      </c>
    </row>
    <row r="69" spans="1:18" ht="25.5">
      <c r="A69" s="24">
        <v>79</v>
      </c>
      <c r="B69" s="20" t="s">
        <v>68</v>
      </c>
      <c r="C69" s="4" t="s">
        <v>24</v>
      </c>
      <c r="D69" s="4">
        <v>2011</v>
      </c>
      <c r="E69" s="4">
        <v>2016</v>
      </c>
      <c r="F69" s="4">
        <v>600</v>
      </c>
      <c r="G69" s="4">
        <v>60016</v>
      </c>
      <c r="H69" s="25">
        <f t="shared" si="14"/>
        <v>1038698</v>
      </c>
      <c r="I69" s="30">
        <v>38698</v>
      </c>
      <c r="J69" s="10">
        <v>0</v>
      </c>
      <c r="K69" s="29">
        <v>0</v>
      </c>
      <c r="L69" s="29">
        <v>200000</v>
      </c>
      <c r="M69" s="29">
        <v>800000</v>
      </c>
      <c r="N69" s="30">
        <v>0</v>
      </c>
      <c r="O69" s="30">
        <v>0</v>
      </c>
      <c r="P69" s="30">
        <v>0</v>
      </c>
      <c r="Q69" s="30">
        <v>0</v>
      </c>
      <c r="R69" s="27">
        <f t="shared" si="7"/>
        <v>1000000</v>
      </c>
    </row>
    <row r="70" spans="1:18" ht="25.5">
      <c r="A70" s="24">
        <v>80</v>
      </c>
      <c r="B70" s="20" t="s">
        <v>69</v>
      </c>
      <c r="C70" s="4" t="s">
        <v>24</v>
      </c>
      <c r="D70" s="4">
        <v>2011</v>
      </c>
      <c r="E70" s="4">
        <v>2016</v>
      </c>
      <c r="F70" s="4">
        <v>600</v>
      </c>
      <c r="G70" s="4">
        <v>60016</v>
      </c>
      <c r="H70" s="25">
        <f t="shared" si="14"/>
        <v>1634290</v>
      </c>
      <c r="I70" s="30">
        <v>54290</v>
      </c>
      <c r="J70" s="10">
        <v>80000</v>
      </c>
      <c r="K70" s="10">
        <v>500000</v>
      </c>
      <c r="L70" s="10">
        <v>500000</v>
      </c>
      <c r="M70" s="10">
        <v>500000</v>
      </c>
      <c r="N70" s="30">
        <v>0</v>
      </c>
      <c r="O70" s="30">
        <v>0</v>
      </c>
      <c r="P70" s="30">
        <v>0</v>
      </c>
      <c r="Q70" s="30">
        <v>0</v>
      </c>
      <c r="R70" s="27">
        <f t="shared" si="7"/>
        <v>1500000</v>
      </c>
    </row>
    <row r="71" spans="1:18" ht="73.5" customHeight="1">
      <c r="A71" s="24">
        <v>81</v>
      </c>
      <c r="B71" s="20" t="s">
        <v>112</v>
      </c>
      <c r="C71" s="4" t="s">
        <v>24</v>
      </c>
      <c r="D71" s="4">
        <v>2011</v>
      </c>
      <c r="E71" s="4">
        <v>2018</v>
      </c>
      <c r="F71" s="4">
        <v>600</v>
      </c>
      <c r="G71" s="4">
        <v>60016</v>
      </c>
      <c r="H71" s="25">
        <f t="shared" si="14"/>
        <v>2750032</v>
      </c>
      <c r="I71" s="30">
        <v>100032</v>
      </c>
      <c r="J71" s="10">
        <v>400000</v>
      </c>
      <c r="K71" s="10">
        <v>300000</v>
      </c>
      <c r="L71" s="10">
        <v>450000</v>
      </c>
      <c r="M71" s="10">
        <v>500000</v>
      </c>
      <c r="N71" s="10">
        <v>500000</v>
      </c>
      <c r="O71" s="10">
        <v>500000</v>
      </c>
      <c r="P71" s="30">
        <v>0</v>
      </c>
      <c r="Q71" s="30">
        <v>0</v>
      </c>
      <c r="R71" s="27">
        <f aca="true" t="shared" si="15" ref="R71:R105">SUM(K71:Q71)</f>
        <v>2250000</v>
      </c>
    </row>
    <row r="72" spans="1:18" ht="15.75" customHeight="1">
      <c r="A72" s="24">
        <v>82</v>
      </c>
      <c r="B72" s="20" t="s">
        <v>109</v>
      </c>
      <c r="C72" s="4" t="s">
        <v>24</v>
      </c>
      <c r="D72" s="4">
        <v>2013</v>
      </c>
      <c r="E72" s="4">
        <v>2014</v>
      </c>
      <c r="F72" s="4">
        <v>600</v>
      </c>
      <c r="G72" s="4">
        <v>60016</v>
      </c>
      <c r="H72" s="25">
        <f t="shared" si="14"/>
        <v>1250000</v>
      </c>
      <c r="I72" s="30">
        <v>0</v>
      </c>
      <c r="J72" s="10">
        <v>650000</v>
      </c>
      <c r="K72" s="10">
        <v>600000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7">
        <f t="shared" si="15"/>
        <v>600000</v>
      </c>
    </row>
    <row r="73" spans="1:18" ht="36">
      <c r="A73" s="24">
        <v>83</v>
      </c>
      <c r="B73" s="21" t="s">
        <v>106</v>
      </c>
      <c r="C73" s="4" t="s">
        <v>24</v>
      </c>
      <c r="D73" s="4">
        <v>2011</v>
      </c>
      <c r="E73" s="4">
        <v>2017</v>
      </c>
      <c r="F73" s="4">
        <v>600</v>
      </c>
      <c r="G73" s="4">
        <v>60016</v>
      </c>
      <c r="H73" s="25">
        <f t="shared" si="14"/>
        <v>2950000</v>
      </c>
      <c r="I73" s="30">
        <v>150000</v>
      </c>
      <c r="J73" s="10">
        <v>600000</v>
      </c>
      <c r="K73" s="10">
        <v>400000</v>
      </c>
      <c r="L73" s="10">
        <v>500000</v>
      </c>
      <c r="M73" s="10">
        <v>800000</v>
      </c>
      <c r="N73" s="10">
        <v>500000</v>
      </c>
      <c r="O73" s="29">
        <v>0</v>
      </c>
      <c r="P73" s="30">
        <v>0</v>
      </c>
      <c r="Q73" s="30">
        <v>0</v>
      </c>
      <c r="R73" s="27">
        <f t="shared" si="15"/>
        <v>2200000</v>
      </c>
    </row>
    <row r="74" spans="1:18" ht="17.25" customHeight="1">
      <c r="A74" s="24">
        <v>84</v>
      </c>
      <c r="B74" s="20" t="s">
        <v>39</v>
      </c>
      <c r="C74" s="4" t="s">
        <v>24</v>
      </c>
      <c r="D74" s="4">
        <v>2011</v>
      </c>
      <c r="E74" s="4">
        <v>2020</v>
      </c>
      <c r="F74" s="4">
        <v>600</v>
      </c>
      <c r="G74" s="4">
        <v>60016</v>
      </c>
      <c r="H74" s="25">
        <f t="shared" si="14"/>
        <v>1974000</v>
      </c>
      <c r="I74" s="30">
        <v>140000</v>
      </c>
      <c r="J74" s="10">
        <v>34000</v>
      </c>
      <c r="K74" s="10">
        <v>100000</v>
      </c>
      <c r="L74" s="10">
        <v>100000</v>
      </c>
      <c r="M74" s="10">
        <v>100000</v>
      </c>
      <c r="N74" s="10">
        <v>100000</v>
      </c>
      <c r="O74" s="10">
        <v>200000</v>
      </c>
      <c r="P74" s="10">
        <v>600000</v>
      </c>
      <c r="Q74" s="10">
        <v>600000</v>
      </c>
      <c r="R74" s="27">
        <f t="shared" si="15"/>
        <v>1800000</v>
      </c>
    </row>
    <row r="75" spans="1:18" ht="26.25" customHeight="1">
      <c r="A75" s="24">
        <v>85</v>
      </c>
      <c r="B75" s="20" t="s">
        <v>83</v>
      </c>
      <c r="C75" s="4" t="s">
        <v>24</v>
      </c>
      <c r="D75" s="4">
        <v>2013</v>
      </c>
      <c r="E75" s="4">
        <v>2013</v>
      </c>
      <c r="F75" s="4">
        <v>600</v>
      </c>
      <c r="G75" s="4">
        <v>60016</v>
      </c>
      <c r="H75" s="25">
        <f t="shared" si="14"/>
        <v>60000</v>
      </c>
      <c r="I75" s="30">
        <v>0</v>
      </c>
      <c r="J75" s="10">
        <v>60000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7">
        <f t="shared" si="15"/>
        <v>0</v>
      </c>
    </row>
    <row r="76" spans="1:18" ht="27" customHeight="1">
      <c r="A76" s="24">
        <v>86</v>
      </c>
      <c r="B76" s="20" t="s">
        <v>84</v>
      </c>
      <c r="C76" s="4" t="s">
        <v>24</v>
      </c>
      <c r="D76" s="4">
        <v>2012</v>
      </c>
      <c r="E76" s="4">
        <v>2013</v>
      </c>
      <c r="F76" s="4">
        <v>600</v>
      </c>
      <c r="G76" s="4">
        <v>60016</v>
      </c>
      <c r="H76" s="25">
        <f t="shared" si="14"/>
        <v>250000</v>
      </c>
      <c r="I76" s="30">
        <v>0</v>
      </c>
      <c r="J76" s="10">
        <v>250000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7">
        <f t="shared" si="15"/>
        <v>0</v>
      </c>
    </row>
    <row r="77" spans="1:18" ht="36">
      <c r="A77" s="24">
        <v>87</v>
      </c>
      <c r="B77" s="20" t="s">
        <v>102</v>
      </c>
      <c r="C77" s="4" t="s">
        <v>24</v>
      </c>
      <c r="D77" s="4">
        <v>2012</v>
      </c>
      <c r="E77" s="4">
        <v>2013</v>
      </c>
      <c r="F77" s="4">
        <v>600</v>
      </c>
      <c r="G77" s="4">
        <v>60016</v>
      </c>
      <c r="H77" s="25">
        <f t="shared" si="14"/>
        <v>25000</v>
      </c>
      <c r="I77" s="30">
        <v>0</v>
      </c>
      <c r="J77" s="10">
        <f>115000-90000</f>
        <v>25000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7">
        <f t="shared" si="15"/>
        <v>0</v>
      </c>
    </row>
    <row r="78" spans="1:18" ht="39" customHeight="1">
      <c r="A78" s="24">
        <v>88</v>
      </c>
      <c r="B78" s="20" t="s">
        <v>119</v>
      </c>
      <c r="C78" s="4" t="s">
        <v>24</v>
      </c>
      <c r="D78" s="4">
        <v>2011</v>
      </c>
      <c r="E78" s="4">
        <v>2013</v>
      </c>
      <c r="F78" s="4">
        <v>600</v>
      </c>
      <c r="G78" s="4">
        <v>60014</v>
      </c>
      <c r="H78" s="25">
        <f>SUM(I78:Q78)</f>
        <v>1570000</v>
      </c>
      <c r="I78" s="30">
        <v>0</v>
      </c>
      <c r="J78" s="29">
        <v>1570000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7">
        <f t="shared" si="15"/>
        <v>0</v>
      </c>
    </row>
    <row r="79" spans="1:18" ht="54" customHeight="1">
      <c r="A79" s="24">
        <v>89</v>
      </c>
      <c r="B79" s="17" t="s">
        <v>40</v>
      </c>
      <c r="C79" s="4" t="s">
        <v>24</v>
      </c>
      <c r="D79" s="4">
        <v>2011</v>
      </c>
      <c r="E79" s="4">
        <v>2020</v>
      </c>
      <c r="F79" s="61" t="s">
        <v>0</v>
      </c>
      <c r="G79" s="61"/>
      <c r="H79" s="25">
        <f aca="true" t="shared" si="16" ref="H79:M79">SUM(H80:H85)</f>
        <v>15794562</v>
      </c>
      <c r="I79" s="25">
        <f t="shared" si="16"/>
        <v>1514562</v>
      </c>
      <c r="J79" s="7">
        <f t="shared" si="16"/>
        <v>1490000</v>
      </c>
      <c r="K79" s="7">
        <f t="shared" si="16"/>
        <v>2270000</v>
      </c>
      <c r="L79" s="7">
        <f t="shared" si="16"/>
        <v>920000</v>
      </c>
      <c r="M79" s="7">
        <f t="shared" si="16"/>
        <v>900000</v>
      </c>
      <c r="N79" s="7">
        <f>SUM(N80:N84)</f>
        <v>2300000</v>
      </c>
      <c r="O79" s="7">
        <f>SUM(O80:O84)</f>
        <v>800000</v>
      </c>
      <c r="P79" s="7">
        <f>SUM(P80:P84)</f>
        <v>1600000</v>
      </c>
      <c r="Q79" s="7">
        <f>SUM(Q80:Q84)</f>
        <v>4000000</v>
      </c>
      <c r="R79" s="27">
        <f t="shared" si="15"/>
        <v>12790000</v>
      </c>
    </row>
    <row r="80" spans="1:18" ht="25.5">
      <c r="A80" s="24">
        <v>90</v>
      </c>
      <c r="B80" s="20" t="s">
        <v>43</v>
      </c>
      <c r="C80" s="4" t="s">
        <v>24</v>
      </c>
      <c r="D80" s="4">
        <v>2011</v>
      </c>
      <c r="E80" s="4">
        <v>2013</v>
      </c>
      <c r="F80" s="4">
        <v>600</v>
      </c>
      <c r="G80" s="4">
        <v>60095</v>
      </c>
      <c r="H80" s="25">
        <f aca="true" t="shared" si="17" ref="H80:H85">SUM(I80:Q80)</f>
        <v>1624446</v>
      </c>
      <c r="I80" s="30">
        <v>1174446</v>
      </c>
      <c r="J80" s="10">
        <v>450000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7">
        <f t="shared" si="15"/>
        <v>0</v>
      </c>
    </row>
    <row r="81" spans="1:18" ht="48">
      <c r="A81" s="24">
        <v>91</v>
      </c>
      <c r="B81" s="20" t="s">
        <v>44</v>
      </c>
      <c r="C81" s="4" t="s">
        <v>24</v>
      </c>
      <c r="D81" s="4">
        <v>2011</v>
      </c>
      <c r="E81" s="4">
        <v>2017</v>
      </c>
      <c r="F81" s="4">
        <v>600</v>
      </c>
      <c r="G81" s="4">
        <v>60095</v>
      </c>
      <c r="H81" s="25">
        <f t="shared" si="17"/>
        <v>4144668</v>
      </c>
      <c r="I81" s="30">
        <v>44668</v>
      </c>
      <c r="J81" s="10">
        <v>400000</v>
      </c>
      <c r="K81" s="10">
        <v>1000000</v>
      </c>
      <c r="L81" s="10">
        <v>600000</v>
      </c>
      <c r="M81" s="10">
        <v>600000</v>
      </c>
      <c r="N81" s="10">
        <v>1500000</v>
      </c>
      <c r="O81" s="29">
        <v>0</v>
      </c>
      <c r="P81" s="29">
        <v>0</v>
      </c>
      <c r="Q81" s="29">
        <v>0</v>
      </c>
      <c r="R81" s="27">
        <f t="shared" si="15"/>
        <v>3700000</v>
      </c>
    </row>
    <row r="82" spans="1:18" ht="25.5">
      <c r="A82" s="24">
        <v>92</v>
      </c>
      <c r="B82" s="20" t="s">
        <v>45</v>
      </c>
      <c r="C82" s="4" t="s">
        <v>24</v>
      </c>
      <c r="D82" s="4">
        <v>2011</v>
      </c>
      <c r="E82" s="4">
        <v>2020</v>
      </c>
      <c r="F82" s="4">
        <v>600</v>
      </c>
      <c r="G82" s="4">
        <v>60095</v>
      </c>
      <c r="H82" s="25">
        <f t="shared" si="17"/>
        <v>3695448</v>
      </c>
      <c r="I82" s="30">
        <v>295448</v>
      </c>
      <c r="J82" s="10">
        <v>250000</v>
      </c>
      <c r="K82" s="10">
        <v>450000</v>
      </c>
      <c r="L82" s="10">
        <v>300000</v>
      </c>
      <c r="M82" s="10">
        <v>200000</v>
      </c>
      <c r="N82" s="10">
        <v>300000</v>
      </c>
      <c r="O82" s="10">
        <v>300000</v>
      </c>
      <c r="P82" s="10">
        <v>600000</v>
      </c>
      <c r="Q82" s="10">
        <v>1000000</v>
      </c>
      <c r="R82" s="27">
        <f t="shared" si="15"/>
        <v>3150000</v>
      </c>
    </row>
    <row r="83" spans="1:18" ht="25.5">
      <c r="A83" s="24">
        <v>93</v>
      </c>
      <c r="B83" s="20" t="s">
        <v>41</v>
      </c>
      <c r="C83" s="4" t="s">
        <v>24</v>
      </c>
      <c r="D83" s="4">
        <v>2011</v>
      </c>
      <c r="E83" s="4">
        <v>2013</v>
      </c>
      <c r="F83" s="4">
        <v>600</v>
      </c>
      <c r="G83" s="4">
        <v>60095</v>
      </c>
      <c r="H83" s="25">
        <f t="shared" si="17"/>
        <v>20000</v>
      </c>
      <c r="I83" s="30">
        <v>0</v>
      </c>
      <c r="J83" s="10">
        <v>20000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29">
        <v>0</v>
      </c>
      <c r="Q83" s="29">
        <v>0</v>
      </c>
      <c r="R83" s="27">
        <f t="shared" si="15"/>
        <v>0</v>
      </c>
    </row>
    <row r="84" spans="1:18" ht="14.25" customHeight="1">
      <c r="A84" s="24">
        <v>94</v>
      </c>
      <c r="B84" s="20" t="s">
        <v>42</v>
      </c>
      <c r="C84" s="4" t="s">
        <v>24</v>
      </c>
      <c r="D84" s="4">
        <v>2011</v>
      </c>
      <c r="E84" s="4">
        <v>2020</v>
      </c>
      <c r="F84" s="4">
        <v>600</v>
      </c>
      <c r="G84" s="4">
        <v>60095</v>
      </c>
      <c r="H84" s="25">
        <f t="shared" si="17"/>
        <v>5160000</v>
      </c>
      <c r="I84" s="30">
        <v>0</v>
      </c>
      <c r="J84" s="10">
        <v>20000</v>
      </c>
      <c r="K84" s="10">
        <v>20000</v>
      </c>
      <c r="L84" s="10">
        <v>20000</v>
      </c>
      <c r="M84" s="10">
        <v>100000</v>
      </c>
      <c r="N84" s="10">
        <v>500000</v>
      </c>
      <c r="O84" s="10">
        <v>500000</v>
      </c>
      <c r="P84" s="10">
        <v>1000000</v>
      </c>
      <c r="Q84" s="10">
        <v>3000000</v>
      </c>
      <c r="R84" s="27">
        <f t="shared" si="15"/>
        <v>5140000</v>
      </c>
    </row>
    <row r="85" spans="1:18" ht="29.25" customHeight="1">
      <c r="A85" s="24">
        <v>95</v>
      </c>
      <c r="B85" s="20" t="s">
        <v>110</v>
      </c>
      <c r="C85" s="4" t="s">
        <v>24</v>
      </c>
      <c r="D85" s="4">
        <v>2013</v>
      </c>
      <c r="E85" s="4">
        <v>2014</v>
      </c>
      <c r="F85" s="4">
        <v>600</v>
      </c>
      <c r="G85" s="4">
        <v>60095</v>
      </c>
      <c r="H85" s="25">
        <f t="shared" si="17"/>
        <v>1150000</v>
      </c>
      <c r="I85" s="30">
        <v>0</v>
      </c>
      <c r="J85" s="10">
        <v>350000</v>
      </c>
      <c r="K85" s="10">
        <v>800000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27">
        <f t="shared" si="15"/>
        <v>800000</v>
      </c>
    </row>
    <row r="86" spans="1:18" ht="51">
      <c r="A86" s="24">
        <v>96</v>
      </c>
      <c r="B86" s="17" t="s">
        <v>46</v>
      </c>
      <c r="C86" s="4" t="s">
        <v>24</v>
      </c>
      <c r="D86" s="4">
        <v>2011</v>
      </c>
      <c r="E86" s="4">
        <v>2020</v>
      </c>
      <c r="F86" s="61" t="s">
        <v>0</v>
      </c>
      <c r="G86" s="61"/>
      <c r="H86" s="25">
        <f>SUM(H87:H96)</f>
        <v>36475702</v>
      </c>
      <c r="I86" s="25">
        <f>SUM(I87:I96)</f>
        <v>650754</v>
      </c>
      <c r="J86" s="7">
        <f>SUM(J87:J96)</f>
        <v>2995000</v>
      </c>
      <c r="K86" s="7">
        <f aca="true" t="shared" si="18" ref="K86:Q86">SUM(K87:K96)</f>
        <v>4150000</v>
      </c>
      <c r="L86" s="7">
        <f t="shared" si="18"/>
        <v>900000</v>
      </c>
      <c r="M86" s="7">
        <f t="shared" si="18"/>
        <v>2090000</v>
      </c>
      <c r="N86" s="7">
        <f t="shared" si="18"/>
        <v>4370140</v>
      </c>
      <c r="O86" s="7">
        <f t="shared" si="18"/>
        <v>5938109</v>
      </c>
      <c r="P86" s="7">
        <f t="shared" si="18"/>
        <v>6390000</v>
      </c>
      <c r="Q86" s="7">
        <f t="shared" si="18"/>
        <v>8991699</v>
      </c>
      <c r="R86" s="27">
        <f t="shared" si="15"/>
        <v>32829948</v>
      </c>
    </row>
    <row r="87" spans="1:18" ht="18.75" customHeight="1">
      <c r="A87" s="24">
        <v>97</v>
      </c>
      <c r="B87" s="45" t="s">
        <v>48</v>
      </c>
      <c r="C87" s="4" t="s">
        <v>24</v>
      </c>
      <c r="D87" s="4">
        <v>2011</v>
      </c>
      <c r="E87" s="4">
        <v>2020</v>
      </c>
      <c r="F87" s="4">
        <v>700</v>
      </c>
      <c r="G87" s="4">
        <v>70004</v>
      </c>
      <c r="H87" s="25">
        <f>SUM(I87:Q87)</f>
        <v>3200000</v>
      </c>
      <c r="I87" s="30">
        <v>100000</v>
      </c>
      <c r="J87" s="10">
        <f>50000+50000</f>
        <v>100000</v>
      </c>
      <c r="K87" s="10">
        <f>50000+50000</f>
        <v>100000</v>
      </c>
      <c r="L87" s="10">
        <v>100000</v>
      </c>
      <c r="M87" s="10">
        <v>100000</v>
      </c>
      <c r="N87" s="10">
        <v>200000</v>
      </c>
      <c r="O87" s="10">
        <v>500000</v>
      </c>
      <c r="P87" s="10">
        <v>1000000</v>
      </c>
      <c r="Q87" s="10">
        <v>1000000</v>
      </c>
      <c r="R87" s="27">
        <f t="shared" si="15"/>
        <v>3000000</v>
      </c>
    </row>
    <row r="88" spans="1:18" ht="15" customHeight="1">
      <c r="A88" s="24">
        <v>98</v>
      </c>
      <c r="B88" s="20" t="s">
        <v>49</v>
      </c>
      <c r="C88" s="4" t="s">
        <v>24</v>
      </c>
      <c r="D88" s="4">
        <v>2011</v>
      </c>
      <c r="E88" s="4">
        <v>2020</v>
      </c>
      <c r="F88" s="4">
        <v>700</v>
      </c>
      <c r="G88" s="4">
        <v>70005</v>
      </c>
      <c r="H88" s="25">
        <f aca="true" t="shared" si="19" ref="H88:H96">SUM(I88:Q88)</f>
        <v>2600000</v>
      </c>
      <c r="I88" s="30"/>
      <c r="J88" s="10">
        <v>500000</v>
      </c>
      <c r="K88" s="10">
        <v>400000</v>
      </c>
      <c r="L88" s="10">
        <v>200000</v>
      </c>
      <c r="M88" s="10">
        <v>300000</v>
      </c>
      <c r="N88" s="10">
        <v>300000</v>
      </c>
      <c r="O88" s="10">
        <v>300000</v>
      </c>
      <c r="P88" s="10">
        <v>300000</v>
      </c>
      <c r="Q88" s="10">
        <v>300000</v>
      </c>
      <c r="R88" s="27">
        <f t="shared" si="15"/>
        <v>2100000</v>
      </c>
    </row>
    <row r="89" spans="1:18" ht="36">
      <c r="A89" s="24">
        <v>99</v>
      </c>
      <c r="B89" s="20" t="s">
        <v>50</v>
      </c>
      <c r="C89" s="4" t="s">
        <v>24</v>
      </c>
      <c r="D89" s="4">
        <v>2011</v>
      </c>
      <c r="E89" s="4">
        <v>2020</v>
      </c>
      <c r="F89" s="4">
        <v>750</v>
      </c>
      <c r="G89" s="4">
        <v>75023</v>
      </c>
      <c r="H89" s="25">
        <f t="shared" si="19"/>
        <v>549040</v>
      </c>
      <c r="I89" s="30">
        <v>59040</v>
      </c>
      <c r="J89" s="14">
        <v>100000</v>
      </c>
      <c r="K89" s="14">
        <f>100000-10000</f>
        <v>90000</v>
      </c>
      <c r="L89" s="15">
        <v>50000</v>
      </c>
      <c r="M89" s="15">
        <v>50000</v>
      </c>
      <c r="N89" s="15">
        <v>50000</v>
      </c>
      <c r="O89" s="15">
        <v>50000</v>
      </c>
      <c r="P89" s="15">
        <v>50000</v>
      </c>
      <c r="Q89" s="15">
        <v>50000</v>
      </c>
      <c r="R89" s="27">
        <f t="shared" si="15"/>
        <v>390000</v>
      </c>
    </row>
    <row r="90" spans="1:18" ht="48">
      <c r="A90" s="24">
        <v>100</v>
      </c>
      <c r="B90" s="20" t="s">
        <v>115</v>
      </c>
      <c r="C90" s="4" t="s">
        <v>24</v>
      </c>
      <c r="D90" s="4">
        <v>2011</v>
      </c>
      <c r="E90" s="4">
        <v>2016</v>
      </c>
      <c r="F90" s="4">
        <v>801</v>
      </c>
      <c r="G90" s="4">
        <v>80101</v>
      </c>
      <c r="H90" s="25">
        <f t="shared" si="19"/>
        <v>2930000</v>
      </c>
      <c r="I90" s="30">
        <v>0</v>
      </c>
      <c r="J90" s="14">
        <v>230000</v>
      </c>
      <c r="K90" s="15">
        <v>2000000</v>
      </c>
      <c r="L90" s="14">
        <v>200000</v>
      </c>
      <c r="M90" s="40">
        <v>500000</v>
      </c>
      <c r="N90" s="40">
        <v>0</v>
      </c>
      <c r="O90" s="40">
        <v>0</v>
      </c>
      <c r="P90" s="40">
        <v>0</v>
      </c>
      <c r="Q90" s="40">
        <v>0</v>
      </c>
      <c r="R90" s="27">
        <f t="shared" si="15"/>
        <v>2700000</v>
      </c>
    </row>
    <row r="91" spans="1:18" ht="18" customHeight="1">
      <c r="A91" s="24">
        <v>101</v>
      </c>
      <c r="B91" s="20" t="s">
        <v>47</v>
      </c>
      <c r="C91" s="4" t="s">
        <v>24</v>
      </c>
      <c r="D91" s="4">
        <v>2011</v>
      </c>
      <c r="E91" s="4">
        <v>2013</v>
      </c>
      <c r="F91" s="4">
        <v>801</v>
      </c>
      <c r="G91" s="4">
        <v>80101</v>
      </c>
      <c r="H91" s="25">
        <f t="shared" si="19"/>
        <v>1800190</v>
      </c>
      <c r="I91" s="30">
        <v>190</v>
      </c>
      <c r="J91" s="15">
        <v>1800000</v>
      </c>
      <c r="K91" s="40">
        <v>0</v>
      </c>
      <c r="L91" s="41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27">
        <f t="shared" si="15"/>
        <v>0</v>
      </c>
    </row>
    <row r="92" spans="1:18" ht="25.5">
      <c r="A92" s="24">
        <v>102</v>
      </c>
      <c r="B92" s="20" t="s">
        <v>120</v>
      </c>
      <c r="C92" s="4" t="s">
        <v>24</v>
      </c>
      <c r="D92" s="4">
        <v>2011</v>
      </c>
      <c r="E92" s="4">
        <v>2020</v>
      </c>
      <c r="F92" s="4">
        <v>801</v>
      </c>
      <c r="G92" s="4">
        <v>80104</v>
      </c>
      <c r="H92" s="25">
        <f t="shared" si="19"/>
        <v>14951699</v>
      </c>
      <c r="I92" s="30">
        <v>0</v>
      </c>
      <c r="J92" s="15">
        <v>0</v>
      </c>
      <c r="K92" s="15">
        <v>0</v>
      </c>
      <c r="L92" s="15">
        <v>10000</v>
      </c>
      <c r="M92" s="15">
        <v>100000</v>
      </c>
      <c r="N92" s="15">
        <v>300000</v>
      </c>
      <c r="O92" s="14">
        <f>2000000</f>
        <v>2000000</v>
      </c>
      <c r="P92" s="15">
        <v>5000000</v>
      </c>
      <c r="Q92" s="15">
        <f>5000000+2541699</f>
        <v>7541699</v>
      </c>
      <c r="R92" s="27">
        <f t="shared" si="15"/>
        <v>14951699</v>
      </c>
    </row>
    <row r="93" spans="1:18" ht="25.5">
      <c r="A93" s="24">
        <v>103</v>
      </c>
      <c r="B93" s="20" t="s">
        <v>51</v>
      </c>
      <c r="C93" s="4" t="s">
        <v>24</v>
      </c>
      <c r="D93" s="4">
        <v>2011</v>
      </c>
      <c r="E93" s="4">
        <v>2018</v>
      </c>
      <c r="F93" s="4">
        <v>801</v>
      </c>
      <c r="G93" s="4">
        <v>80104</v>
      </c>
      <c r="H93" s="25">
        <f t="shared" si="19"/>
        <v>5100000</v>
      </c>
      <c r="I93" s="30">
        <v>0</v>
      </c>
      <c r="J93" s="29">
        <v>100000</v>
      </c>
      <c r="K93" s="29">
        <v>800000</v>
      </c>
      <c r="L93" s="29">
        <v>200000</v>
      </c>
      <c r="M93" s="30">
        <v>0</v>
      </c>
      <c r="N93" s="40">
        <v>2000000</v>
      </c>
      <c r="O93" s="40">
        <v>2000000</v>
      </c>
      <c r="P93" s="40">
        <v>0</v>
      </c>
      <c r="Q93" s="40">
        <v>0</v>
      </c>
      <c r="R93" s="27">
        <f t="shared" si="15"/>
        <v>5000000</v>
      </c>
    </row>
    <row r="94" spans="1:18" ht="36">
      <c r="A94" s="24">
        <v>104</v>
      </c>
      <c r="B94" s="21" t="s">
        <v>52</v>
      </c>
      <c r="C94" s="4" t="s">
        <v>24</v>
      </c>
      <c r="D94" s="4">
        <v>2011</v>
      </c>
      <c r="E94" s="4">
        <v>2020</v>
      </c>
      <c r="F94" s="4">
        <v>801</v>
      </c>
      <c r="G94" s="4">
        <v>80104</v>
      </c>
      <c r="H94" s="25">
        <f t="shared" si="19"/>
        <v>1471524</v>
      </c>
      <c r="I94" s="30">
        <v>491524</v>
      </c>
      <c r="J94" s="15">
        <v>100000</v>
      </c>
      <c r="K94" s="15">
        <v>700000</v>
      </c>
      <c r="L94" s="15">
        <v>20000</v>
      </c>
      <c r="M94" s="15">
        <v>20000</v>
      </c>
      <c r="N94" s="15">
        <v>50000</v>
      </c>
      <c r="O94" s="15">
        <v>20000</v>
      </c>
      <c r="P94" s="15">
        <v>20000</v>
      </c>
      <c r="Q94" s="15">
        <v>50000</v>
      </c>
      <c r="R94" s="27">
        <f t="shared" si="15"/>
        <v>880000</v>
      </c>
    </row>
    <row r="95" spans="1:18" ht="25.5">
      <c r="A95" s="24">
        <v>105</v>
      </c>
      <c r="B95" s="20" t="s">
        <v>53</v>
      </c>
      <c r="C95" s="4" t="s">
        <v>24</v>
      </c>
      <c r="D95" s="4">
        <v>2011</v>
      </c>
      <c r="E95" s="4">
        <v>2020</v>
      </c>
      <c r="F95" s="4">
        <v>801</v>
      </c>
      <c r="G95" s="4">
        <v>80104</v>
      </c>
      <c r="H95" s="25">
        <f t="shared" si="19"/>
        <v>285000</v>
      </c>
      <c r="I95" s="30">
        <v>0</v>
      </c>
      <c r="J95" s="15">
        <v>55000</v>
      </c>
      <c r="K95" s="15">
        <v>50000</v>
      </c>
      <c r="L95" s="15">
        <v>20000</v>
      </c>
      <c r="M95" s="15">
        <v>20000</v>
      </c>
      <c r="N95" s="15">
        <v>50000</v>
      </c>
      <c r="O95" s="15">
        <v>20000</v>
      </c>
      <c r="P95" s="15">
        <v>20000</v>
      </c>
      <c r="Q95" s="15">
        <v>50000</v>
      </c>
      <c r="R95" s="27">
        <f t="shared" si="15"/>
        <v>230000</v>
      </c>
    </row>
    <row r="96" spans="1:18" ht="25.5">
      <c r="A96" s="24">
        <v>106</v>
      </c>
      <c r="B96" s="20" t="s">
        <v>60</v>
      </c>
      <c r="C96" s="4" t="s">
        <v>24</v>
      </c>
      <c r="D96" s="4">
        <v>2011</v>
      </c>
      <c r="E96" s="4">
        <v>2020</v>
      </c>
      <c r="F96" s="4">
        <v>852</v>
      </c>
      <c r="G96" s="4">
        <v>85202</v>
      </c>
      <c r="H96" s="25">
        <f t="shared" si="19"/>
        <v>3588249</v>
      </c>
      <c r="I96" s="30">
        <v>0</v>
      </c>
      <c r="J96" s="14">
        <v>10000</v>
      </c>
      <c r="K96" s="14">
        <v>10000</v>
      </c>
      <c r="L96" s="14">
        <v>100000</v>
      </c>
      <c r="M96" s="14">
        <v>1000000</v>
      </c>
      <c r="N96" s="14">
        <v>1420140</v>
      </c>
      <c r="O96" s="14">
        <v>1048109</v>
      </c>
      <c r="P96" s="41">
        <v>0</v>
      </c>
      <c r="Q96" s="41">
        <v>0</v>
      </c>
      <c r="R96" s="27">
        <f t="shared" si="15"/>
        <v>3578249</v>
      </c>
    </row>
    <row r="97" spans="1:18" ht="38.25">
      <c r="A97" s="24">
        <v>107</v>
      </c>
      <c r="B97" s="17" t="s">
        <v>54</v>
      </c>
      <c r="C97" s="4" t="s">
        <v>24</v>
      </c>
      <c r="D97" s="4">
        <v>2011</v>
      </c>
      <c r="E97" s="4">
        <v>2018</v>
      </c>
      <c r="F97" s="61" t="s">
        <v>0</v>
      </c>
      <c r="G97" s="61"/>
      <c r="H97" s="25">
        <f>SUM(H98)</f>
        <v>2366315.62</v>
      </c>
      <c r="I97" s="25">
        <f>SUM(I98)</f>
        <v>118150.62</v>
      </c>
      <c r="J97" s="7">
        <f aca="true" t="shared" si="20" ref="J97:Q97">SUM(J98)</f>
        <v>230000</v>
      </c>
      <c r="K97" s="7">
        <f t="shared" si="20"/>
        <v>300000</v>
      </c>
      <c r="L97" s="7">
        <f t="shared" si="20"/>
        <v>200000</v>
      </c>
      <c r="M97" s="7">
        <f t="shared" si="20"/>
        <v>218165</v>
      </c>
      <c r="N97" s="7">
        <f t="shared" si="20"/>
        <v>200000</v>
      </c>
      <c r="O97" s="7">
        <f t="shared" si="20"/>
        <v>300000</v>
      </c>
      <c r="P97" s="7">
        <f t="shared" si="20"/>
        <v>400000</v>
      </c>
      <c r="Q97" s="7">
        <f t="shared" si="20"/>
        <v>400000</v>
      </c>
      <c r="R97" s="27">
        <f t="shared" si="15"/>
        <v>2018165</v>
      </c>
    </row>
    <row r="98" spans="1:18" ht="25.5">
      <c r="A98" s="24">
        <v>108</v>
      </c>
      <c r="B98" s="20" t="s">
        <v>55</v>
      </c>
      <c r="C98" s="4" t="s">
        <v>24</v>
      </c>
      <c r="D98" s="4">
        <v>2011</v>
      </c>
      <c r="E98" s="4">
        <v>2020</v>
      </c>
      <c r="F98" s="4">
        <v>900</v>
      </c>
      <c r="G98" s="4">
        <v>90015</v>
      </c>
      <c r="H98" s="25">
        <f>SUM(I98:Q98)</f>
        <v>2366315.62</v>
      </c>
      <c r="I98" s="30">
        <v>118150.62</v>
      </c>
      <c r="J98" s="15">
        <v>230000</v>
      </c>
      <c r="K98" s="15">
        <v>300000</v>
      </c>
      <c r="L98" s="15">
        <v>200000</v>
      </c>
      <c r="M98" s="15">
        <v>218165</v>
      </c>
      <c r="N98" s="15">
        <v>200000</v>
      </c>
      <c r="O98" s="15">
        <v>300000</v>
      </c>
      <c r="P98" s="15">
        <v>400000</v>
      </c>
      <c r="Q98" s="15">
        <v>400000</v>
      </c>
      <c r="R98" s="27">
        <f t="shared" si="15"/>
        <v>2018165</v>
      </c>
    </row>
    <row r="99" spans="1:18" ht="51">
      <c r="A99" s="24">
        <v>109</v>
      </c>
      <c r="B99" s="17" t="s">
        <v>56</v>
      </c>
      <c r="C99" s="4" t="s">
        <v>24</v>
      </c>
      <c r="D99" s="4">
        <v>2011</v>
      </c>
      <c r="E99" s="4">
        <v>2019</v>
      </c>
      <c r="F99" s="61" t="s">
        <v>0</v>
      </c>
      <c r="G99" s="61"/>
      <c r="H99" s="25">
        <f>SUM(H100:H103)</f>
        <v>3975489</v>
      </c>
      <c r="I99" s="25">
        <f>SUM(I100:I103)</f>
        <v>0</v>
      </c>
      <c r="J99" s="7">
        <f aca="true" t="shared" si="21" ref="J99:Q99">SUM(J100:J103)</f>
        <v>260000</v>
      </c>
      <c r="K99" s="7">
        <f t="shared" si="21"/>
        <v>410000</v>
      </c>
      <c r="L99" s="7">
        <f t="shared" si="21"/>
        <v>20000</v>
      </c>
      <c r="M99" s="7">
        <f t="shared" si="21"/>
        <v>100000</v>
      </c>
      <c r="N99" s="7">
        <f t="shared" si="21"/>
        <v>100000</v>
      </c>
      <c r="O99" s="7">
        <f t="shared" si="21"/>
        <v>300000</v>
      </c>
      <c r="P99" s="7">
        <f t="shared" si="21"/>
        <v>2785489</v>
      </c>
      <c r="Q99" s="25">
        <f t="shared" si="21"/>
        <v>0</v>
      </c>
      <c r="R99" s="27">
        <f t="shared" si="15"/>
        <v>3715489</v>
      </c>
    </row>
    <row r="100" spans="1:18" ht="15.75" customHeight="1">
      <c r="A100" s="24">
        <v>110</v>
      </c>
      <c r="B100" s="20" t="s">
        <v>62</v>
      </c>
      <c r="C100" s="4" t="s">
        <v>24</v>
      </c>
      <c r="D100" s="4">
        <v>2011</v>
      </c>
      <c r="E100" s="4">
        <v>2013</v>
      </c>
      <c r="F100" s="4">
        <v>921</v>
      </c>
      <c r="G100" s="4">
        <v>92109</v>
      </c>
      <c r="H100" s="25">
        <f>SUM(I100:Q100)</f>
        <v>40000</v>
      </c>
      <c r="I100" s="30">
        <v>0</v>
      </c>
      <c r="J100" s="43">
        <v>40000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27">
        <f t="shared" si="15"/>
        <v>0</v>
      </c>
    </row>
    <row r="101" spans="1:18" ht="39" customHeight="1">
      <c r="A101" s="24">
        <v>111</v>
      </c>
      <c r="B101" s="20" t="s">
        <v>114</v>
      </c>
      <c r="C101" s="4" t="s">
        <v>24</v>
      </c>
      <c r="D101" s="4">
        <v>2013</v>
      </c>
      <c r="E101" s="4"/>
      <c r="F101" s="4">
        <v>921</v>
      </c>
      <c r="G101" s="4">
        <v>92109</v>
      </c>
      <c r="H101" s="25">
        <f>SUM(I101:Q101)</f>
        <v>220000</v>
      </c>
      <c r="I101" s="30">
        <v>0</v>
      </c>
      <c r="J101" s="43">
        <v>20000</v>
      </c>
      <c r="K101" s="30">
        <v>200000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27">
        <f t="shared" si="15"/>
        <v>200000</v>
      </c>
    </row>
    <row r="102" spans="1:18" ht="25.5" customHeight="1">
      <c r="A102" s="24">
        <v>112</v>
      </c>
      <c r="B102" s="20" t="s">
        <v>113</v>
      </c>
      <c r="C102" s="4" t="s">
        <v>24</v>
      </c>
      <c r="D102" s="4">
        <v>2013</v>
      </c>
      <c r="E102" s="4">
        <v>2014</v>
      </c>
      <c r="F102" s="4">
        <v>921</v>
      </c>
      <c r="G102" s="4">
        <v>92109</v>
      </c>
      <c r="H102" s="25">
        <f>SUM(I102:Q102)</f>
        <v>400000</v>
      </c>
      <c r="I102" s="30">
        <v>0</v>
      </c>
      <c r="J102" s="43">
        <v>200000</v>
      </c>
      <c r="K102" s="30">
        <v>200000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27">
        <f t="shared" si="15"/>
        <v>200000</v>
      </c>
    </row>
    <row r="103" spans="1:18" ht="25.5">
      <c r="A103" s="24">
        <v>113</v>
      </c>
      <c r="B103" s="20" t="s">
        <v>63</v>
      </c>
      <c r="C103" s="4" t="s">
        <v>24</v>
      </c>
      <c r="D103" s="4">
        <v>2011</v>
      </c>
      <c r="E103" s="4">
        <v>2019</v>
      </c>
      <c r="F103" s="4">
        <v>921</v>
      </c>
      <c r="G103" s="4">
        <v>92109</v>
      </c>
      <c r="H103" s="25">
        <f>SUM(I103:Q103)</f>
        <v>3315489</v>
      </c>
      <c r="I103" s="30">
        <v>0</v>
      </c>
      <c r="J103" s="15">
        <v>0</v>
      </c>
      <c r="K103" s="15">
        <v>10000</v>
      </c>
      <c r="L103" s="15">
        <v>20000</v>
      </c>
      <c r="M103" s="15">
        <v>100000</v>
      </c>
      <c r="N103" s="15">
        <v>100000</v>
      </c>
      <c r="O103" s="15">
        <v>300000</v>
      </c>
      <c r="P103" s="14">
        <f>2500000+285489</f>
        <v>2785489</v>
      </c>
      <c r="Q103" s="30">
        <v>0</v>
      </c>
      <c r="R103" s="27">
        <f t="shared" si="15"/>
        <v>3315489</v>
      </c>
    </row>
    <row r="104" spans="1:18" ht="39.75" customHeight="1">
      <c r="A104" s="24">
        <v>114</v>
      </c>
      <c r="B104" s="17" t="s">
        <v>57</v>
      </c>
      <c r="C104" s="4" t="s">
        <v>24</v>
      </c>
      <c r="D104" s="4">
        <v>2011</v>
      </c>
      <c r="E104" s="4">
        <v>2017</v>
      </c>
      <c r="F104" s="61" t="s">
        <v>0</v>
      </c>
      <c r="G104" s="61"/>
      <c r="H104" s="25">
        <f>SUM(H105:H114)</f>
        <v>430000</v>
      </c>
      <c r="I104" s="25">
        <f>SUM(I105:I114)</f>
        <v>0</v>
      </c>
      <c r="J104" s="7">
        <f aca="true" t="shared" si="22" ref="J104:Q104">SUM(J105)</f>
        <v>10000</v>
      </c>
      <c r="K104" s="7">
        <f t="shared" si="22"/>
        <v>10000</v>
      </c>
      <c r="L104" s="7">
        <f t="shared" si="22"/>
        <v>10000</v>
      </c>
      <c r="M104" s="7">
        <f t="shared" si="22"/>
        <v>200000</v>
      </c>
      <c r="N104" s="7">
        <f t="shared" si="22"/>
        <v>200000</v>
      </c>
      <c r="O104" s="25">
        <f t="shared" si="22"/>
        <v>0</v>
      </c>
      <c r="P104" s="25">
        <f t="shared" si="22"/>
        <v>0</v>
      </c>
      <c r="Q104" s="25">
        <f t="shared" si="22"/>
        <v>0</v>
      </c>
      <c r="R104" s="27">
        <f t="shared" si="15"/>
        <v>420000</v>
      </c>
    </row>
    <row r="105" spans="1:18" ht="12" customHeight="1">
      <c r="A105" s="24">
        <v>115</v>
      </c>
      <c r="B105" s="20" t="s">
        <v>58</v>
      </c>
      <c r="C105" s="4" t="s">
        <v>24</v>
      </c>
      <c r="D105" s="4">
        <v>2011</v>
      </c>
      <c r="E105" s="4">
        <v>2017</v>
      </c>
      <c r="F105" s="4">
        <v>926</v>
      </c>
      <c r="G105" s="4">
        <v>92601</v>
      </c>
      <c r="H105" s="25">
        <f>SUM(I105:Q105)</f>
        <v>430000</v>
      </c>
      <c r="I105" s="30">
        <v>0</v>
      </c>
      <c r="J105" s="15">
        <v>10000</v>
      </c>
      <c r="K105" s="15">
        <v>10000</v>
      </c>
      <c r="L105" s="15">
        <v>10000</v>
      </c>
      <c r="M105" s="15">
        <v>200000</v>
      </c>
      <c r="N105" s="15">
        <v>200000</v>
      </c>
      <c r="O105" s="40">
        <v>0</v>
      </c>
      <c r="P105" s="40">
        <v>0</v>
      </c>
      <c r="Q105" s="40">
        <v>0</v>
      </c>
      <c r="R105" s="27">
        <f t="shared" si="15"/>
        <v>420000</v>
      </c>
    </row>
    <row r="106" spans="1:18" ht="40.5" customHeight="1">
      <c r="A106" s="24">
        <v>116</v>
      </c>
      <c r="B106" s="56" t="s">
        <v>16</v>
      </c>
      <c r="C106" s="57"/>
      <c r="D106" s="57"/>
      <c r="E106" s="57"/>
      <c r="F106" s="57"/>
      <c r="G106" s="57"/>
      <c r="H106" s="30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24">
        <v>117</v>
      </c>
      <c r="B107" s="56" t="s">
        <v>9</v>
      </c>
      <c r="C107" s="57"/>
      <c r="D107" s="57"/>
      <c r="E107" s="57"/>
      <c r="F107" s="57"/>
      <c r="G107" s="57"/>
      <c r="H107" s="30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24">
        <v>118</v>
      </c>
      <c r="B108" s="56" t="s">
        <v>10</v>
      </c>
      <c r="C108" s="57"/>
      <c r="D108" s="57"/>
      <c r="E108" s="57"/>
      <c r="F108" s="57"/>
      <c r="G108" s="57"/>
      <c r="H108" s="30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24">
        <v>119</v>
      </c>
      <c r="B109" s="18" t="s">
        <v>17</v>
      </c>
      <c r="C109" s="3"/>
      <c r="D109" s="3"/>
      <c r="E109" s="3"/>
      <c r="F109" s="61" t="s">
        <v>0</v>
      </c>
      <c r="G109" s="61"/>
      <c r="H109" s="30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38.25">
      <c r="A110" s="24">
        <v>120</v>
      </c>
      <c r="B110" s="18" t="s">
        <v>13</v>
      </c>
      <c r="C110" s="3"/>
      <c r="D110" s="3"/>
      <c r="E110" s="3"/>
      <c r="F110" s="3"/>
      <c r="G110" s="3"/>
      <c r="H110" s="30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24">
        <v>121</v>
      </c>
      <c r="B111" s="56" t="s">
        <v>18</v>
      </c>
      <c r="C111" s="57"/>
      <c r="D111" s="57"/>
      <c r="E111" s="57"/>
      <c r="F111" s="57"/>
      <c r="G111" s="57"/>
      <c r="H111" s="30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24">
        <v>122</v>
      </c>
      <c r="B112" s="56" t="s">
        <v>9</v>
      </c>
      <c r="C112" s="57"/>
      <c r="D112" s="57"/>
      <c r="E112" s="57"/>
      <c r="F112" s="57"/>
      <c r="G112" s="57"/>
      <c r="H112" s="30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24">
        <v>123</v>
      </c>
      <c r="B113" s="18" t="s">
        <v>17</v>
      </c>
      <c r="C113" s="3"/>
      <c r="D113" s="3"/>
      <c r="E113" s="3"/>
      <c r="F113" s="61" t="s">
        <v>0</v>
      </c>
      <c r="G113" s="61"/>
      <c r="H113" s="30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38.25">
      <c r="A114" s="24">
        <v>124</v>
      </c>
      <c r="B114" s="18" t="s">
        <v>13</v>
      </c>
      <c r="C114" s="3"/>
      <c r="D114" s="3"/>
      <c r="E114" s="3"/>
      <c r="F114" s="3"/>
      <c r="G114" s="3"/>
      <c r="H114" s="30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0.75" customHeight="1">
      <c r="A115" s="24">
        <v>125</v>
      </c>
      <c r="B115" s="1"/>
      <c r="C115" s="1"/>
      <c r="D115" s="1"/>
      <c r="E115" s="1"/>
      <c r="F115" s="1"/>
      <c r="G115" s="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7" ht="12.75">
      <c r="B116" s="12"/>
      <c r="J116" s="13"/>
      <c r="K116" s="13">
        <f>17639719-K39</f>
        <v>0</v>
      </c>
      <c r="L116" s="13">
        <f>12733592-L39</f>
        <v>0</v>
      </c>
      <c r="M116" s="13">
        <f>13678165-M39</f>
        <v>0</v>
      </c>
      <c r="N116" s="13">
        <f>15290140-N39</f>
        <v>0</v>
      </c>
      <c r="O116" s="13">
        <f>18308109-O39</f>
        <v>0</v>
      </c>
      <c r="P116" s="13"/>
      <c r="Q116" s="13"/>
    </row>
    <row r="117" ht="12.75">
      <c r="B117" s="12"/>
    </row>
    <row r="118" ht="12.75">
      <c r="B118" s="12"/>
    </row>
  </sheetData>
  <sheetProtection/>
  <mergeCells count="41">
    <mergeCell ref="A3:A4"/>
    <mergeCell ref="B1:R1"/>
    <mergeCell ref="F113:G113"/>
    <mergeCell ref="F99:G99"/>
    <mergeCell ref="F104:G104"/>
    <mergeCell ref="F54:G54"/>
    <mergeCell ref="F79:G79"/>
    <mergeCell ref="F86:G86"/>
    <mergeCell ref="F97:G97"/>
    <mergeCell ref="B108:G108"/>
    <mergeCell ref="B111:G111"/>
    <mergeCell ref="B22:G22"/>
    <mergeCell ref="B112:G112"/>
    <mergeCell ref="F40:G40"/>
    <mergeCell ref="F47:G47"/>
    <mergeCell ref="B106:G106"/>
    <mergeCell ref="B107:G107"/>
    <mergeCell ref="B39:G39"/>
    <mergeCell ref="F14:G14"/>
    <mergeCell ref="B16:G16"/>
    <mergeCell ref="B21:G21"/>
    <mergeCell ref="F109:G109"/>
    <mergeCell ref="B17:G17"/>
    <mergeCell ref="B18:G18"/>
    <mergeCell ref="F19:G19"/>
    <mergeCell ref="B11:G11"/>
    <mergeCell ref="B12:G12"/>
    <mergeCell ref="B13:G13"/>
    <mergeCell ref="F3:G4"/>
    <mergeCell ref="B3:B4"/>
    <mergeCell ref="C3:C4"/>
    <mergeCell ref="B7:G7"/>
    <mergeCell ref="B8:G8"/>
    <mergeCell ref="B9:G9"/>
    <mergeCell ref="B10:G10"/>
    <mergeCell ref="B2:R2"/>
    <mergeCell ref="R3:R4"/>
    <mergeCell ref="H3:H4"/>
    <mergeCell ref="I3:I4"/>
    <mergeCell ref="J3:Q4"/>
    <mergeCell ref="D3:E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8" scale="7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Skarbnik</cp:lastModifiedBy>
  <cp:lastPrinted>2013-01-14T13:30:17Z</cp:lastPrinted>
  <dcterms:created xsi:type="dcterms:W3CDTF">2010-06-05T20:15:04Z</dcterms:created>
  <dcterms:modified xsi:type="dcterms:W3CDTF">2013-01-14T15:04:27Z</dcterms:modified>
  <cp:category/>
  <cp:version/>
  <cp:contentType/>
  <cp:contentStatus/>
</cp:coreProperties>
</file>