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nowy projekt 2003" sheetId="1" r:id="rId1"/>
    <sheet name="stary projekt 2003" sheetId="2" r:id="rId2"/>
  </sheets>
  <definedNames>
    <definedName name="SSLink_0">'stary projekt 2003'!IV65536:IV65536</definedName>
    <definedName name="_xlnm.Print_Titles" localSheetId="0">'nowy projekt 2003'!$9:$9</definedName>
  </definedNames>
  <calcPr fullCalcOnLoad="1"/>
</workbook>
</file>

<file path=xl/sharedStrings.xml><?xml version="1.0" encoding="utf-8"?>
<sst xmlns="http://schemas.openxmlformats.org/spreadsheetml/2006/main" count="264" uniqueCount="139">
  <si>
    <t>lp.</t>
  </si>
  <si>
    <t>Nazwa zadania</t>
  </si>
  <si>
    <t>gminy</t>
  </si>
  <si>
    <t>inne</t>
  </si>
  <si>
    <t>I.</t>
  </si>
  <si>
    <t>Zadania kontynuowane</t>
  </si>
  <si>
    <t>R A Z E M:</t>
  </si>
  <si>
    <t>(środki budżetowe)</t>
  </si>
  <si>
    <t>Wodociąg w Regułach(dok. proj.i wyk.)</t>
  </si>
  <si>
    <t>Inne w tym:</t>
  </si>
  <si>
    <t>Wodociąg w Nowej Wsi(dok.proj. , wykonawstwo, obsługa geodezyjna)</t>
  </si>
  <si>
    <t>wpł mieszkańców</t>
  </si>
  <si>
    <t>II</t>
  </si>
  <si>
    <t>Zadania rozpoczynane</t>
  </si>
  <si>
    <t>Wodociąg w Michałowicach(dok. proj. i wyk)</t>
  </si>
  <si>
    <t>Wod. w Opaczy(dok. proj.i wyk.)</t>
  </si>
  <si>
    <t>Kan. zach. cz. gminy etap II ( wyk.-odsetki)</t>
  </si>
  <si>
    <t>Kan. wsch. cz. gminy(dok proj.i wyk.)M-ce</t>
  </si>
  <si>
    <t xml:space="preserve"> ZADANIA  INWESTYCYJNE</t>
  </si>
  <si>
    <t>Wodociąg w Michałowicach Wsi</t>
  </si>
  <si>
    <t>Nakład planowany w 2002r.</t>
  </si>
  <si>
    <t>Zakupy zw. ze sportem</t>
  </si>
  <si>
    <t>Oświetlenie boiska w Sokołowie</t>
  </si>
  <si>
    <t>Budowa dróg ( ul. Regulska w Regułach)</t>
  </si>
  <si>
    <t>Bud. sieci wodciągowej w Michałowicach010-01010</t>
  </si>
  <si>
    <t>Zakupy mienia komunalnego700-70005</t>
  </si>
  <si>
    <t>Zakupy inwest. Urzędu Gminy700-75023</t>
  </si>
  <si>
    <t>Przebud. kol. sanit. w ul. Kopernika010-01010</t>
  </si>
  <si>
    <t>Budowa dróg na terenie Gminy 600-60016</t>
  </si>
  <si>
    <t>Rozbudowa Szkoły w Michałowicach 801-80110</t>
  </si>
  <si>
    <t>Bud. oświetlenia ul. Wiejska i Al.Jerozolimskich 600-60016</t>
  </si>
  <si>
    <t>Bud. oś. ul. Wiejska i Al.. Jerozolimskie 600-60016</t>
  </si>
  <si>
    <t>Kan. wsch. cz. gminy (dok. proj. i wyk.)010-01010</t>
  </si>
  <si>
    <t>Kan. zach. cz. gminy(dok. proj. i wyk.) 010-01010</t>
  </si>
  <si>
    <t>Bud. sieci wod. M-ce010-01010</t>
  </si>
  <si>
    <t>Zobowiązania wynikające z budżetu 2001r.</t>
  </si>
  <si>
    <t>010-01010</t>
  </si>
  <si>
    <t>600-60016</t>
  </si>
  <si>
    <t>700-70005</t>
  </si>
  <si>
    <t>750-75023</t>
  </si>
  <si>
    <t>Zakupy mienia komunalnego</t>
  </si>
  <si>
    <t xml:space="preserve">Mod.oczyszczalni ścieków (współudział) </t>
  </si>
  <si>
    <t>Przebudowa kol. sanit. w ul. Kopernika (współudział)</t>
  </si>
  <si>
    <t>Klasyfik. budżet.</t>
  </si>
  <si>
    <t>dotacje-pożyczka</t>
  </si>
  <si>
    <t>projekt</t>
  </si>
  <si>
    <t>Budowa chodnika w ul. Parkowej-Pęcice</t>
  </si>
  <si>
    <t>Sieć wod. na terenie Gminy(obsługa geodezyjna)</t>
  </si>
  <si>
    <t>DO REALIZACJI W ROKU BUDŻETOWYM 2003</t>
  </si>
  <si>
    <t>Budowa Sali Gimnastycznej w Nowej Wsi</t>
  </si>
  <si>
    <t>Bud. kan. sanit. ,oprac. dok. proj. zach. cz. gminy-zakończenie budowy w ul.:Głównej, Warszawskiej, Spacerowej, Wiejskiej, Sportowej, Norwida.</t>
  </si>
  <si>
    <t>Bud. kan. sanit ,oprac. dok. proj. -wsch. cz. gminy-zakończenie budowy w ul.:Bodycha</t>
  </si>
  <si>
    <t>Budowa sieci wod. w ul.Żytniej w Regułach</t>
  </si>
  <si>
    <t>Budowa sieci wodociągowej w ul. Bodycha( przy udziale dzielnicy Ursus( dok. proj. i wyk. )</t>
  </si>
  <si>
    <t>Budowa sieci wodociągowej w ul. Sportowej w Nowej Wsi (dok. proj. i wyk.)</t>
  </si>
  <si>
    <t>Budowa sieci wodociągowej w ul. Warszawskiej w Nowej Wsi-od skrętu w Polna do Głównej( dok. proj. i wyk.)</t>
  </si>
  <si>
    <t>Bud. urządzeń odwadniających i małej retencji-przebudowa rowu U-1</t>
  </si>
  <si>
    <t>600-60095</t>
  </si>
  <si>
    <t>Budowa urządzeń odwadniających i małej retencji -zlewnia nr 18 ( Komorów- Komorów Wieś)</t>
  </si>
  <si>
    <t>Budowa urządzeń odwadniających i małej retencji (dok. projektowa)-zlewnia nr 17 ( Nowa Wieś- Granica)</t>
  </si>
  <si>
    <t>Budowa urządzeń odwadniających i małej retencji -zlewnia Pęcice-Sokołów</t>
  </si>
  <si>
    <t>Budowa urządzeń odwadniających i małej retencji -zlewnia nr 11 M-ce</t>
  </si>
  <si>
    <t>Budowa urządzeń odwadniających i małej retencji -zlewnia Opacz Kol.-opracowanie dok. proj. ( współudział z gm. Raszyn)</t>
  </si>
  <si>
    <t>Modernizacja ul. Kolejowej w M-cach mb 430</t>
  </si>
  <si>
    <t>Budowa chodnika w ul. Turystycznej w Komorowie Wsi mb 400</t>
  </si>
  <si>
    <t>Budowa chodnika w ul. Regulskiej w Regułach mb 600</t>
  </si>
  <si>
    <t>Modernizacja ul. B. Prusa w Komorowie mb 150</t>
  </si>
  <si>
    <t>Modernizacja ul. Nadarzyńskiej w Komorowie mb 960</t>
  </si>
  <si>
    <t>Modernizacja ul. Spacerowej 800mb M-ce</t>
  </si>
  <si>
    <t>Budowa chodnika w ul. Komorowskiej 150 mb w Komorowie</t>
  </si>
  <si>
    <t xml:space="preserve">Modernizacja ul. Wiejskiej w Regułach </t>
  </si>
  <si>
    <t xml:space="preserve">Modernizacja ul. 3 Maja M-ce </t>
  </si>
  <si>
    <t>Budowa chodnika w ul. Polnej w Opaczy -dok. proj.</t>
  </si>
  <si>
    <t>Budowa chodnika w Opaczy Małej -dok. proj.</t>
  </si>
  <si>
    <t>Budowa urządzeń odwadniajaćych w ul. Ireny w Komorowie -dok. projektowa</t>
  </si>
  <si>
    <t>Budowa chodnika w Komorowskiej, Parkowej w Pęcicach -opracowanie dok. projektowej</t>
  </si>
  <si>
    <t>Budowa chodnika w ul. 11 Listopada w M-ce dok. projektowa</t>
  </si>
  <si>
    <t xml:space="preserve">Budowa chodnika w ul. Klonowej w Opaczy </t>
  </si>
  <si>
    <t>Budowa Centrum Administracyjnego w Regułach Etap I - opracowanie koncepcji , etap II ( budowa budynku posterunku policji w ramach porozumienia z KG Policji)</t>
  </si>
  <si>
    <t>926-92601</t>
  </si>
  <si>
    <t>Opacz Kol. -modernizacja oświetlenia w ul. Klonowej</t>
  </si>
  <si>
    <t>900-90015</t>
  </si>
  <si>
    <t>Komorów Wieś -modernizacja oświetlenia w ul. Turystycznej</t>
  </si>
  <si>
    <t>Modernizacja obiektu zabytkowego -Pęcice</t>
  </si>
  <si>
    <t>921-92120</t>
  </si>
  <si>
    <t>Nr_______/ 2003</t>
  </si>
  <si>
    <t>Rady Gminy Michałowice</t>
  </si>
  <si>
    <t>Załącznik nr 5 do Uchwały</t>
  </si>
  <si>
    <t>z dnia                2003r.</t>
  </si>
  <si>
    <t xml:space="preserve"> Nakłady finansowe planowane w roku budżetowym 2003</t>
  </si>
  <si>
    <t>Opracowanie dok. proj. kan. sanit. na rok 2004( wsch. i zach. cz. gminy)</t>
  </si>
  <si>
    <t>Reguły -modernizacja oświetlenia w ul.Orzeszkowej</t>
  </si>
  <si>
    <t>Zakupy inwestycyjne Urzędu Gminy</t>
  </si>
  <si>
    <t xml:space="preserve">Budowa sieci wod. w ul. H. Modrzejewskiej Komorów-Granica </t>
  </si>
  <si>
    <t>1a</t>
  </si>
  <si>
    <t>Budowa kanalizacji sanitarnej w ul. Gwiaździstej w Nowej Wsi ,ul. Reja w Komorowie Granicy</t>
  </si>
  <si>
    <t>2a</t>
  </si>
  <si>
    <t>Budowa kanalizacji sanitarnej w ul. Spacerowej, Radosnej, Jesionowej w M-cach, Polnej Targowej i Ryżowej w Opaczy</t>
  </si>
  <si>
    <t>Opracowanie dok. projektowej sieci wodociągowej w ul. Wesołej, Słowackiego, 11 Listopada w M-cach i ul. Niecałej w Opaczy.</t>
  </si>
  <si>
    <t>Budowa sieci wodociągowej w ul. Raszyńskiej , Słonecznej,Kolejowej,Świerkowej iWidok w Michałowicach( dok. proj. i wyk.)</t>
  </si>
  <si>
    <t>Kan. zach. cz. gminy (dok. proj. i wyk.)budowa w ul.: Kamelskiego, Głównej, w ul. Bugaj w Komorowie Wsi, w ul. Krasińskiego, Słowackiego, Sienkiewicza, Bankowej, Leśnej, Matejki i M. Dąbrowskiej w Komorowie wraz z niezbędną infrastrukturą.</t>
  </si>
  <si>
    <t>Kan. wsch. cz. gminy(dok proj.i wyk.)budowa w ul.:  Lotniczej,Ks. Popiełuszki, Świerkowej, w M-cach, w  Klonowej, Zachodniej,Jesionowej w Opaczy wraz z niezbędną infrstrukturą.</t>
  </si>
  <si>
    <t>Lp</t>
  </si>
  <si>
    <t>Klasyfikacja budżetowa</t>
  </si>
  <si>
    <t>Nakład planowany w 2003r.</t>
  </si>
  <si>
    <t>Środki budżetowe gminy</t>
  </si>
  <si>
    <t>W tym:</t>
  </si>
  <si>
    <t>środki własne</t>
  </si>
  <si>
    <t>darowizny</t>
  </si>
  <si>
    <t>Budowa chodnika w ul. Działkowej (dok. proj. i wyk.) w Regułach</t>
  </si>
  <si>
    <t>Budowa sieci wodociągowej w ul. Bodycha( przy udziale dzielnicy Ursus( dok. proj. i wyk. )i Rumuńskiej w Regułach.</t>
  </si>
  <si>
    <t>Modernizacja chodnika w ul. Kolejowej w Komorowie</t>
  </si>
  <si>
    <t>Dok. proj. chodnika  w ul. 11 Listopada,Rumunskiej  w M-cach.</t>
  </si>
  <si>
    <t>Budowa sieci wodociągowej w ul. Tulipanów w Nowej Wsi (dok. proj. i wyk.)</t>
  </si>
  <si>
    <t>Budowa Centrum Administracyjnego w Regułach Etap I - opracowanie koncepcji.</t>
  </si>
  <si>
    <t>Zakup materiałów budowlanych dot.modernizacji zabytkowego obiektu w Pęcicach</t>
  </si>
  <si>
    <t>ZADANIA  INWESTYCYJNE</t>
  </si>
  <si>
    <t xml:space="preserve"> TEKST JEDNOLITY ZAŁĄCZNIKA Nr 5</t>
  </si>
  <si>
    <t>Kan. zach. cz. gminy (dok. proj. i wyk.)budowa w ul.: Kamelskiego, Głównej, Łąkowej , Gwiaździstej w Nowej Wsi, ul. Bugaj w Komorowie Wsi, w ul. Krasińskiego, Słowackiego, Sienkiewicza, Bankowej, Leśnej, Matejki i M. Dąbrowskiej w Komorowie wraz z niezbędną infrastrukturą.</t>
  </si>
  <si>
    <t>Budowa kanalizacji sanitarnej w ul. Reja w Komorowie Granicy</t>
  </si>
  <si>
    <t>Kan. wsch. cz. gminy(dok proj.i wyk.)budowa w ul.:  Lotniczej,Ks. Popiełuszki, Świerkowej-Jśminowej, Spacerowej, Radosnej, Jesionowejw M-cach, w  Klonowej, Zachodniej,Jesionowej i Ryżowej w Opaczy wraz z niezbędną infrstrukturą.</t>
  </si>
  <si>
    <t>Budowa kanalizacji sanitarnej w ul.  Polnej Targowej  w Mc-ach i Opaczy</t>
  </si>
  <si>
    <t>Budowa sieci wodociągowej w ul. Bez Nazwy w Granicy</t>
  </si>
  <si>
    <t>Zakup mat. Budowlanych dot. Budynku gospodarczego w Sokołowie( z przeznaczeniem na świetlicę)</t>
  </si>
  <si>
    <t>921-92109</t>
  </si>
  <si>
    <t>Opacz Kol  -modernizacja oświetlenia w ul.Jasnej</t>
  </si>
  <si>
    <t>Modernizacja ul. Wiejskiej i budowa chodnika w Regulskiej w Regułach</t>
  </si>
  <si>
    <t>Budowa chodnika w ul. Klonowej w Opaczy i w Komorowskiej w Komorowie</t>
  </si>
  <si>
    <t>Modernizacja ul. Spacerowej (800mb) i 3 Maja w M-cach</t>
  </si>
  <si>
    <t>Budowa chodnika w ul. Turystycznej (mb 400) i w Bugaj  w Komorowie Wsi</t>
  </si>
  <si>
    <t>Budowa chodnika w Komorowskiej i ooprac.dokum.techn. na modernizację ul. Brzozowej w Pęcicach Małych 70.000 zł, Parkowej w Pęcicach 40.000 zł, Sokołowskiej w Sokołowie(wraz z sygnalizacją świetlną) 60.000 zł -opracowanie dok. projektowej-wykonanie</t>
  </si>
  <si>
    <t xml:space="preserve">Razem zadania kontynuowane </t>
  </si>
  <si>
    <t>Razem zadania rozpoczynane</t>
  </si>
  <si>
    <t>pożyczki - kredyty</t>
  </si>
  <si>
    <t xml:space="preserve">Modernizacja ul. Nadarzyńskiej, Spacerowej  (mb 960) i Bol.Prusa w Komorowie (mb 150) </t>
  </si>
  <si>
    <t>Budowa chodnika w ul. Polnej -Targowej w OpaczyKol. I Opaczy Małej -dok. proj.i opracow. koncepcji spowolnienia ruchu</t>
  </si>
  <si>
    <t>Załącznik Nr 8</t>
  </si>
  <si>
    <t>do Uchwały Nr XV/90/ 2003</t>
  </si>
  <si>
    <t>z dnia 15 grudnia 2003r.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</si>
</sst>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1" formatCode="&quot; zł&quot;#,##0.00_);[Red]\(&quot; zł&quot;#,##0.00\)"/>
    <numFmt numFmtId="231" formatCode="#,##0_ ;[Red]\-#,##0\ "/>
    <numFmt numFmtId="232" formatCode="0_ ;[Red]\-0\ "/>
  </numFmts>
  <fonts count="1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85">
    <xf numFmtId="6" fontId="0" fillId="0" borderId="0" xfId="0" applyAlignment="1">
      <alignment/>
    </xf>
    <xf numFmtId="0" fontId="6" fillId="0" borderId="0" xfId="0" applyNumberFormat="1" applyFont="1" applyAlignment="1">
      <alignment horizontal="center"/>
    </xf>
    <xf numFmtId="6" fontId="0" fillId="0" borderId="1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0" fillId="0" borderId="1" xfId="0" applyBorder="1" applyAlignment="1">
      <alignment/>
    </xf>
    <xf numFmtId="6" fontId="0" fillId="0" borderId="3" xfId="0" applyBorder="1" applyAlignment="1">
      <alignment/>
    </xf>
    <xf numFmtId="6" fontId="0" fillId="0" borderId="1" xfId="0" applyFont="1" applyBorder="1" applyAlignment="1">
      <alignment/>
    </xf>
    <xf numFmtId="6" fontId="0" fillId="0" borderId="0" xfId="0" applyBorder="1" applyAlignment="1">
      <alignment/>
    </xf>
    <xf numFmtId="6" fontId="0" fillId="0" borderId="1" xfId="0" applyBorder="1" applyAlignment="1">
      <alignment horizontal="center" wrapText="1"/>
    </xf>
    <xf numFmtId="6" fontId="0" fillId="0" borderId="1" xfId="0" applyBorder="1" applyAlignment="1">
      <alignment vertical="top"/>
    </xf>
    <xf numFmtId="6" fontId="0" fillId="0" borderId="4" xfId="0" applyBorder="1" applyAlignment="1">
      <alignment wrapText="1"/>
    </xf>
    <xf numFmtId="232" fontId="0" fillId="0" borderId="1" xfId="0" applyNumberFormat="1" applyFont="1" applyBorder="1" applyAlignment="1">
      <alignment horizontal="center" vertical="top"/>
    </xf>
    <xf numFmtId="6" fontId="5" fillId="0" borderId="4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6" fontId="0" fillId="0" borderId="4" xfId="0" applyBorder="1" applyAlignment="1">
      <alignment vertical="top"/>
    </xf>
    <xf numFmtId="6" fontId="5" fillId="0" borderId="1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232" fontId="0" fillId="0" borderId="4" xfId="0" applyNumberFormat="1" applyBorder="1" applyAlignment="1">
      <alignment horizontal="center"/>
    </xf>
    <xf numFmtId="6" fontId="7" fillId="0" borderId="1" xfId="0" applyFont="1" applyBorder="1" applyAlignment="1">
      <alignment/>
    </xf>
    <xf numFmtId="6" fontId="5" fillId="0" borderId="1" xfId="0" applyFont="1" applyBorder="1" applyAlignment="1">
      <alignment horizontal="center"/>
    </xf>
    <xf numFmtId="6" fontId="0" fillId="0" borderId="2" xfId="0" applyBorder="1" applyAlignment="1">
      <alignment/>
    </xf>
    <xf numFmtId="6" fontId="0" fillId="0" borderId="2" xfId="0" applyFont="1" applyBorder="1" applyAlignment="1">
      <alignment/>
    </xf>
    <xf numFmtId="6" fontId="5" fillId="0" borderId="0" xfId="0" applyFont="1" applyAlignment="1">
      <alignment/>
    </xf>
    <xf numFmtId="6" fontId="0" fillId="0" borderId="4" xfId="0" applyBorder="1" applyAlignment="1">
      <alignment/>
    </xf>
    <xf numFmtId="6" fontId="7" fillId="0" borderId="1" xfId="0" applyFont="1" applyBorder="1" applyAlignment="1">
      <alignment horizontal="center"/>
    </xf>
    <xf numFmtId="6" fontId="0" fillId="0" borderId="5" xfId="0" applyBorder="1" applyAlignment="1">
      <alignment wrapText="1"/>
    </xf>
    <xf numFmtId="6" fontId="0" fillId="0" borderId="6" xfId="0" applyBorder="1" applyAlignment="1">
      <alignment/>
    </xf>
    <xf numFmtId="6" fontId="0" fillId="0" borderId="7" xfId="0" applyBorder="1" applyAlignment="1">
      <alignment/>
    </xf>
    <xf numFmtId="6" fontId="8" fillId="0" borderId="0" xfId="0" applyFont="1" applyAlignment="1">
      <alignment/>
    </xf>
    <xf numFmtId="6" fontId="0" fillId="0" borderId="2" xfId="0" applyBorder="1" applyAlignment="1">
      <alignment wrapText="1"/>
    </xf>
    <xf numFmtId="6" fontId="0" fillId="0" borderId="1" xfId="0" applyBorder="1" applyAlignment="1">
      <alignment wrapText="1"/>
    </xf>
    <xf numFmtId="6" fontId="0" fillId="0" borderId="1" xfId="0" applyBorder="1" applyAlignment="1">
      <alignment horizontal="center" vertical="top"/>
    </xf>
    <xf numFmtId="6" fontId="0" fillId="0" borderId="2" xfId="0" applyBorder="1" applyAlignment="1">
      <alignment vertical="top"/>
    </xf>
    <xf numFmtId="6" fontId="0" fillId="0" borderId="2" xfId="0" applyFont="1" applyBorder="1" applyAlignment="1">
      <alignment vertical="top"/>
    </xf>
    <xf numFmtId="232" fontId="0" fillId="0" borderId="4" xfId="0" applyNumberFormat="1" applyBorder="1" applyAlignment="1">
      <alignment horizontal="center" vertical="top"/>
    </xf>
    <xf numFmtId="6" fontId="0" fillId="0" borderId="2" xfId="0" applyBorder="1" applyAlignment="1">
      <alignment vertical="top" wrapText="1"/>
    </xf>
    <xf numFmtId="1" fontId="0" fillId="0" borderId="0" xfId="0" applyNumberFormat="1" applyAlignment="1">
      <alignment horizontal="center" vertical="top"/>
    </xf>
    <xf numFmtId="6" fontId="0" fillId="0" borderId="0" xfId="0" applyAlignment="1">
      <alignment vertical="top"/>
    </xf>
    <xf numFmtId="6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6" fontId="0" fillId="0" borderId="1" xfId="0" applyBorder="1" applyAlignment="1">
      <alignment vertical="top" wrapText="1"/>
    </xf>
    <xf numFmtId="232" fontId="0" fillId="0" borderId="1" xfId="0" applyNumberFormat="1" applyBorder="1" applyAlignment="1">
      <alignment horizontal="center" vertical="top"/>
    </xf>
    <xf numFmtId="6" fontId="7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6" fontId="5" fillId="0" borderId="1" xfId="0" applyFont="1" applyBorder="1" applyAlignment="1">
      <alignment horizontal="center" vertical="top"/>
    </xf>
    <xf numFmtId="231" fontId="5" fillId="0" borderId="1" xfId="0" applyNumberFormat="1" applyFont="1" applyBorder="1" applyAlignment="1">
      <alignment vertical="top"/>
    </xf>
    <xf numFmtId="231" fontId="0" fillId="0" borderId="1" xfId="0" applyNumberFormat="1" applyBorder="1" applyAlignment="1">
      <alignment vertical="top"/>
    </xf>
    <xf numFmtId="231" fontId="7" fillId="0" borderId="1" xfId="0" applyNumberFormat="1" applyFont="1" applyBorder="1" applyAlignment="1">
      <alignment vertical="top"/>
    </xf>
    <xf numFmtId="1" fontId="0" fillId="0" borderId="6" xfId="0" applyNumberForma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9" fillId="0" borderId="5" xfId="0" applyFont="1" applyBorder="1" applyAlignment="1">
      <alignment vertical="top"/>
    </xf>
    <xf numFmtId="6" fontId="0" fillId="0" borderId="8" xfId="0" applyBorder="1" applyAlignment="1">
      <alignment horizontal="center" wrapText="1"/>
    </xf>
    <xf numFmtId="6" fontId="0" fillId="0" borderId="2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top"/>
    </xf>
    <xf numFmtId="6" fontId="0" fillId="0" borderId="5" xfId="0" applyBorder="1" applyAlignment="1">
      <alignment vertical="top"/>
    </xf>
    <xf numFmtId="6" fontId="0" fillId="0" borderId="4" xfId="0" applyBorder="1" applyAlignment="1">
      <alignment vertical="top"/>
    </xf>
    <xf numFmtId="6" fontId="0" fillId="0" borderId="2" xfId="0" applyBorder="1" applyAlignment="1">
      <alignment vertical="top"/>
    </xf>
    <xf numFmtId="1" fontId="0" fillId="0" borderId="4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6" fontId="5" fillId="0" borderId="6" xfId="0" applyFont="1" applyBorder="1" applyAlignment="1">
      <alignment horizontal="center" vertical="top"/>
    </xf>
    <xf numFmtId="6" fontId="5" fillId="0" borderId="7" xfId="0" applyFont="1" applyBorder="1" applyAlignment="1">
      <alignment horizontal="center" vertical="top"/>
    </xf>
    <xf numFmtId="6" fontId="5" fillId="0" borderId="5" xfId="0" applyFont="1" applyBorder="1" applyAlignment="1">
      <alignment horizontal="center" vertical="top"/>
    </xf>
    <xf numFmtId="6" fontId="0" fillId="0" borderId="6" xfId="0" applyBorder="1" applyAlignment="1">
      <alignment horizontal="center" vertical="top"/>
    </xf>
    <xf numFmtId="6" fontId="0" fillId="0" borderId="5" xfId="0" applyBorder="1" applyAlignment="1">
      <alignment horizontal="center" vertical="top"/>
    </xf>
    <xf numFmtId="6" fontId="0" fillId="0" borderId="1" xfId="0" applyBorder="1" applyAlignment="1">
      <alignment vertical="top" wrapText="1"/>
    </xf>
    <xf numFmtId="6" fontId="0" fillId="0" borderId="1" xfId="0" applyBorder="1" applyAlignment="1">
      <alignment vertical="top"/>
    </xf>
    <xf numFmtId="6" fontId="0" fillId="0" borderId="1" xfId="0" applyBorder="1" applyAlignment="1">
      <alignment horizontal="center" vertical="top" wrapText="1"/>
    </xf>
    <xf numFmtId="6" fontId="0" fillId="0" borderId="1" xfId="0" applyBorder="1" applyAlignment="1">
      <alignment horizontal="center" vertical="top"/>
    </xf>
    <xf numFmtId="6" fontId="7" fillId="0" borderId="6" xfId="0" applyFont="1" applyBorder="1" applyAlignment="1">
      <alignment horizontal="center"/>
    </xf>
    <xf numFmtId="6" fontId="0" fillId="0" borderId="5" xfId="0" applyBorder="1" applyAlignment="1">
      <alignment horizontal="center"/>
    </xf>
    <xf numFmtId="6" fontId="0" fillId="0" borderId="2" xfId="0" applyBorder="1" applyAlignment="1">
      <alignment horizontal="center" vertical="center"/>
    </xf>
    <xf numFmtId="6" fontId="0" fillId="0" borderId="1" xfId="0" applyBorder="1" applyAlignment="1">
      <alignment horizontal="center" vertical="center"/>
    </xf>
    <xf numFmtId="6" fontId="0" fillId="0" borderId="1" xfId="0" applyBorder="1" applyAlignment="1">
      <alignment horizontal="center"/>
    </xf>
    <xf numFmtId="6" fontId="0" fillId="0" borderId="2" xfId="0" applyBorder="1" applyAlignment="1">
      <alignment horizontal="center" vertical="center" wrapText="1"/>
    </xf>
    <xf numFmtId="6" fontId="0" fillId="0" borderId="1" xfId="0" applyBorder="1" applyAlignment="1">
      <alignment horizontal="center" vertical="center" wrapText="1"/>
    </xf>
    <xf numFmtId="6" fontId="5" fillId="0" borderId="7" xfId="0" applyFont="1" applyBorder="1" applyAlignment="1">
      <alignment horizontal="center" wrapText="1"/>
    </xf>
    <xf numFmtId="6" fontId="0" fillId="0" borderId="7" xfId="0" applyBorder="1" applyAlignment="1">
      <alignment wrapText="1"/>
    </xf>
    <xf numFmtId="6" fontId="0" fillId="0" borderId="3" xfId="0" applyBorder="1" applyAlignment="1">
      <alignment horizontal="center" wrapText="1"/>
    </xf>
    <xf numFmtId="6" fontId="0" fillId="0" borderId="5" xfId="0" applyBorder="1" applyAlignment="1">
      <alignment horizontal="center" wrapText="1"/>
    </xf>
    <xf numFmtId="6" fontId="0" fillId="0" borderId="9" xfId="0" applyFont="1" applyBorder="1" applyAlignment="1">
      <alignment horizontal="center" vertical="center" wrapText="1"/>
    </xf>
    <xf numFmtId="6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4.375" style="38" customWidth="1"/>
    <col min="2" max="2" width="45.125" style="39" customWidth="1"/>
    <col min="3" max="3" width="12.125" style="40" customWidth="1"/>
    <col min="4" max="4" width="15.50390625" style="39" customWidth="1"/>
    <col min="5" max="5" width="16.375" style="39" customWidth="1"/>
    <col min="6" max="6" width="16.00390625" style="39" customWidth="1"/>
    <col min="7" max="7" width="12.625" style="39" customWidth="1"/>
    <col min="8" max="8" width="13.125" style="39" customWidth="1"/>
    <col min="9" max="16384" width="9.375" style="39" customWidth="1"/>
  </cols>
  <sheetData>
    <row r="1" spans="2:6" ht="12.75">
      <c r="B1" s="39" t="s">
        <v>117</v>
      </c>
      <c r="F1" s="39" t="s">
        <v>136</v>
      </c>
    </row>
    <row r="2" ht="12.75">
      <c r="F2" s="39" t="s">
        <v>137</v>
      </c>
    </row>
    <row r="3" spans="2:6" ht="12.75">
      <c r="B3" s="39" t="s">
        <v>116</v>
      </c>
      <c r="F3" s="39" t="s">
        <v>86</v>
      </c>
    </row>
    <row r="4" spans="2:6" ht="12.75">
      <c r="B4" s="39" t="s">
        <v>48</v>
      </c>
      <c r="F4" s="39" t="s">
        <v>138</v>
      </c>
    </row>
    <row r="6" spans="1:8" ht="12.75">
      <c r="A6" s="63" t="s">
        <v>89</v>
      </c>
      <c r="B6" s="64"/>
      <c r="C6" s="64"/>
      <c r="D6" s="64"/>
      <c r="E6" s="64"/>
      <c r="F6" s="64"/>
      <c r="G6" s="64"/>
      <c r="H6" s="65"/>
    </row>
    <row r="7" spans="1:8" ht="12.75">
      <c r="A7" s="61" t="s">
        <v>102</v>
      </c>
      <c r="B7" s="59" t="s">
        <v>1</v>
      </c>
      <c r="C7" s="70" t="s">
        <v>103</v>
      </c>
      <c r="D7" s="68" t="s">
        <v>104</v>
      </c>
      <c r="E7" s="68" t="s">
        <v>105</v>
      </c>
      <c r="F7" s="66" t="s">
        <v>106</v>
      </c>
      <c r="G7" s="67"/>
      <c r="H7" s="11"/>
    </row>
    <row r="8" spans="1:8" ht="25.5">
      <c r="A8" s="62"/>
      <c r="B8" s="60"/>
      <c r="C8" s="71"/>
      <c r="D8" s="69"/>
      <c r="E8" s="69"/>
      <c r="F8" s="11" t="s">
        <v>107</v>
      </c>
      <c r="G8" s="11" t="s">
        <v>108</v>
      </c>
      <c r="H8" s="42" t="s">
        <v>133</v>
      </c>
    </row>
    <row r="9" spans="1:8" ht="12.75">
      <c r="A9" s="41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</row>
    <row r="10" spans="1:8" ht="12.75">
      <c r="A10" s="45" t="s">
        <v>4</v>
      </c>
      <c r="B10" s="46" t="s">
        <v>5</v>
      </c>
      <c r="C10" s="33"/>
      <c r="D10" s="11"/>
      <c r="E10" s="11"/>
      <c r="F10" s="11"/>
      <c r="G10" s="11"/>
      <c r="H10" s="11"/>
    </row>
    <row r="11" spans="1:8" ht="12.75">
      <c r="A11" s="41">
        <v>1</v>
      </c>
      <c r="B11" s="11" t="s">
        <v>42</v>
      </c>
      <c r="C11" s="33" t="s">
        <v>36</v>
      </c>
      <c r="D11" s="47">
        <f>SUM(E11+H11)</f>
        <v>160000</v>
      </c>
      <c r="E11" s="48">
        <f>SUM(F11:G11)</f>
        <v>160000</v>
      </c>
      <c r="F11" s="48">
        <v>160000</v>
      </c>
      <c r="G11" s="48">
        <v>0</v>
      </c>
      <c r="H11" s="48">
        <v>0</v>
      </c>
    </row>
    <row r="12" spans="1:8" ht="57" customHeight="1">
      <c r="A12" s="41">
        <v>2</v>
      </c>
      <c r="B12" s="42" t="s">
        <v>50</v>
      </c>
      <c r="C12" s="33" t="s">
        <v>36</v>
      </c>
      <c r="D12" s="47">
        <f aca="true" t="shared" si="0" ref="D12:D61">SUM(E12+H12)</f>
        <v>740000</v>
      </c>
      <c r="E12" s="48">
        <f aca="true" t="shared" si="1" ref="E12:E61">SUM(F12:G12)</f>
        <v>640000</v>
      </c>
      <c r="F12" s="48">
        <v>640000</v>
      </c>
      <c r="G12" s="48">
        <v>0</v>
      </c>
      <c r="H12" s="48">
        <v>100000</v>
      </c>
    </row>
    <row r="13" spans="1:8" ht="32.25" customHeight="1">
      <c r="A13" s="41">
        <v>3</v>
      </c>
      <c r="B13" s="42" t="s">
        <v>51</v>
      </c>
      <c r="C13" s="33" t="s">
        <v>36</v>
      </c>
      <c r="D13" s="47">
        <f t="shared" si="0"/>
        <v>80000</v>
      </c>
      <c r="E13" s="48">
        <f t="shared" si="1"/>
        <v>80000</v>
      </c>
      <c r="F13" s="48">
        <v>80000</v>
      </c>
      <c r="G13" s="48">
        <v>0</v>
      </c>
      <c r="H13" s="48">
        <v>0</v>
      </c>
    </row>
    <row r="14" spans="1:8" ht="12.75">
      <c r="A14" s="41">
        <v>4</v>
      </c>
      <c r="B14" s="11" t="s">
        <v>52</v>
      </c>
      <c r="C14" s="33" t="s">
        <v>36</v>
      </c>
      <c r="D14" s="47">
        <f t="shared" si="0"/>
        <v>60000</v>
      </c>
      <c r="E14" s="48">
        <f t="shared" si="1"/>
        <v>60000</v>
      </c>
      <c r="F14" s="48">
        <v>50000</v>
      </c>
      <c r="G14" s="48">
        <v>10000</v>
      </c>
      <c r="H14" s="48">
        <v>0</v>
      </c>
    </row>
    <row r="15" spans="1:8" ht="12.75">
      <c r="A15" s="41">
        <v>5</v>
      </c>
      <c r="B15" s="11" t="s">
        <v>41</v>
      </c>
      <c r="C15" s="33" t="s">
        <v>36</v>
      </c>
      <c r="D15" s="47">
        <f t="shared" si="0"/>
        <v>120000</v>
      </c>
      <c r="E15" s="48">
        <f t="shared" si="1"/>
        <v>120000</v>
      </c>
      <c r="F15" s="48">
        <v>120000</v>
      </c>
      <c r="G15" s="48">
        <v>0</v>
      </c>
      <c r="H15" s="48">
        <v>0</v>
      </c>
    </row>
    <row r="16" spans="1:8" ht="12.75">
      <c r="A16" s="41">
        <v>6</v>
      </c>
      <c r="B16" s="11" t="s">
        <v>47</v>
      </c>
      <c r="C16" s="33" t="s">
        <v>36</v>
      </c>
      <c r="D16" s="47">
        <f t="shared" si="0"/>
        <v>40000</v>
      </c>
      <c r="E16" s="48">
        <f t="shared" si="1"/>
        <v>40000</v>
      </c>
      <c r="F16" s="48">
        <v>0</v>
      </c>
      <c r="G16" s="48">
        <f>60000-20000</f>
        <v>40000</v>
      </c>
      <c r="H16" s="48">
        <v>0</v>
      </c>
    </row>
    <row r="17" spans="1:8" ht="12.75">
      <c r="A17" s="41"/>
      <c r="B17" s="51" t="s">
        <v>131</v>
      </c>
      <c r="C17" s="33"/>
      <c r="D17" s="47">
        <f>SUM(D11:D16)</f>
        <v>1200000</v>
      </c>
      <c r="E17" s="47">
        <f>SUM(E11:E16)</f>
        <v>1100000</v>
      </c>
      <c r="F17" s="47">
        <f>SUM(F11:F16)</f>
        <v>1050000</v>
      </c>
      <c r="G17" s="47">
        <f>SUM(G11:G16)</f>
        <v>50000</v>
      </c>
      <c r="H17" s="47">
        <f>SUM(H11:H16)</f>
        <v>100000</v>
      </c>
    </row>
    <row r="18" spans="1:8" ht="12.75">
      <c r="A18" s="45" t="s">
        <v>12</v>
      </c>
      <c r="B18" s="46" t="s">
        <v>13</v>
      </c>
      <c r="C18" s="33"/>
      <c r="D18" s="47"/>
      <c r="E18" s="48"/>
      <c r="F18" s="48"/>
      <c r="G18" s="48"/>
      <c r="H18" s="48"/>
    </row>
    <row r="19" spans="1:8" ht="93.75" customHeight="1">
      <c r="A19" s="41">
        <v>1</v>
      </c>
      <c r="B19" s="42" t="s">
        <v>118</v>
      </c>
      <c r="C19" s="33" t="s">
        <v>36</v>
      </c>
      <c r="D19" s="47">
        <f t="shared" si="0"/>
        <v>1900000</v>
      </c>
      <c r="E19" s="48">
        <f t="shared" si="1"/>
        <v>980000</v>
      </c>
      <c r="F19" s="48">
        <f>230000+100000</f>
        <v>330000</v>
      </c>
      <c r="G19" s="48">
        <f>1040000-290000-100000</f>
        <v>650000</v>
      </c>
      <c r="H19" s="48">
        <f>1385000-545000+80000</f>
        <v>920000</v>
      </c>
    </row>
    <row r="20" spans="1:8" ht="25.5" customHeight="1">
      <c r="A20" s="41" t="s">
        <v>94</v>
      </c>
      <c r="B20" s="42" t="s">
        <v>119</v>
      </c>
      <c r="C20" s="33" t="s">
        <v>36</v>
      </c>
      <c r="D20" s="47">
        <f t="shared" si="0"/>
        <v>75000</v>
      </c>
      <c r="E20" s="48">
        <f t="shared" si="1"/>
        <v>75000</v>
      </c>
      <c r="F20" s="48">
        <v>75000</v>
      </c>
      <c r="G20" s="48">
        <v>0</v>
      </c>
      <c r="H20" s="48">
        <v>0</v>
      </c>
    </row>
    <row r="21" spans="1:8" ht="76.5" customHeight="1">
      <c r="A21" s="41">
        <v>2</v>
      </c>
      <c r="B21" s="42" t="s">
        <v>120</v>
      </c>
      <c r="C21" s="33" t="s">
        <v>36</v>
      </c>
      <c r="D21" s="47">
        <f t="shared" si="0"/>
        <v>1230000</v>
      </c>
      <c r="E21" s="48">
        <f t="shared" si="1"/>
        <v>770000</v>
      </c>
      <c r="F21" s="48">
        <v>336500</v>
      </c>
      <c r="G21" s="48">
        <f>493500-60000</f>
        <v>433500</v>
      </c>
      <c r="H21" s="48">
        <f>750000-210000-80000</f>
        <v>460000</v>
      </c>
    </row>
    <row r="22" spans="1:8" ht="25.5">
      <c r="A22" s="41" t="s">
        <v>96</v>
      </c>
      <c r="B22" s="42" t="s">
        <v>121</v>
      </c>
      <c r="C22" s="33" t="s">
        <v>36</v>
      </c>
      <c r="D22" s="47">
        <f t="shared" si="0"/>
        <v>60000</v>
      </c>
      <c r="E22" s="48">
        <f t="shared" si="1"/>
        <v>60000</v>
      </c>
      <c r="F22" s="48">
        <v>60000</v>
      </c>
      <c r="G22" s="48">
        <v>0</v>
      </c>
      <c r="H22" s="48">
        <v>0</v>
      </c>
    </row>
    <row r="23" spans="1:8" ht="25.5">
      <c r="A23" s="41">
        <v>3</v>
      </c>
      <c r="B23" s="42" t="s">
        <v>90</v>
      </c>
      <c r="C23" s="33" t="s">
        <v>36</v>
      </c>
      <c r="D23" s="47">
        <f t="shared" si="0"/>
        <v>155000</v>
      </c>
      <c r="E23" s="48">
        <f t="shared" si="1"/>
        <v>155000</v>
      </c>
      <c r="F23" s="48">
        <f>275000-120000</f>
        <v>155000</v>
      </c>
      <c r="G23" s="48">
        <v>0</v>
      </c>
      <c r="H23" s="48">
        <v>0</v>
      </c>
    </row>
    <row r="24" spans="1:8" ht="43.5" customHeight="1">
      <c r="A24" s="41">
        <v>4</v>
      </c>
      <c r="B24" s="42" t="s">
        <v>99</v>
      </c>
      <c r="C24" s="33" t="s">
        <v>36</v>
      </c>
      <c r="D24" s="47">
        <f t="shared" si="0"/>
        <v>170000</v>
      </c>
      <c r="E24" s="48">
        <f t="shared" si="1"/>
        <v>170000</v>
      </c>
      <c r="F24" s="48">
        <v>88000</v>
      </c>
      <c r="G24" s="48">
        <f>112000-30000</f>
        <v>82000</v>
      </c>
      <c r="H24" s="48">
        <f>150000-150000</f>
        <v>0</v>
      </c>
    </row>
    <row r="25" spans="1:8" ht="44.25" customHeight="1">
      <c r="A25" s="41">
        <v>5</v>
      </c>
      <c r="B25" s="42" t="s">
        <v>98</v>
      </c>
      <c r="C25" s="33" t="s">
        <v>36</v>
      </c>
      <c r="D25" s="47">
        <f t="shared" si="0"/>
        <v>50000</v>
      </c>
      <c r="E25" s="48">
        <f t="shared" si="1"/>
        <v>50000</v>
      </c>
      <c r="F25" s="48">
        <v>50000</v>
      </c>
      <c r="G25" s="48">
        <v>0</v>
      </c>
      <c r="H25" s="48">
        <v>0</v>
      </c>
    </row>
    <row r="26" spans="1:8" ht="38.25" customHeight="1">
      <c r="A26" s="41">
        <v>6</v>
      </c>
      <c r="B26" s="42" t="s">
        <v>110</v>
      </c>
      <c r="C26" s="33" t="s">
        <v>36</v>
      </c>
      <c r="D26" s="47">
        <f t="shared" si="0"/>
        <v>175000</v>
      </c>
      <c r="E26" s="48">
        <f t="shared" si="1"/>
        <v>75000</v>
      </c>
      <c r="F26" s="48">
        <f>191000-100000-20000</f>
        <v>71000</v>
      </c>
      <c r="G26" s="48">
        <f>34000-20000-10000</f>
        <v>4000</v>
      </c>
      <c r="H26" s="48">
        <v>100000</v>
      </c>
    </row>
    <row r="27" spans="1:8" ht="25.5">
      <c r="A27" s="41">
        <v>7</v>
      </c>
      <c r="B27" s="42" t="s">
        <v>113</v>
      </c>
      <c r="C27" s="33" t="s">
        <v>36</v>
      </c>
      <c r="D27" s="47">
        <f t="shared" si="0"/>
        <v>33500</v>
      </c>
      <c r="E27" s="48">
        <f t="shared" si="1"/>
        <v>33500</v>
      </c>
      <c r="F27" s="48">
        <f>48000-3500-18000</f>
        <v>26500</v>
      </c>
      <c r="G27" s="48">
        <f>12000-5000</f>
        <v>7000</v>
      </c>
      <c r="H27" s="48">
        <v>0</v>
      </c>
    </row>
    <row r="28" spans="1:8" ht="25.5" customHeight="1">
      <c r="A28" s="41">
        <v>8</v>
      </c>
      <c r="B28" s="42" t="s">
        <v>122</v>
      </c>
      <c r="C28" s="33" t="s">
        <v>36</v>
      </c>
      <c r="D28" s="47">
        <f t="shared" si="0"/>
        <v>43400</v>
      </c>
      <c r="E28" s="48">
        <f t="shared" si="1"/>
        <v>43400</v>
      </c>
      <c r="F28" s="48">
        <v>23000</v>
      </c>
      <c r="G28" s="48">
        <f>7000+13400</f>
        <v>20400</v>
      </c>
      <c r="H28" s="48">
        <v>0</v>
      </c>
    </row>
    <row r="29" spans="1:8" ht="16.5" customHeight="1">
      <c r="A29" s="41">
        <v>9</v>
      </c>
      <c r="B29" s="42" t="s">
        <v>93</v>
      </c>
      <c r="C29" s="33" t="s">
        <v>36</v>
      </c>
      <c r="D29" s="47">
        <f t="shared" si="0"/>
        <v>8000</v>
      </c>
      <c r="E29" s="48">
        <f t="shared" si="1"/>
        <v>8000</v>
      </c>
      <c r="F29" s="48">
        <v>8000</v>
      </c>
      <c r="G29" s="48">
        <v>0</v>
      </c>
      <c r="H29" s="48">
        <v>0</v>
      </c>
    </row>
    <row r="30" spans="1:8" ht="15" customHeight="1">
      <c r="A30" s="41">
        <v>10</v>
      </c>
      <c r="B30" s="42" t="s">
        <v>63</v>
      </c>
      <c r="C30" s="33" t="s">
        <v>37</v>
      </c>
      <c r="D30" s="47">
        <f t="shared" si="0"/>
        <v>170000</v>
      </c>
      <c r="E30" s="48">
        <f t="shared" si="1"/>
        <v>170000</v>
      </c>
      <c r="F30" s="48">
        <f>200000-30000</f>
        <v>170000</v>
      </c>
      <c r="G30" s="48">
        <v>0</v>
      </c>
      <c r="H30" s="48">
        <v>0</v>
      </c>
    </row>
    <row r="31" spans="1:8" ht="25.5">
      <c r="A31" s="41">
        <v>11</v>
      </c>
      <c r="B31" s="42" t="s">
        <v>129</v>
      </c>
      <c r="C31" s="33" t="s">
        <v>37</v>
      </c>
      <c r="D31" s="47">
        <f t="shared" si="0"/>
        <v>60000</v>
      </c>
      <c r="E31" s="48">
        <f t="shared" si="1"/>
        <v>60000</v>
      </c>
      <c r="F31" s="48">
        <v>60000</v>
      </c>
      <c r="G31" s="48">
        <v>0</v>
      </c>
      <c r="H31" s="48">
        <v>0</v>
      </c>
    </row>
    <row r="32" spans="1:8" ht="26.25" customHeight="1">
      <c r="A32" s="41">
        <v>12</v>
      </c>
      <c r="B32" s="42" t="s">
        <v>65</v>
      </c>
      <c r="C32" s="33" t="s">
        <v>37</v>
      </c>
      <c r="D32" s="47">
        <f t="shared" si="0"/>
        <v>0</v>
      </c>
      <c r="E32" s="48">
        <f t="shared" si="1"/>
        <v>0</v>
      </c>
      <c r="F32" s="48">
        <f>120000-120000</f>
        <v>0</v>
      </c>
      <c r="G32" s="48">
        <v>0</v>
      </c>
      <c r="H32" s="48">
        <v>0</v>
      </c>
    </row>
    <row r="33" spans="1:8" ht="16.5" customHeight="1">
      <c r="A33" s="41">
        <v>13</v>
      </c>
      <c r="B33" s="42" t="s">
        <v>66</v>
      </c>
      <c r="C33" s="33" t="s">
        <v>37</v>
      </c>
      <c r="D33" s="47">
        <f t="shared" si="0"/>
        <v>0</v>
      </c>
      <c r="E33" s="48">
        <f t="shared" si="1"/>
        <v>0</v>
      </c>
      <c r="F33" s="48">
        <f>100000-100000</f>
        <v>0</v>
      </c>
      <c r="G33" s="48">
        <v>0</v>
      </c>
      <c r="H33" s="48">
        <v>0</v>
      </c>
    </row>
    <row r="34" spans="1:8" ht="30.75" customHeight="1">
      <c r="A34" s="41">
        <v>14</v>
      </c>
      <c r="B34" s="42" t="s">
        <v>134</v>
      </c>
      <c r="C34" s="33" t="s">
        <v>37</v>
      </c>
      <c r="D34" s="47">
        <f t="shared" si="0"/>
        <v>355000</v>
      </c>
      <c r="E34" s="48">
        <f t="shared" si="1"/>
        <v>355000</v>
      </c>
      <c r="F34" s="48">
        <f>510000-280000+100000+25000</f>
        <v>355000</v>
      </c>
      <c r="G34" s="48">
        <v>0</v>
      </c>
      <c r="H34" s="48">
        <v>0</v>
      </c>
    </row>
    <row r="35" spans="1:8" ht="16.5" customHeight="1">
      <c r="A35" s="41">
        <v>15</v>
      </c>
      <c r="B35" s="42" t="s">
        <v>69</v>
      </c>
      <c r="C35" s="33" t="s">
        <v>37</v>
      </c>
      <c r="D35" s="47">
        <f t="shared" si="0"/>
        <v>0</v>
      </c>
      <c r="E35" s="48">
        <f t="shared" si="1"/>
        <v>0</v>
      </c>
      <c r="F35" s="48">
        <f>80000-80000</f>
        <v>0</v>
      </c>
      <c r="G35" s="48">
        <v>0</v>
      </c>
      <c r="H35" s="48">
        <v>0</v>
      </c>
    </row>
    <row r="36" spans="1:8" ht="25.5">
      <c r="A36" s="41">
        <v>16</v>
      </c>
      <c r="B36" s="42" t="s">
        <v>128</v>
      </c>
      <c r="C36" s="33" t="s">
        <v>37</v>
      </c>
      <c r="D36" s="47">
        <f t="shared" si="0"/>
        <v>450000</v>
      </c>
      <c r="E36" s="48">
        <f t="shared" si="1"/>
        <v>450000</v>
      </c>
      <c r="F36" s="48">
        <f>200000+250000</f>
        <v>450000</v>
      </c>
      <c r="G36" s="48">
        <v>0</v>
      </c>
      <c r="H36" s="48">
        <v>0</v>
      </c>
    </row>
    <row r="37" spans="1:8" ht="30" customHeight="1">
      <c r="A37" s="41">
        <v>17</v>
      </c>
      <c r="B37" s="42" t="s">
        <v>126</v>
      </c>
      <c r="C37" s="33" t="s">
        <v>37</v>
      </c>
      <c r="D37" s="47">
        <f t="shared" si="0"/>
        <v>355000</v>
      </c>
      <c r="E37" s="48">
        <f t="shared" si="1"/>
        <v>355000</v>
      </c>
      <c r="F37" s="48">
        <f>205000+30000+120000</f>
        <v>355000</v>
      </c>
      <c r="G37" s="48">
        <v>0</v>
      </c>
      <c r="H37" s="48">
        <v>0</v>
      </c>
    </row>
    <row r="38" spans="1:8" ht="12.75">
      <c r="A38" s="41">
        <v>18</v>
      </c>
      <c r="B38" s="42" t="s">
        <v>71</v>
      </c>
      <c r="C38" s="33" t="s">
        <v>37</v>
      </c>
      <c r="D38" s="47">
        <f t="shared" si="0"/>
        <v>0</v>
      </c>
      <c r="E38" s="48">
        <f t="shared" si="1"/>
        <v>0</v>
      </c>
      <c r="F38" s="48">
        <f>250000-250000</f>
        <v>0</v>
      </c>
      <c r="G38" s="48">
        <v>0</v>
      </c>
      <c r="H38" s="48">
        <v>0</v>
      </c>
    </row>
    <row r="39" spans="1:8" ht="38.25">
      <c r="A39" s="41">
        <v>19</v>
      </c>
      <c r="B39" s="42" t="s">
        <v>135</v>
      </c>
      <c r="C39" s="33" t="s">
        <v>37</v>
      </c>
      <c r="D39" s="47">
        <f t="shared" si="0"/>
        <v>90000</v>
      </c>
      <c r="E39" s="48">
        <f t="shared" si="1"/>
        <v>90000</v>
      </c>
      <c r="F39" s="48">
        <v>90000</v>
      </c>
      <c r="G39" s="48">
        <v>0</v>
      </c>
      <c r="H39" s="48">
        <v>0</v>
      </c>
    </row>
    <row r="40" spans="1:8" ht="76.5">
      <c r="A40" s="41">
        <v>20</v>
      </c>
      <c r="B40" s="42" t="s">
        <v>130</v>
      </c>
      <c r="C40" s="33" t="s">
        <v>37</v>
      </c>
      <c r="D40" s="47">
        <f t="shared" si="0"/>
        <v>170000</v>
      </c>
      <c r="E40" s="48">
        <f t="shared" si="1"/>
        <v>170000</v>
      </c>
      <c r="F40" s="48">
        <v>170000</v>
      </c>
      <c r="G40" s="48">
        <v>0</v>
      </c>
      <c r="H40" s="48">
        <v>0</v>
      </c>
    </row>
    <row r="41" spans="1:8" ht="25.5">
      <c r="A41" s="41">
        <v>21</v>
      </c>
      <c r="B41" s="42" t="s">
        <v>112</v>
      </c>
      <c r="C41" s="33" t="s">
        <v>37</v>
      </c>
      <c r="D41" s="47">
        <f t="shared" si="0"/>
        <v>25000</v>
      </c>
      <c r="E41" s="48">
        <f t="shared" si="1"/>
        <v>25000</v>
      </c>
      <c r="F41" s="48">
        <v>25000</v>
      </c>
      <c r="G41" s="48">
        <v>0</v>
      </c>
      <c r="H41" s="48">
        <v>0</v>
      </c>
    </row>
    <row r="42" spans="1:8" ht="25.5">
      <c r="A42" s="41">
        <v>22</v>
      </c>
      <c r="B42" s="42" t="s">
        <v>127</v>
      </c>
      <c r="C42" s="33" t="s">
        <v>37</v>
      </c>
      <c r="D42" s="47">
        <f t="shared" si="0"/>
        <v>165000</v>
      </c>
      <c r="E42" s="48">
        <f t="shared" si="1"/>
        <v>165000</v>
      </c>
      <c r="F42" s="48">
        <f>85000+80000</f>
        <v>165000</v>
      </c>
      <c r="G42" s="48">
        <v>0</v>
      </c>
      <c r="H42" s="48">
        <v>0</v>
      </c>
    </row>
    <row r="43" spans="1:8" ht="25.5">
      <c r="A43" s="41">
        <v>23</v>
      </c>
      <c r="B43" s="42" t="s">
        <v>109</v>
      </c>
      <c r="C43" s="33" t="s">
        <v>37</v>
      </c>
      <c r="D43" s="47">
        <f t="shared" si="0"/>
        <v>40000</v>
      </c>
      <c r="E43" s="48">
        <f t="shared" si="1"/>
        <v>40000</v>
      </c>
      <c r="F43" s="48">
        <v>40000</v>
      </c>
      <c r="G43" s="48">
        <v>0</v>
      </c>
      <c r="H43" s="48">
        <v>0</v>
      </c>
    </row>
    <row r="44" spans="1:8" ht="25.5">
      <c r="A44" s="41">
        <v>24</v>
      </c>
      <c r="B44" s="42" t="s">
        <v>111</v>
      </c>
      <c r="C44" s="33" t="s">
        <v>37</v>
      </c>
      <c r="D44" s="47">
        <f t="shared" si="0"/>
        <v>90000</v>
      </c>
      <c r="E44" s="48">
        <f t="shared" si="1"/>
        <v>90000</v>
      </c>
      <c r="F44" s="48">
        <v>90000</v>
      </c>
      <c r="G44" s="48"/>
      <c r="H44" s="48"/>
    </row>
    <row r="45" spans="1:8" ht="25.5">
      <c r="A45" s="41">
        <v>25</v>
      </c>
      <c r="B45" s="42" t="s">
        <v>56</v>
      </c>
      <c r="C45" s="33" t="s">
        <v>57</v>
      </c>
      <c r="D45" s="47">
        <f t="shared" si="0"/>
        <v>200000</v>
      </c>
      <c r="E45" s="48">
        <f t="shared" si="1"/>
        <v>200000</v>
      </c>
      <c r="F45" s="48">
        <v>200000</v>
      </c>
      <c r="G45" s="48">
        <v>0</v>
      </c>
      <c r="H45" s="48">
        <v>0</v>
      </c>
    </row>
    <row r="46" spans="1:8" ht="38.25">
      <c r="A46" s="41">
        <v>26</v>
      </c>
      <c r="B46" s="42" t="s">
        <v>58</v>
      </c>
      <c r="C46" s="33" t="s">
        <v>57</v>
      </c>
      <c r="D46" s="47">
        <f t="shared" si="0"/>
        <v>80000</v>
      </c>
      <c r="E46" s="48">
        <f t="shared" si="1"/>
        <v>80000</v>
      </c>
      <c r="F46" s="48">
        <v>80000</v>
      </c>
      <c r="G46" s="48">
        <v>0</v>
      </c>
      <c r="H46" s="48">
        <f>280000-280000</f>
        <v>0</v>
      </c>
    </row>
    <row r="47" spans="1:8" ht="38.25">
      <c r="A47" s="41">
        <v>27</v>
      </c>
      <c r="B47" s="42" t="s">
        <v>59</v>
      </c>
      <c r="C47" s="33" t="s">
        <v>57</v>
      </c>
      <c r="D47" s="47">
        <f t="shared" si="0"/>
        <v>40000</v>
      </c>
      <c r="E47" s="48">
        <f t="shared" si="1"/>
        <v>40000</v>
      </c>
      <c r="F47" s="48">
        <v>40000</v>
      </c>
      <c r="G47" s="48">
        <v>0</v>
      </c>
      <c r="H47" s="48">
        <v>0</v>
      </c>
    </row>
    <row r="48" spans="1:8" ht="25.5">
      <c r="A48" s="41">
        <v>28</v>
      </c>
      <c r="B48" s="42" t="s">
        <v>60</v>
      </c>
      <c r="C48" s="33" t="s">
        <v>57</v>
      </c>
      <c r="D48" s="47">
        <f t="shared" si="0"/>
        <v>20000</v>
      </c>
      <c r="E48" s="48">
        <f t="shared" si="1"/>
        <v>20000</v>
      </c>
      <c r="F48" s="48">
        <v>20000</v>
      </c>
      <c r="G48" s="48">
        <v>0</v>
      </c>
      <c r="H48" s="48">
        <v>0</v>
      </c>
    </row>
    <row r="49" spans="1:8" ht="25.5">
      <c r="A49" s="41">
        <v>29</v>
      </c>
      <c r="B49" s="42" t="s">
        <v>61</v>
      </c>
      <c r="C49" s="33" t="s">
        <v>57</v>
      </c>
      <c r="D49" s="47">
        <f t="shared" si="0"/>
        <v>220000</v>
      </c>
      <c r="E49" s="48">
        <f t="shared" si="1"/>
        <v>220000</v>
      </c>
      <c r="F49" s="48">
        <v>220000</v>
      </c>
      <c r="G49" s="48">
        <v>0</v>
      </c>
      <c r="H49" s="48">
        <f>40000-40000</f>
        <v>0</v>
      </c>
    </row>
    <row r="50" spans="1:8" ht="38.25">
      <c r="A50" s="41">
        <v>30</v>
      </c>
      <c r="B50" s="42" t="s">
        <v>62</v>
      </c>
      <c r="C50" s="33" t="s">
        <v>57</v>
      </c>
      <c r="D50" s="47">
        <f t="shared" si="0"/>
        <v>50000</v>
      </c>
      <c r="E50" s="48">
        <f t="shared" si="1"/>
        <v>50000</v>
      </c>
      <c r="F50" s="48">
        <v>50000</v>
      </c>
      <c r="G50" s="48">
        <v>0</v>
      </c>
      <c r="H50" s="48">
        <v>0</v>
      </c>
    </row>
    <row r="51" spans="1:8" ht="25.5">
      <c r="A51" s="41">
        <v>31</v>
      </c>
      <c r="B51" s="42" t="s">
        <v>74</v>
      </c>
      <c r="C51" s="33" t="s">
        <v>57</v>
      </c>
      <c r="D51" s="47">
        <f t="shared" si="0"/>
        <v>40000</v>
      </c>
      <c r="E51" s="48">
        <f t="shared" si="1"/>
        <v>40000</v>
      </c>
      <c r="F51" s="48">
        <v>40000</v>
      </c>
      <c r="G51" s="48">
        <v>0</v>
      </c>
      <c r="H51" s="48">
        <v>0</v>
      </c>
    </row>
    <row r="52" spans="1:8" ht="12.75">
      <c r="A52" s="41">
        <v>32</v>
      </c>
      <c r="B52" s="42" t="s">
        <v>40</v>
      </c>
      <c r="C52" s="33" t="s">
        <v>38</v>
      </c>
      <c r="D52" s="47">
        <f t="shared" si="0"/>
        <v>0</v>
      </c>
      <c r="E52" s="48">
        <f t="shared" si="1"/>
        <v>0</v>
      </c>
      <c r="F52" s="48">
        <f>100000-100000</f>
        <v>0</v>
      </c>
      <c r="G52" s="48">
        <v>0</v>
      </c>
      <c r="H52" s="48">
        <v>0</v>
      </c>
    </row>
    <row r="53" spans="1:8" ht="25.5">
      <c r="A53" s="41">
        <v>33</v>
      </c>
      <c r="B53" s="42" t="s">
        <v>114</v>
      </c>
      <c r="C53" s="33" t="s">
        <v>39</v>
      </c>
      <c r="D53" s="47">
        <f t="shared" si="0"/>
        <v>0</v>
      </c>
      <c r="E53" s="48">
        <f t="shared" si="1"/>
        <v>0</v>
      </c>
      <c r="F53" s="48">
        <f>280000-280000</f>
        <v>0</v>
      </c>
      <c r="G53" s="48">
        <v>0</v>
      </c>
      <c r="H53" s="48">
        <v>0</v>
      </c>
    </row>
    <row r="54" spans="1:8" ht="12.75">
      <c r="A54" s="41">
        <v>34</v>
      </c>
      <c r="B54" s="42" t="s">
        <v>92</v>
      </c>
      <c r="C54" s="33" t="s">
        <v>39</v>
      </c>
      <c r="D54" s="47">
        <f t="shared" si="0"/>
        <v>85200</v>
      </c>
      <c r="E54" s="48">
        <f t="shared" si="1"/>
        <v>85200</v>
      </c>
      <c r="F54" s="48">
        <f>81200+4000</f>
        <v>85200</v>
      </c>
      <c r="G54" s="48">
        <v>0</v>
      </c>
      <c r="H54" s="48">
        <v>0</v>
      </c>
    </row>
    <row r="55" spans="1:8" ht="25.5">
      <c r="A55" s="41">
        <v>35</v>
      </c>
      <c r="B55" s="42" t="s">
        <v>80</v>
      </c>
      <c r="C55" s="33" t="s">
        <v>81</v>
      </c>
      <c r="D55" s="47">
        <f t="shared" si="0"/>
        <v>17000</v>
      </c>
      <c r="E55" s="48">
        <f t="shared" si="1"/>
        <v>17000</v>
      </c>
      <c r="F55" s="48">
        <v>17000</v>
      </c>
      <c r="G55" s="48">
        <v>0</v>
      </c>
      <c r="H55" s="48">
        <v>0</v>
      </c>
    </row>
    <row r="56" spans="1:8" ht="25.5">
      <c r="A56" s="41">
        <v>36</v>
      </c>
      <c r="B56" s="42" t="s">
        <v>91</v>
      </c>
      <c r="C56" s="33" t="s">
        <v>81</v>
      </c>
      <c r="D56" s="47">
        <f t="shared" si="0"/>
        <v>34000</v>
      </c>
      <c r="E56" s="48">
        <f t="shared" si="1"/>
        <v>34000</v>
      </c>
      <c r="F56" s="48">
        <v>34000</v>
      </c>
      <c r="G56" s="48">
        <v>0</v>
      </c>
      <c r="H56" s="48">
        <v>0</v>
      </c>
    </row>
    <row r="57" spans="1:8" ht="25.5">
      <c r="A57" s="41">
        <v>37</v>
      </c>
      <c r="B57" s="42" t="s">
        <v>82</v>
      </c>
      <c r="C57" s="33" t="s">
        <v>81</v>
      </c>
      <c r="D57" s="47">
        <f t="shared" si="0"/>
        <v>38000</v>
      </c>
      <c r="E57" s="48">
        <f t="shared" si="1"/>
        <v>38000</v>
      </c>
      <c r="F57" s="48">
        <v>38000</v>
      </c>
      <c r="G57" s="48">
        <v>0</v>
      </c>
      <c r="H57" s="48">
        <v>0</v>
      </c>
    </row>
    <row r="58" spans="1:8" ht="24.75" customHeight="1">
      <c r="A58" s="41">
        <v>38</v>
      </c>
      <c r="B58" s="42" t="s">
        <v>125</v>
      </c>
      <c r="C58" s="33" t="s">
        <v>37</v>
      </c>
      <c r="D58" s="47">
        <f t="shared" si="0"/>
        <v>27000</v>
      </c>
      <c r="E58" s="48">
        <f>SUM(F58:G58)</f>
        <v>27000</v>
      </c>
      <c r="F58" s="48">
        <v>27000</v>
      </c>
      <c r="G58" s="48">
        <v>0</v>
      </c>
      <c r="H58" s="48">
        <v>0</v>
      </c>
    </row>
    <row r="59" spans="1:8" ht="25.5" customHeight="1">
      <c r="A59" s="41">
        <v>39</v>
      </c>
      <c r="B59" s="42" t="s">
        <v>115</v>
      </c>
      <c r="C59" s="33" t="s">
        <v>84</v>
      </c>
      <c r="D59" s="47">
        <f t="shared" si="0"/>
        <v>33000</v>
      </c>
      <c r="E59" s="48">
        <f t="shared" si="1"/>
        <v>33000</v>
      </c>
      <c r="F59" s="48">
        <v>33000</v>
      </c>
      <c r="G59" s="48">
        <v>0</v>
      </c>
      <c r="H59" s="48">
        <v>0</v>
      </c>
    </row>
    <row r="60" spans="1:8" ht="39" customHeight="1">
      <c r="A60" s="41">
        <v>40</v>
      </c>
      <c r="B60" s="42" t="s">
        <v>123</v>
      </c>
      <c r="C60" s="33" t="s">
        <v>124</v>
      </c>
      <c r="D60" s="47">
        <f>SUM(E60)</f>
        <v>0</v>
      </c>
      <c r="E60" s="48">
        <f>SUM(F60)</f>
        <v>0</v>
      </c>
      <c r="F60" s="48">
        <f>8000-8000</f>
        <v>0</v>
      </c>
      <c r="G60" s="48">
        <v>0</v>
      </c>
      <c r="H60" s="48">
        <v>0</v>
      </c>
    </row>
    <row r="61" spans="1:8" ht="12.75">
      <c r="A61" s="41">
        <v>41</v>
      </c>
      <c r="B61" s="42" t="s">
        <v>49</v>
      </c>
      <c r="C61" s="33" t="s">
        <v>79</v>
      </c>
      <c r="D61" s="47">
        <f t="shared" si="0"/>
        <v>53500</v>
      </c>
      <c r="E61" s="48">
        <f t="shared" si="1"/>
        <v>53500</v>
      </c>
      <c r="F61" s="48">
        <f>50000+3500</f>
        <v>53500</v>
      </c>
      <c r="G61" s="48">
        <v>0</v>
      </c>
      <c r="H61" s="48">
        <v>0</v>
      </c>
    </row>
    <row r="62" spans="1:8" ht="12.75">
      <c r="A62" s="50"/>
      <c r="B62" s="52" t="s">
        <v>132</v>
      </c>
      <c r="C62" s="33"/>
      <c r="D62" s="47">
        <f>SUM(D19:D61)</f>
        <v>6807600</v>
      </c>
      <c r="E62" s="47">
        <f>SUM(E19:E61)</f>
        <v>5327600</v>
      </c>
      <c r="F62" s="47">
        <f>SUM(F19:F61)</f>
        <v>4130700</v>
      </c>
      <c r="G62" s="47">
        <f>SUM(G19:G61)</f>
        <v>1196900</v>
      </c>
      <c r="H62" s="47">
        <f>SUM(H19:H61)</f>
        <v>1480000</v>
      </c>
    </row>
    <row r="63" spans="1:8" ht="14.25">
      <c r="A63" s="57" t="s">
        <v>6</v>
      </c>
      <c r="B63" s="58"/>
      <c r="C63" s="44"/>
      <c r="D63" s="49">
        <f>SUM(D17+D62)</f>
        <v>8007600</v>
      </c>
      <c r="E63" s="49">
        <f>SUM(E17+E62)</f>
        <v>6427600</v>
      </c>
      <c r="F63" s="49">
        <f>SUM(F17+F62)</f>
        <v>5180700</v>
      </c>
      <c r="G63" s="49">
        <f>SUM(G17+G62)</f>
        <v>1246900</v>
      </c>
      <c r="H63" s="49">
        <f>SUM(H17+H62)</f>
        <v>1580000</v>
      </c>
    </row>
  </sheetData>
  <mergeCells count="8">
    <mergeCell ref="A63:B63"/>
    <mergeCell ref="B7:B8"/>
    <mergeCell ref="A7:A8"/>
    <mergeCell ref="A6:H6"/>
    <mergeCell ref="F7:G7"/>
    <mergeCell ref="E7:E8"/>
    <mergeCell ref="D7:D8"/>
    <mergeCell ref="C7:C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A6">
      <pane ySplit="6" topLeftCell="BM86" activePane="bottomLeft" state="frozen"/>
      <selection pane="topLeft" activeCell="A6" sqref="A6"/>
      <selection pane="bottomLeft" activeCell="G88" sqref="G88"/>
    </sheetView>
  </sheetViews>
  <sheetFormatPr defaultColWidth="9.00390625" defaultRowHeight="12.75"/>
  <cols>
    <col min="1" max="1" width="5.00390625" style="0" customWidth="1"/>
    <col min="2" max="2" width="52.50390625" style="0" customWidth="1"/>
    <col min="3" max="3" width="10.50390625" style="0" customWidth="1"/>
    <col min="4" max="4" width="17.50390625" style="0" customWidth="1"/>
    <col min="5" max="5" width="16.00390625" style="0" customWidth="1"/>
    <col min="6" max="6" width="15.00390625" style="0" customWidth="1"/>
    <col min="7" max="7" width="17.00390625" style="0" customWidth="1"/>
    <col min="8" max="8" width="14.00390625" style="0" customWidth="1"/>
    <col min="9" max="16384" width="11.00390625" style="0" customWidth="1"/>
  </cols>
  <sheetData>
    <row r="1" spans="2:3" ht="11.25" customHeight="1">
      <c r="B1" s="5" t="s">
        <v>18</v>
      </c>
      <c r="C1" s="5"/>
    </row>
    <row r="2" spans="2:7" ht="11.25" customHeight="1">
      <c r="B2" s="5" t="s">
        <v>48</v>
      </c>
      <c r="C2" s="5"/>
      <c r="G2" t="s">
        <v>87</v>
      </c>
    </row>
    <row r="3" spans="2:7" ht="11.25" customHeight="1">
      <c r="B3" s="5"/>
      <c r="C3" s="5"/>
      <c r="G3" t="s">
        <v>85</v>
      </c>
    </row>
    <row r="4" spans="2:7" ht="11.25" customHeight="1">
      <c r="B4" s="30" t="s">
        <v>45</v>
      </c>
      <c r="C4" s="5"/>
      <c r="G4" t="s">
        <v>86</v>
      </c>
    </row>
    <row r="5" spans="3:7" ht="11.25" customHeight="1">
      <c r="C5" s="5"/>
      <c r="G5" t="s">
        <v>88</v>
      </c>
    </row>
    <row r="6" spans="1:8" ht="12.75">
      <c r="A6" s="28"/>
      <c r="B6" s="29"/>
      <c r="C6" s="29"/>
      <c r="D6" s="79" t="s">
        <v>89</v>
      </c>
      <c r="E6" s="79"/>
      <c r="F6" s="79"/>
      <c r="G6" s="80"/>
      <c r="H6" s="27"/>
    </row>
    <row r="7" spans="1:8" ht="12.75" customHeight="1">
      <c r="A7" s="74" t="s">
        <v>0</v>
      </c>
      <c r="B7" s="54" t="s">
        <v>1</v>
      </c>
      <c r="C7" s="83" t="s">
        <v>43</v>
      </c>
      <c r="D7" s="77" t="s">
        <v>20</v>
      </c>
      <c r="E7" s="81"/>
      <c r="F7" s="53"/>
      <c r="G7" s="7"/>
      <c r="H7" s="22"/>
    </row>
    <row r="8" spans="1:8" ht="12.75">
      <c r="A8" s="75"/>
      <c r="B8" s="55"/>
      <c r="C8" s="84"/>
      <c r="D8" s="78"/>
      <c r="E8" s="76" t="s">
        <v>7</v>
      </c>
      <c r="F8" s="76"/>
      <c r="G8" s="56" t="s">
        <v>9</v>
      </c>
      <c r="H8" s="82"/>
    </row>
    <row r="9" spans="1:8" ht="12.75">
      <c r="A9" s="75"/>
      <c r="B9" s="55"/>
      <c r="C9" s="77"/>
      <c r="D9" s="78"/>
      <c r="E9" s="2" t="s">
        <v>2</v>
      </c>
      <c r="F9" s="2" t="s">
        <v>3</v>
      </c>
      <c r="G9" s="10" t="s">
        <v>11</v>
      </c>
      <c r="H9" s="6" t="s">
        <v>44</v>
      </c>
    </row>
    <row r="10" spans="1:8" s="1" customFormat="1" ht="10.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2.75">
      <c r="A11" s="21" t="s">
        <v>4</v>
      </c>
      <c r="B11" s="21" t="s">
        <v>5</v>
      </c>
      <c r="C11" s="21"/>
      <c r="D11" s="6"/>
      <c r="E11" s="6"/>
      <c r="F11" s="6"/>
      <c r="G11" s="6"/>
      <c r="H11" s="6"/>
    </row>
    <row r="12" spans="1:8" ht="25.5" hidden="1">
      <c r="A12" s="13">
        <v>1</v>
      </c>
      <c r="B12" s="12" t="s">
        <v>10</v>
      </c>
      <c r="C12" s="12"/>
      <c r="D12" s="14"/>
      <c r="E12" s="15"/>
      <c r="F12" s="16">
        <f aca="true" t="shared" si="0" ref="F12:F18">SUM(G12:H12)</f>
        <v>0</v>
      </c>
      <c r="G12" s="16"/>
      <c r="H12" s="16"/>
    </row>
    <row r="13" spans="1:8" ht="12.75" hidden="1">
      <c r="A13" s="13">
        <v>2</v>
      </c>
      <c r="B13" s="6" t="s">
        <v>8</v>
      </c>
      <c r="C13" s="25"/>
      <c r="D13" s="14">
        <f aca="true" t="shared" si="1" ref="D13:D19">SUM(E13:F13)</f>
        <v>0</v>
      </c>
      <c r="E13" s="18"/>
      <c r="F13" s="16">
        <f t="shared" si="0"/>
        <v>0</v>
      </c>
      <c r="G13" s="11"/>
      <c r="H13" s="11"/>
    </row>
    <row r="14" spans="1:8" ht="12.75" hidden="1">
      <c r="A14" s="13">
        <v>3</v>
      </c>
      <c r="B14" s="6" t="s">
        <v>15</v>
      </c>
      <c r="C14" s="25"/>
      <c r="D14" s="14">
        <f t="shared" si="1"/>
        <v>0</v>
      </c>
      <c r="E14" s="18"/>
      <c r="F14" s="16">
        <f t="shared" si="0"/>
        <v>0</v>
      </c>
      <c r="G14" s="11"/>
      <c r="H14" s="11"/>
    </row>
    <row r="15" spans="1:8" ht="12.75" hidden="1">
      <c r="A15" s="13">
        <v>4</v>
      </c>
      <c r="B15" s="6" t="s">
        <v>14</v>
      </c>
      <c r="C15" s="25"/>
      <c r="D15" s="14">
        <f t="shared" si="1"/>
        <v>0</v>
      </c>
      <c r="E15" s="18"/>
      <c r="F15" s="16">
        <f t="shared" si="0"/>
        <v>0</v>
      </c>
      <c r="G15" s="11"/>
      <c r="H15" s="11"/>
    </row>
    <row r="16" spans="1:8" ht="12.75" hidden="1">
      <c r="A16" s="13">
        <v>5</v>
      </c>
      <c r="B16" s="6" t="s">
        <v>19</v>
      </c>
      <c r="C16" s="25"/>
      <c r="D16" s="14">
        <f t="shared" si="1"/>
        <v>0</v>
      </c>
      <c r="E16" s="18"/>
      <c r="F16" s="16">
        <f t="shared" si="0"/>
        <v>0</v>
      </c>
      <c r="G16" s="11"/>
      <c r="H16" s="11"/>
    </row>
    <row r="17" spans="1:8" ht="12.75" hidden="1">
      <c r="A17" s="13">
        <v>1</v>
      </c>
      <c r="B17" s="6" t="s">
        <v>24</v>
      </c>
      <c r="C17" s="25"/>
      <c r="D17" s="14">
        <f t="shared" si="1"/>
        <v>0</v>
      </c>
      <c r="E17" s="18"/>
      <c r="F17" s="16">
        <f t="shared" si="0"/>
        <v>0</v>
      </c>
      <c r="G17" s="11">
        <v>0</v>
      </c>
      <c r="H17" s="11">
        <v>0</v>
      </c>
    </row>
    <row r="18" spans="1:8" ht="12.75" hidden="1">
      <c r="A18" s="13">
        <v>2</v>
      </c>
      <c r="B18" s="6" t="s">
        <v>32</v>
      </c>
      <c r="C18" s="25"/>
      <c r="D18" s="14">
        <f t="shared" si="1"/>
        <v>0</v>
      </c>
      <c r="E18" s="18">
        <v>0</v>
      </c>
      <c r="F18" s="16">
        <f t="shared" si="0"/>
        <v>0</v>
      </c>
      <c r="G18" s="11">
        <v>0</v>
      </c>
      <c r="H18" s="11">
        <v>0</v>
      </c>
    </row>
    <row r="19" spans="1:8" ht="12.75" hidden="1">
      <c r="A19" s="13">
        <v>3</v>
      </c>
      <c r="B19" s="6" t="s">
        <v>33</v>
      </c>
      <c r="C19" s="25"/>
      <c r="D19" s="14">
        <f t="shared" si="1"/>
        <v>0</v>
      </c>
      <c r="E19" s="18">
        <v>0</v>
      </c>
      <c r="F19" s="16">
        <v>0</v>
      </c>
      <c r="G19" s="11">
        <v>0</v>
      </c>
      <c r="H19" s="11">
        <v>0</v>
      </c>
    </row>
    <row r="20" spans="1:8" ht="12.75">
      <c r="A20" s="13">
        <v>1</v>
      </c>
      <c r="B20" s="6" t="s">
        <v>42</v>
      </c>
      <c r="C20" s="2" t="s">
        <v>36</v>
      </c>
      <c r="D20" s="14">
        <f>SUM(E20:F20)</f>
        <v>160000</v>
      </c>
      <c r="E20" s="18">
        <v>160000</v>
      </c>
      <c r="F20" s="16">
        <f>SUM(G20:H20)</f>
        <v>0</v>
      </c>
      <c r="G20" s="11">
        <v>0</v>
      </c>
      <c r="H20" s="11">
        <v>0</v>
      </c>
    </row>
    <row r="21" spans="1:8" ht="38.25">
      <c r="A21" s="13">
        <v>2</v>
      </c>
      <c r="B21" s="32" t="s">
        <v>50</v>
      </c>
      <c r="C21" s="2" t="s">
        <v>36</v>
      </c>
      <c r="D21" s="14">
        <f aca="true" t="shared" si="2" ref="D21:D84">SUM(E21:F21)</f>
        <v>740000</v>
      </c>
      <c r="E21" s="18">
        <v>640000</v>
      </c>
      <c r="F21" s="16">
        <f aca="true" t="shared" si="3" ref="F21:F84">SUM(G21:H21)</f>
        <v>100000</v>
      </c>
      <c r="G21" s="11">
        <v>0</v>
      </c>
      <c r="H21" s="11">
        <v>100000</v>
      </c>
    </row>
    <row r="22" spans="1:8" ht="25.5">
      <c r="A22" s="13">
        <v>3</v>
      </c>
      <c r="B22" s="32" t="s">
        <v>51</v>
      </c>
      <c r="C22" s="2" t="s">
        <v>36</v>
      </c>
      <c r="D22" s="14">
        <f t="shared" si="2"/>
        <v>80000</v>
      </c>
      <c r="E22" s="18">
        <v>80000</v>
      </c>
      <c r="F22" s="16">
        <f t="shared" si="3"/>
        <v>0</v>
      </c>
      <c r="G22" s="11">
        <v>0</v>
      </c>
      <c r="H22" s="11">
        <v>0</v>
      </c>
    </row>
    <row r="23" spans="1:8" ht="12.75">
      <c r="A23" s="13">
        <v>4</v>
      </c>
      <c r="B23" s="32" t="s">
        <v>52</v>
      </c>
      <c r="C23" s="2" t="s">
        <v>36</v>
      </c>
      <c r="D23" s="14">
        <f t="shared" si="2"/>
        <v>60000</v>
      </c>
      <c r="E23" s="18">
        <v>50000</v>
      </c>
      <c r="F23" s="16">
        <f t="shared" si="3"/>
        <v>10000</v>
      </c>
      <c r="G23" s="11">
        <v>10000</v>
      </c>
      <c r="H23" s="11">
        <v>0</v>
      </c>
    </row>
    <row r="24" spans="1:8" ht="12.75">
      <c r="A24" s="13">
        <v>5</v>
      </c>
      <c r="B24" s="6" t="s">
        <v>41</v>
      </c>
      <c r="C24" s="2" t="s">
        <v>36</v>
      </c>
      <c r="D24" s="14">
        <f t="shared" si="2"/>
        <v>120000</v>
      </c>
      <c r="E24" s="18">
        <v>120000</v>
      </c>
      <c r="F24" s="16">
        <f t="shared" si="3"/>
        <v>0</v>
      </c>
      <c r="G24" s="11">
        <v>0</v>
      </c>
      <c r="H24" s="11">
        <v>0</v>
      </c>
    </row>
    <row r="25" spans="1:8" ht="12.75" hidden="1">
      <c r="A25" s="13">
        <v>5</v>
      </c>
      <c r="B25" s="6" t="s">
        <v>31</v>
      </c>
      <c r="C25" s="2"/>
      <c r="D25" s="14">
        <f t="shared" si="2"/>
        <v>0</v>
      </c>
      <c r="E25" s="18"/>
      <c r="F25" s="16">
        <f t="shared" si="3"/>
        <v>0</v>
      </c>
      <c r="G25" s="11"/>
      <c r="H25" s="11"/>
    </row>
    <row r="26" spans="1:8" ht="12.75" hidden="1">
      <c r="A26" s="13">
        <v>5</v>
      </c>
      <c r="B26" s="6" t="s">
        <v>46</v>
      </c>
      <c r="C26" s="2"/>
      <c r="D26" s="14">
        <f t="shared" si="2"/>
        <v>0</v>
      </c>
      <c r="E26" s="18"/>
      <c r="F26" s="16">
        <f t="shared" si="3"/>
        <v>0</v>
      </c>
      <c r="G26" s="11">
        <v>0</v>
      </c>
      <c r="H26" s="11">
        <v>0</v>
      </c>
    </row>
    <row r="27" spans="1:8" ht="12.75" hidden="1">
      <c r="A27" s="13">
        <v>8</v>
      </c>
      <c r="B27" s="6" t="s">
        <v>16</v>
      </c>
      <c r="C27" s="2"/>
      <c r="D27" s="14">
        <f t="shared" si="2"/>
        <v>0</v>
      </c>
      <c r="E27" s="18"/>
      <c r="F27" s="16">
        <f t="shared" si="3"/>
        <v>0</v>
      </c>
      <c r="G27" s="11">
        <v>0</v>
      </c>
      <c r="H27" s="11"/>
    </row>
    <row r="28" spans="1:8" ht="12.75" hidden="1">
      <c r="A28" s="13">
        <v>9</v>
      </c>
      <c r="B28" s="6" t="s">
        <v>17</v>
      </c>
      <c r="C28" s="2"/>
      <c r="D28" s="14">
        <f t="shared" si="2"/>
        <v>0</v>
      </c>
      <c r="E28" s="18"/>
      <c r="F28" s="16">
        <f t="shared" si="3"/>
        <v>0</v>
      </c>
      <c r="G28" s="11"/>
      <c r="H28" s="11"/>
    </row>
    <row r="29" spans="1:8" ht="12.75" hidden="1">
      <c r="A29" s="13">
        <v>5</v>
      </c>
      <c r="B29" s="25" t="s">
        <v>27</v>
      </c>
      <c r="C29" s="2"/>
      <c r="D29" s="14">
        <f t="shared" si="2"/>
        <v>0</v>
      </c>
      <c r="E29" s="15"/>
      <c r="F29" s="16">
        <f t="shared" si="3"/>
        <v>0</v>
      </c>
      <c r="G29" s="16"/>
      <c r="H29" s="16"/>
    </row>
    <row r="30" spans="1:8" ht="12.75" hidden="1">
      <c r="A30" s="13">
        <v>11</v>
      </c>
      <c r="B30" s="25" t="s">
        <v>23</v>
      </c>
      <c r="C30" s="2"/>
      <c r="D30" s="14">
        <f t="shared" si="2"/>
        <v>0</v>
      </c>
      <c r="E30" s="15"/>
      <c r="F30" s="16">
        <f t="shared" si="3"/>
        <v>0</v>
      </c>
      <c r="G30" s="16">
        <v>0</v>
      </c>
      <c r="H30" s="16"/>
    </row>
    <row r="31" spans="1:8" ht="12.75" hidden="1">
      <c r="A31" s="13">
        <v>9</v>
      </c>
      <c r="B31" s="25" t="s">
        <v>29</v>
      </c>
      <c r="C31" s="2"/>
      <c r="D31" s="14">
        <f t="shared" si="2"/>
        <v>0</v>
      </c>
      <c r="E31" s="15"/>
      <c r="F31" s="16">
        <f t="shared" si="3"/>
        <v>0</v>
      </c>
      <c r="G31" s="16">
        <v>0</v>
      </c>
      <c r="H31" s="16"/>
    </row>
    <row r="32" spans="1:8" ht="12.75" hidden="1">
      <c r="A32" s="13">
        <v>7</v>
      </c>
      <c r="B32" s="25" t="s">
        <v>30</v>
      </c>
      <c r="C32" s="2"/>
      <c r="D32" s="14">
        <f t="shared" si="2"/>
        <v>0</v>
      </c>
      <c r="E32" s="15"/>
      <c r="F32" s="16">
        <f t="shared" si="3"/>
        <v>0</v>
      </c>
      <c r="G32" s="16"/>
      <c r="H32" s="16"/>
    </row>
    <row r="33" spans="1:8" ht="12.75" hidden="1">
      <c r="A33" s="13">
        <v>8</v>
      </c>
      <c r="B33" s="25" t="s">
        <v>28</v>
      </c>
      <c r="C33" s="2"/>
      <c r="D33" s="14">
        <f t="shared" si="2"/>
        <v>0</v>
      </c>
      <c r="E33" s="15"/>
      <c r="F33" s="16">
        <f t="shared" si="3"/>
        <v>0</v>
      </c>
      <c r="G33" s="16"/>
      <c r="H33" s="16"/>
    </row>
    <row r="34" spans="1:8" ht="12.75" hidden="1">
      <c r="A34" s="13">
        <v>9</v>
      </c>
      <c r="B34" s="12"/>
      <c r="C34" s="10"/>
      <c r="D34" s="14">
        <f t="shared" si="2"/>
        <v>0</v>
      </c>
      <c r="E34" s="15"/>
      <c r="F34" s="16">
        <f t="shared" si="3"/>
        <v>0</v>
      </c>
      <c r="G34" s="16"/>
      <c r="H34" s="16"/>
    </row>
    <row r="35" spans="1:8" ht="12.75" hidden="1">
      <c r="A35" s="13">
        <v>7</v>
      </c>
      <c r="B35" s="12" t="s">
        <v>35</v>
      </c>
      <c r="C35" s="10"/>
      <c r="D35" s="14">
        <f t="shared" si="2"/>
        <v>0</v>
      </c>
      <c r="E35" s="15"/>
      <c r="F35" s="16">
        <f t="shared" si="3"/>
        <v>0</v>
      </c>
      <c r="G35" s="16"/>
      <c r="H35" s="16"/>
    </row>
    <row r="36" spans="1:8" ht="12.75">
      <c r="A36" s="13">
        <v>6</v>
      </c>
      <c r="B36" s="12" t="s">
        <v>47</v>
      </c>
      <c r="C36" s="10" t="s">
        <v>36</v>
      </c>
      <c r="D36" s="14">
        <f t="shared" si="2"/>
        <v>60000</v>
      </c>
      <c r="E36" s="15">
        <v>0</v>
      </c>
      <c r="F36" s="16">
        <f t="shared" si="3"/>
        <v>60000</v>
      </c>
      <c r="G36" s="16">
        <v>60000</v>
      </c>
      <c r="H36" s="16">
        <v>0</v>
      </c>
    </row>
    <row r="37" spans="1:8" ht="12.75">
      <c r="A37" s="21" t="s">
        <v>12</v>
      </c>
      <c r="B37" s="21" t="s">
        <v>13</v>
      </c>
      <c r="C37" s="21"/>
      <c r="D37" s="14">
        <f t="shared" si="2"/>
        <v>0</v>
      </c>
      <c r="E37" s="8"/>
      <c r="F37" s="16">
        <f t="shared" si="3"/>
        <v>0</v>
      </c>
      <c r="G37" s="6"/>
      <c r="H37" s="6"/>
    </row>
    <row r="38" spans="1:8" ht="12.75" hidden="1">
      <c r="A38" s="19">
        <v>1</v>
      </c>
      <c r="B38" s="6" t="s">
        <v>26</v>
      </c>
      <c r="C38" s="2"/>
      <c r="D38" s="14">
        <f t="shared" si="2"/>
        <v>0</v>
      </c>
      <c r="E38" s="8"/>
      <c r="F38" s="16">
        <f t="shared" si="3"/>
        <v>0</v>
      </c>
      <c r="G38" s="6"/>
      <c r="H38" s="6"/>
    </row>
    <row r="39" spans="1:8" ht="12.75" hidden="1">
      <c r="A39" s="19">
        <v>1</v>
      </c>
      <c r="B39" s="6" t="s">
        <v>34</v>
      </c>
      <c r="C39" s="2"/>
      <c r="D39" s="14">
        <f t="shared" si="2"/>
        <v>0</v>
      </c>
      <c r="E39" s="8"/>
      <c r="F39" s="16">
        <f t="shared" si="3"/>
        <v>0</v>
      </c>
      <c r="G39" s="6">
        <v>0</v>
      </c>
      <c r="H39" s="6">
        <v>0</v>
      </c>
    </row>
    <row r="40" spans="1:8" ht="63.75">
      <c r="A40" s="36">
        <v>1</v>
      </c>
      <c r="B40" s="32" t="s">
        <v>100</v>
      </c>
      <c r="C40" s="33" t="s">
        <v>36</v>
      </c>
      <c r="D40" s="14">
        <f t="shared" si="2"/>
        <v>2025000</v>
      </c>
      <c r="E40" s="18">
        <v>165000</v>
      </c>
      <c r="F40" s="16">
        <f t="shared" si="3"/>
        <v>1860000</v>
      </c>
      <c r="G40" s="11">
        <v>790000</v>
      </c>
      <c r="H40" s="11">
        <v>1070000</v>
      </c>
    </row>
    <row r="41" spans="1:8" ht="25.5">
      <c r="A41" s="36" t="s">
        <v>94</v>
      </c>
      <c r="B41" s="32" t="s">
        <v>95</v>
      </c>
      <c r="C41" s="33" t="s">
        <v>36</v>
      </c>
      <c r="D41" s="14">
        <f t="shared" si="2"/>
        <v>1110000</v>
      </c>
      <c r="E41" s="18">
        <v>360000</v>
      </c>
      <c r="F41" s="16">
        <f t="shared" si="3"/>
        <v>750000</v>
      </c>
      <c r="G41" s="11">
        <v>250000</v>
      </c>
      <c r="H41" s="11">
        <v>500000</v>
      </c>
    </row>
    <row r="42" spans="1:8" ht="51">
      <c r="A42" s="36">
        <v>2</v>
      </c>
      <c r="B42" s="32" t="s">
        <v>101</v>
      </c>
      <c r="C42" s="33" t="s">
        <v>36</v>
      </c>
      <c r="D42" s="14">
        <f t="shared" si="2"/>
        <v>955000</v>
      </c>
      <c r="E42" s="18">
        <v>291500</v>
      </c>
      <c r="F42" s="16">
        <f t="shared" si="3"/>
        <v>663500</v>
      </c>
      <c r="G42" s="11">
        <v>213500</v>
      </c>
      <c r="H42" s="11">
        <v>450000</v>
      </c>
    </row>
    <row r="43" spans="1:8" ht="12.75" hidden="1">
      <c r="A43" s="36">
        <v>4</v>
      </c>
      <c r="B43" s="22" t="s">
        <v>22</v>
      </c>
      <c r="C43" s="2"/>
      <c r="D43" s="14">
        <f t="shared" si="2"/>
        <v>0</v>
      </c>
      <c r="E43" s="23">
        <v>0</v>
      </c>
      <c r="F43" s="16">
        <f t="shared" si="3"/>
        <v>0</v>
      </c>
      <c r="G43" s="22"/>
      <c r="H43" s="22"/>
    </row>
    <row r="44" spans="1:8" ht="12.75" hidden="1">
      <c r="A44" s="36">
        <v>5</v>
      </c>
      <c r="B44" s="22" t="s">
        <v>21</v>
      </c>
      <c r="C44" s="2"/>
      <c r="D44" s="14">
        <f t="shared" si="2"/>
        <v>0</v>
      </c>
      <c r="E44" s="23">
        <v>0</v>
      </c>
      <c r="F44" s="16">
        <f t="shared" si="3"/>
        <v>0</v>
      </c>
      <c r="G44" s="22"/>
      <c r="H44" s="22"/>
    </row>
    <row r="45" spans="1:8" ht="38.25">
      <c r="A45" s="36" t="s">
        <v>96</v>
      </c>
      <c r="B45" s="37" t="s">
        <v>97</v>
      </c>
      <c r="C45" s="33" t="s">
        <v>36</v>
      </c>
      <c r="D45" s="14">
        <f t="shared" si="2"/>
        <v>1220000</v>
      </c>
      <c r="E45" s="35">
        <v>340000</v>
      </c>
      <c r="F45" s="16">
        <f t="shared" si="3"/>
        <v>880000</v>
      </c>
      <c r="G45" s="34">
        <v>280000</v>
      </c>
      <c r="H45" s="34">
        <v>600000</v>
      </c>
    </row>
    <row r="46" spans="1:8" ht="25.5">
      <c r="A46" s="36">
        <v>3</v>
      </c>
      <c r="B46" s="31" t="s">
        <v>90</v>
      </c>
      <c r="C46" s="33" t="s">
        <v>36</v>
      </c>
      <c r="D46" s="14">
        <f t="shared" si="2"/>
        <v>150000</v>
      </c>
      <c r="E46" s="35">
        <v>150000</v>
      </c>
      <c r="F46" s="16">
        <f t="shared" si="3"/>
        <v>0</v>
      </c>
      <c r="G46" s="34">
        <v>0</v>
      </c>
      <c r="H46" s="34">
        <v>0</v>
      </c>
    </row>
    <row r="47" spans="1:8" ht="38.25">
      <c r="A47" s="36">
        <v>4</v>
      </c>
      <c r="B47" s="31" t="s">
        <v>99</v>
      </c>
      <c r="C47" s="33" t="s">
        <v>36</v>
      </c>
      <c r="D47" s="14">
        <f t="shared" si="2"/>
        <v>295000</v>
      </c>
      <c r="E47" s="35">
        <v>83000</v>
      </c>
      <c r="F47" s="16">
        <f t="shared" si="3"/>
        <v>212000</v>
      </c>
      <c r="G47" s="34">
        <v>112000</v>
      </c>
      <c r="H47" s="34">
        <v>100000</v>
      </c>
    </row>
    <row r="48" spans="1:8" ht="12.75">
      <c r="A48" s="19"/>
      <c r="B48" s="31"/>
      <c r="C48" s="33"/>
      <c r="D48" s="14">
        <f t="shared" si="2"/>
        <v>0</v>
      </c>
      <c r="E48" s="35"/>
      <c r="F48" s="16">
        <f t="shared" si="3"/>
        <v>0</v>
      </c>
      <c r="G48" s="34"/>
      <c r="H48" s="34"/>
    </row>
    <row r="49" spans="1:8" ht="12.75">
      <c r="A49" s="19"/>
      <c r="B49" s="31"/>
      <c r="C49" s="33"/>
      <c r="D49" s="14">
        <f t="shared" si="2"/>
        <v>0</v>
      </c>
      <c r="E49" s="35"/>
      <c r="F49" s="16">
        <f t="shared" si="3"/>
        <v>0</v>
      </c>
      <c r="G49" s="34"/>
      <c r="H49" s="34"/>
    </row>
    <row r="50" spans="1:8" ht="12.75">
      <c r="A50" s="19"/>
      <c r="B50" s="31"/>
      <c r="C50" s="33"/>
      <c r="D50" s="14">
        <f t="shared" si="2"/>
        <v>0</v>
      </c>
      <c r="E50" s="35"/>
      <c r="F50" s="16">
        <f t="shared" si="3"/>
        <v>0</v>
      </c>
      <c r="G50" s="34"/>
      <c r="H50" s="34"/>
    </row>
    <row r="51" spans="1:8" ht="38.25">
      <c r="A51" s="36">
        <v>5</v>
      </c>
      <c r="B51" s="31" t="s">
        <v>98</v>
      </c>
      <c r="C51" s="33" t="s">
        <v>36</v>
      </c>
      <c r="D51" s="14">
        <f t="shared" si="2"/>
        <v>50000</v>
      </c>
      <c r="E51" s="35">
        <v>50000</v>
      </c>
      <c r="F51" s="16">
        <f t="shared" si="3"/>
        <v>0</v>
      </c>
      <c r="G51" s="34">
        <v>0</v>
      </c>
      <c r="H51" s="34">
        <v>0</v>
      </c>
    </row>
    <row r="52" spans="1:8" ht="25.5">
      <c r="A52" s="36">
        <v>6</v>
      </c>
      <c r="B52" s="31" t="s">
        <v>53</v>
      </c>
      <c r="C52" s="33" t="s">
        <v>36</v>
      </c>
      <c r="D52" s="14">
        <f t="shared" si="2"/>
        <v>135000</v>
      </c>
      <c r="E52" s="35">
        <v>51000</v>
      </c>
      <c r="F52" s="16">
        <f t="shared" si="3"/>
        <v>84000</v>
      </c>
      <c r="G52" s="34">
        <v>34000</v>
      </c>
      <c r="H52" s="34">
        <v>50000</v>
      </c>
    </row>
    <row r="53" spans="1:8" ht="25.5">
      <c r="A53" s="36">
        <v>7</v>
      </c>
      <c r="B53" s="31" t="s">
        <v>54</v>
      </c>
      <c r="C53" s="33" t="s">
        <v>36</v>
      </c>
      <c r="D53" s="14">
        <f t="shared" si="2"/>
        <v>60000</v>
      </c>
      <c r="E53" s="35">
        <v>48000</v>
      </c>
      <c r="F53" s="16">
        <f t="shared" si="3"/>
        <v>12000</v>
      </c>
      <c r="G53" s="34">
        <v>12000</v>
      </c>
      <c r="H53" s="34">
        <v>0</v>
      </c>
    </row>
    <row r="54" spans="1:8" ht="38.25">
      <c r="A54" s="36">
        <v>8</v>
      </c>
      <c r="B54" s="31" t="s">
        <v>55</v>
      </c>
      <c r="C54" s="33" t="s">
        <v>36</v>
      </c>
      <c r="D54" s="14">
        <f t="shared" si="2"/>
        <v>30000</v>
      </c>
      <c r="E54" s="35">
        <v>23000</v>
      </c>
      <c r="F54" s="16">
        <f t="shared" si="3"/>
        <v>7000</v>
      </c>
      <c r="G54" s="34">
        <v>7000</v>
      </c>
      <c r="H54" s="34">
        <v>0</v>
      </c>
    </row>
    <row r="55" spans="1:8" ht="25.5">
      <c r="A55" s="36">
        <v>9</v>
      </c>
      <c r="B55" s="31" t="s">
        <v>93</v>
      </c>
      <c r="C55" s="33" t="s">
        <v>36</v>
      </c>
      <c r="D55" s="14">
        <f t="shared" si="2"/>
        <v>8000</v>
      </c>
      <c r="E55" s="35">
        <v>8000</v>
      </c>
      <c r="F55" s="16">
        <f t="shared" si="3"/>
        <v>0</v>
      </c>
      <c r="G55" s="34">
        <v>0</v>
      </c>
      <c r="H55" s="34">
        <v>0</v>
      </c>
    </row>
    <row r="56" spans="1:8" ht="25.5">
      <c r="A56" s="36">
        <v>10</v>
      </c>
      <c r="B56" s="31" t="s">
        <v>56</v>
      </c>
      <c r="C56" s="33" t="s">
        <v>57</v>
      </c>
      <c r="D56" s="14">
        <f t="shared" si="2"/>
        <v>200000</v>
      </c>
      <c r="E56" s="35">
        <v>200000</v>
      </c>
      <c r="F56" s="16">
        <f t="shared" si="3"/>
        <v>0</v>
      </c>
      <c r="G56" s="34">
        <v>0</v>
      </c>
      <c r="H56" s="34">
        <v>0</v>
      </c>
    </row>
    <row r="57" spans="1:8" ht="25.5">
      <c r="A57" s="36">
        <v>11</v>
      </c>
      <c r="B57" s="31" t="s">
        <v>58</v>
      </c>
      <c r="C57" s="33" t="s">
        <v>57</v>
      </c>
      <c r="D57" s="14">
        <f t="shared" si="2"/>
        <v>580000</v>
      </c>
      <c r="E57" s="35">
        <v>300000</v>
      </c>
      <c r="F57" s="16">
        <f t="shared" si="3"/>
        <v>280000</v>
      </c>
      <c r="G57" s="34">
        <v>0</v>
      </c>
      <c r="H57" s="34">
        <v>280000</v>
      </c>
    </row>
    <row r="58" spans="1:8" ht="25.5">
      <c r="A58" s="36">
        <v>12</v>
      </c>
      <c r="B58" s="31" t="s">
        <v>59</v>
      </c>
      <c r="C58" s="33" t="s">
        <v>57</v>
      </c>
      <c r="D58" s="14">
        <f t="shared" si="2"/>
        <v>40000</v>
      </c>
      <c r="E58" s="35">
        <v>40000</v>
      </c>
      <c r="F58" s="16">
        <f t="shared" si="3"/>
        <v>0</v>
      </c>
      <c r="G58" s="34">
        <v>0</v>
      </c>
      <c r="H58" s="34">
        <v>0</v>
      </c>
    </row>
    <row r="59" spans="1:8" ht="25.5">
      <c r="A59" s="36">
        <v>13</v>
      </c>
      <c r="B59" s="31" t="s">
        <v>60</v>
      </c>
      <c r="C59" s="33" t="s">
        <v>57</v>
      </c>
      <c r="D59" s="14">
        <f t="shared" si="2"/>
        <v>80000</v>
      </c>
      <c r="E59" s="35">
        <v>80000</v>
      </c>
      <c r="F59" s="16">
        <f t="shared" si="3"/>
        <v>0</v>
      </c>
      <c r="G59" s="34">
        <v>0</v>
      </c>
      <c r="H59" s="34">
        <v>0</v>
      </c>
    </row>
    <row r="60" spans="1:8" ht="25.5">
      <c r="A60" s="36">
        <v>14</v>
      </c>
      <c r="B60" s="31" t="s">
        <v>61</v>
      </c>
      <c r="C60" s="33" t="s">
        <v>57</v>
      </c>
      <c r="D60" s="14">
        <f t="shared" si="2"/>
        <v>290000</v>
      </c>
      <c r="E60" s="35">
        <v>290000</v>
      </c>
      <c r="F60" s="16">
        <f t="shared" si="3"/>
        <v>0</v>
      </c>
      <c r="G60" s="34">
        <v>0</v>
      </c>
      <c r="H60" s="34">
        <v>0</v>
      </c>
    </row>
    <row r="61" spans="1:8" ht="38.25">
      <c r="A61" s="36">
        <v>15</v>
      </c>
      <c r="B61" s="31" t="s">
        <v>62</v>
      </c>
      <c r="C61" s="33" t="s">
        <v>57</v>
      </c>
      <c r="D61" s="14">
        <f t="shared" si="2"/>
        <v>60000</v>
      </c>
      <c r="E61" s="35">
        <v>60000</v>
      </c>
      <c r="F61" s="16">
        <f t="shared" si="3"/>
        <v>0</v>
      </c>
      <c r="G61" s="34">
        <v>0</v>
      </c>
      <c r="H61" s="34">
        <v>0</v>
      </c>
    </row>
    <row r="62" spans="1:8" ht="25.5">
      <c r="A62" s="36">
        <v>16</v>
      </c>
      <c r="B62" s="31" t="s">
        <v>74</v>
      </c>
      <c r="C62" s="33" t="s">
        <v>57</v>
      </c>
      <c r="D62" s="14">
        <f t="shared" si="2"/>
        <v>40000</v>
      </c>
      <c r="E62" s="35">
        <v>40000</v>
      </c>
      <c r="F62" s="16">
        <f t="shared" si="3"/>
        <v>0</v>
      </c>
      <c r="G62" s="34">
        <v>0</v>
      </c>
      <c r="H62" s="34">
        <v>0</v>
      </c>
    </row>
    <row r="63" spans="1:8" ht="12.75">
      <c r="A63" s="36">
        <v>17</v>
      </c>
      <c r="B63" s="31" t="s">
        <v>63</v>
      </c>
      <c r="C63" s="33" t="s">
        <v>37</v>
      </c>
      <c r="D63" s="14">
        <f t="shared" si="2"/>
        <v>200000</v>
      </c>
      <c r="E63" s="35">
        <v>200000</v>
      </c>
      <c r="F63" s="16">
        <f t="shared" si="3"/>
        <v>0</v>
      </c>
      <c r="G63" s="34">
        <v>0</v>
      </c>
      <c r="H63" s="34">
        <v>0</v>
      </c>
    </row>
    <row r="64" spans="1:8" ht="25.5">
      <c r="A64" s="36">
        <v>18</v>
      </c>
      <c r="B64" s="31" t="s">
        <v>64</v>
      </c>
      <c r="C64" s="33" t="s">
        <v>37</v>
      </c>
      <c r="D64" s="14">
        <f t="shared" si="2"/>
        <v>60000</v>
      </c>
      <c r="E64" s="35">
        <v>60000</v>
      </c>
      <c r="F64" s="16">
        <f t="shared" si="3"/>
        <v>0</v>
      </c>
      <c r="G64" s="34">
        <v>0</v>
      </c>
      <c r="H64" s="34">
        <v>0</v>
      </c>
    </row>
    <row r="65" spans="1:8" ht="12.75">
      <c r="A65" s="36">
        <v>19</v>
      </c>
      <c r="B65" s="31" t="s">
        <v>65</v>
      </c>
      <c r="C65" s="33" t="s">
        <v>37</v>
      </c>
      <c r="D65" s="14">
        <f t="shared" si="2"/>
        <v>120000</v>
      </c>
      <c r="E65" s="35">
        <v>120000</v>
      </c>
      <c r="F65" s="16">
        <f t="shared" si="3"/>
        <v>0</v>
      </c>
      <c r="G65" s="34">
        <v>0</v>
      </c>
      <c r="H65" s="34">
        <v>0</v>
      </c>
    </row>
    <row r="66" spans="1:8" ht="12.75">
      <c r="A66" s="36">
        <v>20</v>
      </c>
      <c r="B66" s="31" t="s">
        <v>66</v>
      </c>
      <c r="C66" s="33" t="s">
        <v>37</v>
      </c>
      <c r="D66" s="14">
        <f t="shared" si="2"/>
        <v>100000</v>
      </c>
      <c r="E66" s="35">
        <v>100000</v>
      </c>
      <c r="F66" s="16">
        <f t="shared" si="3"/>
        <v>0</v>
      </c>
      <c r="G66" s="34">
        <v>0</v>
      </c>
      <c r="H66" s="34">
        <v>0</v>
      </c>
    </row>
    <row r="67" spans="1:8" ht="12.75">
      <c r="A67" s="36">
        <v>21</v>
      </c>
      <c r="B67" s="31" t="s">
        <v>67</v>
      </c>
      <c r="C67" s="33" t="s">
        <v>37</v>
      </c>
      <c r="D67" s="14">
        <f t="shared" si="2"/>
        <v>340000</v>
      </c>
      <c r="E67" s="35">
        <v>340000</v>
      </c>
      <c r="F67" s="16">
        <f t="shared" si="3"/>
        <v>0</v>
      </c>
      <c r="G67" s="34">
        <v>0</v>
      </c>
      <c r="H67" s="34">
        <v>0</v>
      </c>
    </row>
    <row r="68" spans="1:8" ht="25.5">
      <c r="A68" s="36">
        <v>22</v>
      </c>
      <c r="B68" s="31" t="s">
        <v>69</v>
      </c>
      <c r="C68" s="33" t="s">
        <v>37</v>
      </c>
      <c r="D68" s="14">
        <f t="shared" si="2"/>
        <v>80000</v>
      </c>
      <c r="E68" s="35">
        <v>80000</v>
      </c>
      <c r="F68" s="16">
        <f t="shared" si="3"/>
        <v>0</v>
      </c>
      <c r="G68" s="34">
        <v>0</v>
      </c>
      <c r="H68" s="34">
        <v>0</v>
      </c>
    </row>
    <row r="69" spans="1:8" ht="12.75">
      <c r="A69" s="36">
        <v>23</v>
      </c>
      <c r="B69" s="31" t="s">
        <v>68</v>
      </c>
      <c r="C69" s="33" t="s">
        <v>37</v>
      </c>
      <c r="D69" s="14">
        <f t="shared" si="2"/>
        <v>200000</v>
      </c>
      <c r="E69" s="35">
        <v>200000</v>
      </c>
      <c r="F69" s="16">
        <f t="shared" si="3"/>
        <v>0</v>
      </c>
      <c r="G69" s="34">
        <v>0</v>
      </c>
      <c r="H69" s="34">
        <v>0</v>
      </c>
    </row>
    <row r="70" spans="1:8" ht="12.75">
      <c r="A70" s="36">
        <v>24</v>
      </c>
      <c r="B70" s="31" t="s">
        <v>70</v>
      </c>
      <c r="C70" s="33" t="s">
        <v>37</v>
      </c>
      <c r="D70" s="14">
        <f t="shared" si="2"/>
        <v>210000</v>
      </c>
      <c r="E70" s="35">
        <v>170000</v>
      </c>
      <c r="F70" s="16">
        <f t="shared" si="3"/>
        <v>40000</v>
      </c>
      <c r="G70" s="34">
        <v>0</v>
      </c>
      <c r="H70" s="34">
        <v>40000</v>
      </c>
    </row>
    <row r="71" spans="1:8" ht="12.75">
      <c r="A71" s="36">
        <v>25</v>
      </c>
      <c r="B71" s="31" t="s">
        <v>71</v>
      </c>
      <c r="C71" s="33" t="s">
        <v>37</v>
      </c>
      <c r="D71" s="14">
        <f t="shared" si="2"/>
        <v>250000</v>
      </c>
      <c r="E71" s="35">
        <v>250000</v>
      </c>
      <c r="F71" s="16">
        <f t="shared" si="3"/>
        <v>0</v>
      </c>
      <c r="G71" s="34">
        <v>0</v>
      </c>
      <c r="H71" s="34">
        <v>0</v>
      </c>
    </row>
    <row r="72" spans="1:8" ht="12.75">
      <c r="A72" s="36">
        <v>26</v>
      </c>
      <c r="B72" s="31" t="s">
        <v>72</v>
      </c>
      <c r="C72" s="33" t="s">
        <v>37</v>
      </c>
      <c r="D72" s="14">
        <f t="shared" si="2"/>
        <v>60000</v>
      </c>
      <c r="E72" s="35">
        <v>60000</v>
      </c>
      <c r="F72" s="16">
        <f t="shared" si="3"/>
        <v>0</v>
      </c>
      <c r="G72" s="34">
        <v>0</v>
      </c>
      <c r="H72" s="34">
        <v>0</v>
      </c>
    </row>
    <row r="73" spans="1:8" ht="12.75">
      <c r="A73" s="36">
        <v>27</v>
      </c>
      <c r="B73" s="31" t="s">
        <v>73</v>
      </c>
      <c r="C73" s="33" t="s">
        <v>37</v>
      </c>
      <c r="D73" s="14">
        <f t="shared" si="2"/>
        <v>60000</v>
      </c>
      <c r="E73" s="35">
        <v>60000</v>
      </c>
      <c r="F73" s="16">
        <f t="shared" si="3"/>
        <v>0</v>
      </c>
      <c r="G73" s="34">
        <v>0</v>
      </c>
      <c r="H73" s="34">
        <v>0</v>
      </c>
    </row>
    <row r="74" spans="1:8" ht="25.5">
      <c r="A74" s="36">
        <v>28</v>
      </c>
      <c r="B74" s="31" t="s">
        <v>75</v>
      </c>
      <c r="C74" s="33" t="s">
        <v>37</v>
      </c>
      <c r="D74" s="14">
        <f t="shared" si="2"/>
        <v>20000</v>
      </c>
      <c r="E74" s="35">
        <v>20000</v>
      </c>
      <c r="F74" s="16">
        <f t="shared" si="3"/>
        <v>0</v>
      </c>
      <c r="G74" s="34">
        <v>0</v>
      </c>
      <c r="H74" s="34">
        <v>0</v>
      </c>
    </row>
    <row r="75" spans="1:8" ht="25.5">
      <c r="A75" s="36">
        <v>29</v>
      </c>
      <c r="B75" s="31" t="s">
        <v>76</v>
      </c>
      <c r="C75" s="33" t="s">
        <v>37</v>
      </c>
      <c r="D75" s="14">
        <f t="shared" si="2"/>
        <v>15000</v>
      </c>
      <c r="E75" s="35">
        <v>15000</v>
      </c>
      <c r="F75" s="16">
        <f t="shared" si="3"/>
        <v>0</v>
      </c>
      <c r="G75" s="34">
        <v>0</v>
      </c>
      <c r="H75" s="34">
        <v>0</v>
      </c>
    </row>
    <row r="76" spans="1:8" ht="12.75">
      <c r="A76" s="19">
        <v>30</v>
      </c>
      <c r="B76" s="31" t="s">
        <v>77</v>
      </c>
      <c r="C76" s="33" t="s">
        <v>37</v>
      </c>
      <c r="D76" s="14">
        <f t="shared" si="2"/>
        <v>85000</v>
      </c>
      <c r="E76" s="35">
        <v>85000</v>
      </c>
      <c r="F76" s="16">
        <f t="shared" si="3"/>
        <v>0</v>
      </c>
      <c r="G76" s="34">
        <v>0</v>
      </c>
      <c r="H76" s="34">
        <v>0</v>
      </c>
    </row>
    <row r="77" spans="1:8" ht="12.75">
      <c r="A77" s="19">
        <v>31</v>
      </c>
      <c r="B77" s="31" t="s">
        <v>40</v>
      </c>
      <c r="C77" s="33" t="s">
        <v>38</v>
      </c>
      <c r="D77" s="14">
        <f t="shared" si="2"/>
        <v>100000</v>
      </c>
      <c r="E77" s="35">
        <v>100000</v>
      </c>
      <c r="F77" s="16">
        <f t="shared" si="3"/>
        <v>0</v>
      </c>
      <c r="G77" s="34">
        <v>0</v>
      </c>
      <c r="H77" s="34">
        <v>0</v>
      </c>
    </row>
    <row r="78" spans="1:8" ht="12.75" hidden="1">
      <c r="A78" s="19">
        <v>30</v>
      </c>
      <c r="B78" s="31"/>
      <c r="C78" s="33"/>
      <c r="D78" s="14">
        <f t="shared" si="2"/>
        <v>0</v>
      </c>
      <c r="E78" s="35"/>
      <c r="F78" s="16">
        <f t="shared" si="3"/>
        <v>0</v>
      </c>
      <c r="G78" s="34"/>
      <c r="H78" s="34"/>
    </row>
    <row r="79" spans="1:8" ht="38.25">
      <c r="A79" s="36">
        <v>32</v>
      </c>
      <c r="B79" s="31" t="s">
        <v>78</v>
      </c>
      <c r="C79" s="33" t="s">
        <v>39</v>
      </c>
      <c r="D79" s="14">
        <f t="shared" si="2"/>
        <v>280000</v>
      </c>
      <c r="E79" s="35">
        <v>280000</v>
      </c>
      <c r="F79" s="16">
        <f t="shared" si="3"/>
        <v>0</v>
      </c>
      <c r="G79" s="34">
        <v>0</v>
      </c>
      <c r="H79" s="34">
        <v>0</v>
      </c>
    </row>
    <row r="80" spans="1:8" ht="12.75">
      <c r="A80" s="19">
        <v>33</v>
      </c>
      <c r="B80" s="31" t="s">
        <v>92</v>
      </c>
      <c r="C80" s="33" t="s">
        <v>39</v>
      </c>
      <c r="D80" s="14">
        <f t="shared" si="2"/>
        <v>51000</v>
      </c>
      <c r="E80" s="35">
        <v>51000</v>
      </c>
      <c r="F80" s="16">
        <f t="shared" si="3"/>
        <v>0</v>
      </c>
      <c r="G80" s="34">
        <v>0</v>
      </c>
      <c r="H80" s="34">
        <v>0</v>
      </c>
    </row>
    <row r="81" spans="1:8" ht="12.75">
      <c r="A81" s="19">
        <v>34</v>
      </c>
      <c r="B81" s="22" t="s">
        <v>49</v>
      </c>
      <c r="C81" s="2" t="s">
        <v>79</v>
      </c>
      <c r="D81" s="14">
        <f t="shared" si="2"/>
        <v>50000</v>
      </c>
      <c r="E81" s="23">
        <v>50000</v>
      </c>
      <c r="F81" s="16">
        <f t="shared" si="3"/>
        <v>0</v>
      </c>
      <c r="G81" s="22">
        <v>0</v>
      </c>
      <c r="H81" s="22">
        <v>0</v>
      </c>
    </row>
    <row r="82" spans="1:8" ht="12.75">
      <c r="A82" s="19">
        <v>35</v>
      </c>
      <c r="B82" s="22" t="s">
        <v>80</v>
      </c>
      <c r="C82" s="2" t="s">
        <v>81</v>
      </c>
      <c r="D82" s="14">
        <f t="shared" si="2"/>
        <v>17000</v>
      </c>
      <c r="E82" s="23">
        <v>17000</v>
      </c>
      <c r="F82" s="16">
        <f t="shared" si="3"/>
        <v>0</v>
      </c>
      <c r="G82" s="22">
        <v>0</v>
      </c>
      <c r="H82" s="22">
        <v>0</v>
      </c>
    </row>
    <row r="83" spans="1:8" ht="12.75">
      <c r="A83" s="19">
        <v>36</v>
      </c>
      <c r="B83" s="22" t="s">
        <v>91</v>
      </c>
      <c r="C83" s="2" t="s">
        <v>81</v>
      </c>
      <c r="D83" s="14">
        <f t="shared" si="2"/>
        <v>34000</v>
      </c>
      <c r="E83" s="23">
        <v>34000</v>
      </c>
      <c r="F83" s="16">
        <f t="shared" si="3"/>
        <v>0</v>
      </c>
      <c r="G83" s="22">
        <v>0</v>
      </c>
      <c r="H83" s="22">
        <v>0</v>
      </c>
    </row>
    <row r="84" spans="1:8" ht="25.5">
      <c r="A84" s="36">
        <v>37</v>
      </c>
      <c r="B84" s="31" t="s">
        <v>82</v>
      </c>
      <c r="C84" s="33" t="s">
        <v>81</v>
      </c>
      <c r="D84" s="14">
        <f t="shared" si="2"/>
        <v>38000</v>
      </c>
      <c r="E84" s="35">
        <v>38000</v>
      </c>
      <c r="F84" s="16">
        <f t="shared" si="3"/>
        <v>0</v>
      </c>
      <c r="G84" s="34">
        <v>0</v>
      </c>
      <c r="H84" s="34">
        <v>0</v>
      </c>
    </row>
    <row r="85" spans="1:8" ht="12.75">
      <c r="A85" s="19">
        <v>38</v>
      </c>
      <c r="B85" s="22" t="s">
        <v>83</v>
      </c>
      <c r="C85" s="2" t="s">
        <v>84</v>
      </c>
      <c r="D85" s="14">
        <f aca="true" t="shared" si="4" ref="D85:D92">SUM(E85:F85)</f>
        <v>50000</v>
      </c>
      <c r="E85" s="23">
        <v>50000</v>
      </c>
      <c r="F85" s="16">
        <f aca="true" t="shared" si="5" ref="F85:F91">SUM(G85:H85)</f>
        <v>0</v>
      </c>
      <c r="G85" s="22">
        <v>0</v>
      </c>
      <c r="H85" s="22">
        <v>0</v>
      </c>
    </row>
    <row r="86" spans="1:8" ht="12.75">
      <c r="A86" s="19"/>
      <c r="B86" s="22"/>
      <c r="C86" s="2"/>
      <c r="D86" s="14">
        <f t="shared" si="4"/>
        <v>0</v>
      </c>
      <c r="E86" s="23"/>
      <c r="F86" s="16">
        <f t="shared" si="5"/>
        <v>0</v>
      </c>
      <c r="G86" s="22"/>
      <c r="H86" s="22"/>
    </row>
    <row r="87" spans="1:8" ht="12.75">
      <c r="A87" s="19"/>
      <c r="B87" s="22"/>
      <c r="C87" s="2"/>
      <c r="D87" s="14">
        <f t="shared" si="4"/>
        <v>0</v>
      </c>
      <c r="E87" s="23"/>
      <c r="F87" s="16">
        <f t="shared" si="5"/>
        <v>0</v>
      </c>
      <c r="G87" s="22"/>
      <c r="H87" s="22"/>
    </row>
    <row r="88" spans="1:8" ht="12.75">
      <c r="A88" s="19"/>
      <c r="B88" s="31"/>
      <c r="C88" s="2"/>
      <c r="D88" s="14">
        <f t="shared" si="4"/>
        <v>0</v>
      </c>
      <c r="E88" s="23"/>
      <c r="F88" s="16">
        <f t="shared" si="5"/>
        <v>0</v>
      </c>
      <c r="G88" s="22"/>
      <c r="H88" s="22"/>
    </row>
    <row r="89" spans="1:8" ht="12.75">
      <c r="A89" s="19"/>
      <c r="B89" s="22"/>
      <c r="C89" s="2"/>
      <c r="D89" s="14">
        <f t="shared" si="4"/>
        <v>0</v>
      </c>
      <c r="E89" s="23"/>
      <c r="F89" s="16">
        <f t="shared" si="5"/>
        <v>0</v>
      </c>
      <c r="G89" s="22"/>
      <c r="H89" s="22"/>
    </row>
    <row r="90" spans="1:8" ht="12.75">
      <c r="A90" s="19"/>
      <c r="B90" s="22"/>
      <c r="C90" s="2"/>
      <c r="D90" s="14">
        <f t="shared" si="4"/>
        <v>0</v>
      </c>
      <c r="E90" s="23"/>
      <c r="F90" s="16">
        <f t="shared" si="5"/>
        <v>0</v>
      </c>
      <c r="G90" s="22"/>
      <c r="H90" s="22"/>
    </row>
    <row r="91" spans="1:8" ht="12.75" hidden="1">
      <c r="A91" s="19">
        <v>5</v>
      </c>
      <c r="B91" s="22" t="s">
        <v>25</v>
      </c>
      <c r="C91" s="6"/>
      <c r="D91" s="14">
        <f t="shared" si="4"/>
        <v>0</v>
      </c>
      <c r="E91" s="23"/>
      <c r="F91" s="16">
        <f t="shared" si="5"/>
        <v>0</v>
      </c>
      <c r="G91" s="22"/>
      <c r="H91" s="22"/>
    </row>
    <row r="92" spans="1:8" ht="14.25">
      <c r="A92" s="72" t="s">
        <v>6</v>
      </c>
      <c r="B92" s="73"/>
      <c r="C92" s="26"/>
      <c r="D92" s="17">
        <f t="shared" si="4"/>
        <v>10968000</v>
      </c>
      <c r="E92" s="20">
        <f>SUM(E12:E91)</f>
        <v>6009500</v>
      </c>
      <c r="F92" s="17">
        <f>SUM(G92:H92)</f>
        <v>4958500</v>
      </c>
      <c r="G92" s="4">
        <f>SUM(G12:G91)</f>
        <v>1768500</v>
      </c>
      <c r="H92" s="4">
        <f>SUM(H12:H91)</f>
        <v>3190000</v>
      </c>
    </row>
    <row r="93" spans="1:3" ht="12.75">
      <c r="A93" s="9"/>
      <c r="B93" s="24"/>
      <c r="C93" s="24"/>
    </row>
    <row r="94" spans="2:3" ht="12.75">
      <c r="B94" s="24"/>
      <c r="C94" s="24"/>
    </row>
    <row r="97" ht="11.25" customHeight="1"/>
    <row r="103" spans="2:4" ht="12.75">
      <c r="B103" s="24"/>
      <c r="C103" s="24"/>
      <c r="D103" s="24"/>
    </row>
    <row r="104" spans="2:3" ht="12.75">
      <c r="B104" s="24"/>
      <c r="C104" s="24"/>
    </row>
    <row r="112" ht="12.75">
      <c r="B112" s="24"/>
    </row>
    <row r="114" ht="12.75">
      <c r="B114" s="24"/>
    </row>
    <row r="115" spans="2:3" ht="12.75">
      <c r="B115" s="24"/>
      <c r="C115" s="24"/>
    </row>
    <row r="118" spans="2:3" ht="12.75">
      <c r="B118" s="24"/>
      <c r="C118" s="24"/>
    </row>
  </sheetData>
  <mergeCells count="9">
    <mergeCell ref="D6:G6"/>
    <mergeCell ref="E7:F7"/>
    <mergeCell ref="B7:B9"/>
    <mergeCell ref="G8:H8"/>
    <mergeCell ref="C7:C9"/>
    <mergeCell ref="A92:B92"/>
    <mergeCell ref="A7:A9"/>
    <mergeCell ref="E8:F8"/>
    <mergeCell ref="D7:D9"/>
  </mergeCells>
  <printOptions/>
  <pageMargins left="0.3937007874015748" right="0.3937007874015748" top="0" bottom="0" header="0.5118110236220472" footer="0.5118110236220472"/>
  <pageSetup fitToHeight="0" fitToWidth="1" horizontalDpi="600" verticalDpi="600" orientation="landscape" paperSize="9" scale="98" r:id="rId1"/>
  <rowBreaks count="2" manualBreakCount="2">
    <brk id="71" max="65535" man="1"/>
    <brk id="119" max="255" man="1"/>
  </rowBreaks>
  <colBreaks count="2" manualBreakCount="2">
    <brk id="1" max="65535" man="1"/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U.G.M.</cp:lastModifiedBy>
  <cp:lastPrinted>2003-12-16T18:57:03Z</cp:lastPrinted>
  <dcterms:created xsi:type="dcterms:W3CDTF">1999-03-23T10:45:22Z</dcterms:created>
  <dcterms:modified xsi:type="dcterms:W3CDTF">2003-12-19T10:56:13Z</dcterms:modified>
  <cp:category/>
  <cp:version/>
  <cp:contentType/>
  <cp:contentStatus/>
</cp:coreProperties>
</file>