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2"/>
  </bookViews>
  <sheets>
    <sheet name="Arkusz2" sheetId="1" r:id="rId1"/>
    <sheet name="Arkusz1" sheetId="2" r:id="rId2"/>
    <sheet name="Arkusz4" sheetId="3" r:id="rId3"/>
    <sheet name="Arkusz3" sheetId="4" r:id="rId4"/>
  </sheets>
  <definedNames>
    <definedName name="_xlnm.Print_Area" localSheetId="0">'Arkusz2'!$A$1:$J$49</definedName>
    <definedName name="_xlnm.Print_Area" localSheetId="2">'Arkusz4'!$A$1:$I$48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<sst xmlns="http://schemas.openxmlformats.org/spreadsheetml/2006/main" count="390" uniqueCount="87">
  <si>
    <t>Lp.</t>
  </si>
  <si>
    <t>Dział</t>
  </si>
  <si>
    <t>Plan</t>
  </si>
  <si>
    <t>Rozdział</t>
  </si>
  <si>
    <t>010</t>
  </si>
  <si>
    <t>01010</t>
  </si>
  <si>
    <t>Razem:</t>
  </si>
  <si>
    <t>Gmina Michałowice</t>
  </si>
  <si>
    <t>Łącznie</t>
  </si>
  <si>
    <t>Nazwa zadania inwestycyjnego              i okres realizacji (w latach)</t>
  </si>
  <si>
    <t>Planowane wydatki w  zł</t>
  </si>
  <si>
    <r>
      <t xml:space="preserve">Program inwestycyjny </t>
    </r>
    <r>
      <rPr>
        <b/>
        <sz val="10"/>
        <rFont val="Times New Roman CE"/>
        <family val="0"/>
      </rPr>
      <t xml:space="preserve">: Budowa Kanalizacji Sanitarnej w Gminie Michałowice </t>
    </r>
  </si>
  <si>
    <t xml:space="preserve">Program inwestycyjny : Budowa Ośrodków Sportu i Rekreacji  w Gminie Michałowice </t>
  </si>
  <si>
    <r>
      <t xml:space="preserve">Program inwestycyjny : </t>
    </r>
    <r>
      <rPr>
        <b/>
        <sz val="10"/>
        <rFont val="Times New Roman CE"/>
        <family val="0"/>
      </rPr>
      <t xml:space="preserve">Budowa Sieci Wodociągowej  w Gminie Michałowice </t>
    </r>
  </si>
  <si>
    <r>
      <t xml:space="preserve">Program inwestycyjny : </t>
    </r>
    <r>
      <rPr>
        <b/>
        <sz val="10"/>
        <rFont val="Times New Roman CE"/>
        <family val="0"/>
      </rPr>
      <t xml:space="preserve">Budowa Dróg  w Gminie Michałowice </t>
    </r>
  </si>
  <si>
    <r>
      <t xml:space="preserve">Program inwestycyjny : </t>
    </r>
    <r>
      <rPr>
        <b/>
        <sz val="10"/>
        <rFont val="Times New Roman CE"/>
        <family val="0"/>
      </rPr>
      <t>Budowa Budynków Użyteczności Publicznej  w Gminie Michałowice</t>
    </r>
    <r>
      <rPr>
        <b/>
        <sz val="9"/>
        <rFont val="Times New Roman CE"/>
        <family val="0"/>
      </rPr>
      <t xml:space="preserve"> </t>
    </r>
  </si>
  <si>
    <r>
      <t xml:space="preserve">Program inwestycyjny : </t>
    </r>
    <r>
      <rPr>
        <b/>
        <sz val="10"/>
        <rFont val="Times New Roman CE"/>
        <family val="0"/>
      </rPr>
      <t xml:space="preserve">Budowa Budynków Użyteczności Publicznej  w Gminie Michałowice </t>
    </r>
  </si>
  <si>
    <r>
      <t>Program inwestycyjny :</t>
    </r>
    <r>
      <rPr>
        <b/>
        <sz val="10"/>
        <rFont val="Times New Roman CE"/>
        <family val="0"/>
      </rPr>
      <t xml:space="preserve"> Oświetlenie Terenów Publicznych w Gminie Michałowice </t>
    </r>
  </si>
  <si>
    <t>Budowa kanalizacji sanitarnej w ul. Tęczowej w Komorowie Wsi. (w latach 2010-2011)</t>
  </si>
  <si>
    <t>Budowa kanalizacji sanitarnej w ul. Jałowcowej w Opaczy Małej  (w latach 2010-2011)</t>
  </si>
  <si>
    <t>Opracowanie koncepcji kanalizacji, wykonanie ekspertyz, badań i modernizacja sieci gazowych (w latach 2010-2013)</t>
  </si>
  <si>
    <t>Budowa sieci wodociągowej w ul. Spacerowej i Radosnej w Michałowicach (w latach 2010-2011)</t>
  </si>
  <si>
    <t>Budowa SUW Michałowice -Reguły oraz budowa sieci  wodociągowej w ul. Kolejowej Michałowice (w latach 2010-2013)</t>
  </si>
  <si>
    <t>Budowa sieci wodociągowej w ul. Jałowcowej w Opaczy Małej (w latach 2010-2012)</t>
  </si>
  <si>
    <t>Budowa sieci wodociągowej w ul. Mokrej, Willowej i Sosnowej w Opaczy Kol.(w latach 2010-2012)</t>
  </si>
  <si>
    <t>Budowa sieci wodociągowej w ul. Granicznej i Torfowej w Regułach (w latach 2010-2013)</t>
  </si>
  <si>
    <t>Modernizacja SUW Komorów (w latach 2010-2013)</t>
  </si>
  <si>
    <t>Przebudowa ul. Akacjowej w Opaczy Kol.(w latach 2010-2011)</t>
  </si>
  <si>
    <t>Przebudowa ul. Makowej, Studziennej, Jasnej, Mokrej, Grabowej, Ewy, Malinowej, Willowej w Opaczy Kol.(w latach 2010-2013)</t>
  </si>
  <si>
    <t>Przebudowa ul. Parkowej, Sportowej, Klonowej, 3 Maja, Kościuszki, Mickiewicza, Partyzantów, Wojska Polskiego, Rumuńskiej, Żytniej, Ks. Popiełuszki, Raszyńskiej, Lotniczej, Kwiatowej w M-cach (w latach 2010-2013)</t>
  </si>
  <si>
    <t>Przebudowa ul.: Kasztanowej, Poniatowskiego w M-cach Wsi, Wesołej, 11 Listopada, Cichej, Regulskiej, Kolejowej, Topolowej w M-cach. (w latach 2010-2013)</t>
  </si>
  <si>
    <t>Budowa ciągu pieszo-rowerowego Reguły-Pęcice ul. Powstańców Warszawy (w latach 2010-2013)</t>
  </si>
  <si>
    <t>Przebudowa ul. Środkowej w Opaczy Kol. (w latach 2010-2013)</t>
  </si>
  <si>
    <t>Przebudowa ul. Bodycha w Regułach i Opaczy Kol. (w latach 2010-2013)</t>
  </si>
  <si>
    <t>Przebudowa ul. Konopnickiej w Pęcicach Małych (w latach 2010-2011)</t>
  </si>
  <si>
    <t>Przebudowa ul. Kamień Polny, Przepiórki, Ks. Woźniaka, Leśnej, Brzozowej w Pęcicach Małych (w latach 2010-2013)</t>
  </si>
  <si>
    <t>Przebudowa ciągu drogowego złożonego z ul. Ireny i Podhalańskiej w Komorowe (w latach 2010-2011)</t>
  </si>
  <si>
    <t>Budowa Alei Jana Pawła II w Komorowie (w latach 2010-2013)</t>
  </si>
  <si>
    <t>Przebudowa ul. Polnej, Bugaj, Turystycznej, Słonecznej  w Komorowie Wsi (w latach 2010-2013)</t>
  </si>
  <si>
    <t>Przebudowa ul. Głównej w Komorowie Wsi (w latach 2010-2013)</t>
  </si>
  <si>
    <t>Przebudowa ul. Rodzinnej w Sokołowie (w latach 2010-2013)</t>
  </si>
  <si>
    <t>Przebudowa ul. Jaśminowej, Różanej, Tulipanów, Granicznej i Słonecznej w Nowej Wsi. (w latach 2010-2013)</t>
  </si>
  <si>
    <t>Budowa systemu ścieżek rowerowych (w latach 2010-2013)</t>
  </si>
  <si>
    <t>Budowa odwodnienia w Michałowicach Wsi (w latach 2010-2013)</t>
  </si>
  <si>
    <t>Przebudowa rowu U-1 odwadniającego wraz z budową zbiornika retencyjnego w dolinie rzeki Raszynki (w latach 2010-2013)</t>
  </si>
  <si>
    <t>Odwodnienie na terenie Gminy (dok. proj. i wyk) (w latach 2010-2013)</t>
  </si>
  <si>
    <t>Budowa budynków socjalnych (w latach 2010-2013)</t>
  </si>
  <si>
    <t>Zakupy mienia komunalnego (w latach 2010-2013)</t>
  </si>
  <si>
    <t>Zakupy inwestycyjne Urzędu Gminy (zakup oprogramowania, sprzętu biurowego). (w latach 2010-2013)</t>
  </si>
  <si>
    <t>Budowa budynku Urzędu Gminy wraz z infrastrukturą techniczną (koncepcja, dok proj i wyk) (w latach 2010-2012)</t>
  </si>
  <si>
    <t>Rozbudowa Szkoły w Nowej Wsi (w latach 2010-2013)</t>
  </si>
  <si>
    <t>Budowa zespołu szkolno-przeszkolnego w Regułach (w latach 2010-2013)</t>
  </si>
  <si>
    <t>Budowa gminnego przedszkola w Granicy (w latach 2010-2013)</t>
  </si>
  <si>
    <t>Modernizacja budynku przedszkola w Michałowicach (w latach 2010-2013)</t>
  </si>
  <si>
    <t>Budowa Domu Spokojnej Starości (w latach 2010-2013)</t>
  </si>
  <si>
    <t>Modernizacja oświetlenia ulicznego na terenie gminy (dok. i wyk.) (w latach 2010-2013)</t>
  </si>
  <si>
    <t>Budowa i adaptacja budynku przy ul. Wiejskiej na potrzeby mieszkańców Komorowa Wsi i Komorowa (w latach 2010-2013)</t>
  </si>
  <si>
    <t>Budowa świetlicy wiejskiej w Opaczy Kol. wraz z zagospodarowaniem terenu przyległego (w latach 2010-2011)</t>
  </si>
  <si>
    <t>Budowa boisk w Pęcicach Małych (w latach 2010-2013)</t>
  </si>
  <si>
    <t>Budowa lodowiska w Komorowe (w latach 2010-2013)</t>
  </si>
  <si>
    <r>
      <t>Program inwestycyjny :</t>
    </r>
    <r>
      <rPr>
        <b/>
        <sz val="10"/>
        <rFont val="Times New Roman CE"/>
        <family val="0"/>
      </rPr>
      <t xml:space="preserve"> Budowa Urządzeń Odwadniających i Małej Retencji w Gminie Michałowice </t>
    </r>
  </si>
  <si>
    <t>Jednostka organizacyjna realizująca program lub koordynująca wykonanie programu</t>
  </si>
  <si>
    <t>Budowa kanalizacji sanitarnej w ul. Sosnowej, Badylarskiej, Środkowej, Górnej, Bez Nazwy (od ul. Środkowej do Al.. Jerozolimskich) w Opaczy Kol. (w latach 2010-2013)</t>
  </si>
  <si>
    <t>Budowa przykanalików sanitarnych i odcinków sieci kanalizacyjnej w ulicach gdzie kanalizacja sanitarna została wybudowana w latach ubiegłych, w tym ul. Leśna w Pęcicach Małych.(w latach 2010-2013)</t>
  </si>
  <si>
    <t>Budowa kanalizacji sanitarnej w ul. Wandy, Sportowej w Nowej Wsi (w latach 2010-2011)</t>
  </si>
  <si>
    <t>Budowa sieci wodociągowej w ul. Tęczowej, Kaliszany i Starego Dębu w Komorowie Wsi (w latach 2010-2011)</t>
  </si>
  <si>
    <t>Sieć wodociągowa na terenie Gminy (obsługa geodezyjna, opracowanie dok. proj., w tym do budynków "Pęcice Ogród") (w latach 2010-2013)</t>
  </si>
  <si>
    <t>Przebudowa ul. Orzeszkowej, Daniłowskiego, Baczyńskiego i Działkowej w Regułach (w latach 2010-2013)</t>
  </si>
  <si>
    <t>Przebudowa ul.  Kurpińskiego, Sobieskiego, Zamojskiego, Chopina, Wiejskiej, Kotońskiego, Moniuszki, Poniatowskiego, Kraszewskiego i Mazurskiej w Komorowie  (w latach 2010-2013)</t>
  </si>
  <si>
    <t>Przebudowa ul. Warszawskiej (strona północna i południowa), Poprzecznej i Piaskowej w Granicy (w latach 2010-2012)</t>
  </si>
  <si>
    <t>Modernizacja budynku przedszkola wraz z modernizacją placu zabaw w Nowej Wsi (w latach 2010-2013)</t>
  </si>
  <si>
    <t>Budowa sieci wodociągowej w ul. Podleśnej, Kochanowskiego, Skośnej, Nałkowskiej, Osieckiej, Jedliny w Granicy (w latach 2010-2013)</t>
  </si>
  <si>
    <t>Zmiany w załączniku inwestycyjnym na rok 2010</t>
  </si>
  <si>
    <t>zmniejszenie</t>
  </si>
  <si>
    <t>zwiąkszenie</t>
  </si>
  <si>
    <t>Plan po zmianach</t>
  </si>
  <si>
    <t>Zmiany w załączniku inwestycyjnym na rok 2010 - maj</t>
  </si>
  <si>
    <t>Sieć wodociągowa na terenie Gminy (obsługa geodezyjna, geotechnika, ekspertyzy, wyk. końcówek sieci , opracowanie dok. proj., w tym do budynków "Pęcice Ogród") (w latach 2010-2013)</t>
  </si>
  <si>
    <t>Nr poz. z zał. do Uchwały Budżetowej na 2010 rok</t>
  </si>
  <si>
    <t>Załącznik Nr 4</t>
  </si>
  <si>
    <t>Rady Gminy Michałowice</t>
  </si>
  <si>
    <t>Dokonać zmian w limitach wydatków inwestycyjnych na lata 2010 - 2013 stanowiącym załącznik nr 1 do Uchwały Budżetowej na rok 2010 Gminy Michałowice Nr XXXV/262/2009 z dnia 21 grudnia 2009 r. w sposób następujący</t>
  </si>
  <si>
    <t>do Uchwały Nr XLV/299/2010</t>
  </si>
  <si>
    <t>z dnia 8 czerwca 2010 r.</t>
  </si>
  <si>
    <t>Plan 2010</t>
  </si>
  <si>
    <t>do Uchwały Nr III/8/2010</t>
  </si>
  <si>
    <t>z dnia 28grudnia 2010r.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</si>
</sst>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6" fontId="0" fillId="0" borderId="0" xfId="0" applyAlignment="1">
      <alignment/>
    </xf>
    <xf numFmtId="6" fontId="9" fillId="0" borderId="0" xfId="0" applyFont="1" applyAlignment="1">
      <alignment/>
    </xf>
    <xf numFmtId="6" fontId="10" fillId="0" borderId="0" xfId="0" applyFont="1" applyAlignment="1">
      <alignment horizontal="center"/>
    </xf>
    <xf numFmtId="6" fontId="10" fillId="0" borderId="0" xfId="0" applyFont="1" applyAlignment="1">
      <alignment/>
    </xf>
    <xf numFmtId="6" fontId="10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6" fontId="9" fillId="0" borderId="10" xfId="0" applyFont="1" applyBorder="1" applyAlignment="1">
      <alignment horizontal="justify" vertical="top" wrapText="1"/>
    </xf>
    <xf numFmtId="168" fontId="10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6" fontId="9" fillId="0" borderId="10" xfId="0" applyFont="1" applyBorder="1" applyAlignment="1">
      <alignment horizontal="center" vertical="center"/>
    </xf>
    <xf numFmtId="6" fontId="9" fillId="33" borderId="10" xfId="0" applyFont="1" applyFill="1" applyBorder="1" applyAlignment="1">
      <alignment horizontal="justify" vertical="top" wrapText="1"/>
    </xf>
    <xf numFmtId="6" fontId="9" fillId="0" borderId="10" xfId="0" applyFont="1" applyFill="1" applyBorder="1" applyAlignment="1">
      <alignment horizontal="justify" vertical="top" wrapText="1"/>
    </xf>
    <xf numFmtId="6" fontId="9" fillId="0" borderId="10" xfId="0" applyFont="1" applyBorder="1" applyAlignment="1">
      <alignment/>
    </xf>
    <xf numFmtId="16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6" fontId="9" fillId="0" borderId="10" xfId="0" applyFont="1" applyBorder="1" applyAlignment="1">
      <alignment horizontal="justify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6" fontId="7" fillId="0" borderId="0" xfId="0" applyFont="1" applyAlignment="1">
      <alignment vertical="center" wrapText="1"/>
    </xf>
    <xf numFmtId="6" fontId="12" fillId="0" borderId="0" xfId="0" applyFont="1" applyAlignment="1">
      <alignment/>
    </xf>
    <xf numFmtId="6" fontId="7" fillId="0" borderId="0" xfId="0" applyFont="1" applyAlignment="1">
      <alignment/>
    </xf>
    <xf numFmtId="0" fontId="10" fillId="0" borderId="10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center"/>
    </xf>
    <xf numFmtId="6" fontId="10" fillId="0" borderId="10" xfId="0" applyFont="1" applyBorder="1" applyAlignment="1">
      <alignment horizontal="center" vertical="center" wrapText="1"/>
    </xf>
    <xf numFmtId="6" fontId="9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168" fontId="11" fillId="0" borderId="10" xfId="0" applyNumberFormat="1" applyFont="1" applyBorder="1" applyAlignment="1">
      <alignment horizontal="center"/>
    </xf>
    <xf numFmtId="6" fontId="10" fillId="0" borderId="0" xfId="0" applyFont="1" applyAlignment="1">
      <alignment horizontal="center"/>
    </xf>
    <xf numFmtId="6" fontId="10" fillId="0" borderId="10" xfId="0" applyFont="1" applyBorder="1" applyAlignment="1">
      <alignment horizontal="center" vertical="center"/>
    </xf>
    <xf numFmtId="6" fontId="10" fillId="0" borderId="10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6" fontId="9" fillId="0" borderId="10" xfId="0" applyFont="1" applyBorder="1" applyAlignment="1">
      <alignment horizontal="center"/>
    </xf>
    <xf numFmtId="6" fontId="7" fillId="0" borderId="0" xfId="0" applyFont="1" applyAlignment="1">
      <alignment horizontal="center" vertical="center" wrapText="1"/>
    </xf>
    <xf numFmtId="6" fontId="10" fillId="0" borderId="11" xfId="0" applyFont="1" applyBorder="1" applyAlignment="1">
      <alignment horizontal="center" vertical="center" wrapText="1"/>
    </xf>
    <xf numFmtId="6" fontId="10" fillId="0" borderId="12" xfId="0" applyFont="1" applyBorder="1" applyAlignment="1">
      <alignment horizontal="center" vertical="center" wrapText="1"/>
    </xf>
    <xf numFmtId="6" fontId="10" fillId="0" borderId="13" xfId="0" applyFont="1" applyBorder="1" applyAlignment="1">
      <alignment horizontal="center" vertical="center" wrapText="1"/>
    </xf>
    <xf numFmtId="6" fontId="7" fillId="0" borderId="14" xfId="0" applyFont="1" applyBorder="1" applyAlignment="1">
      <alignment horizontal="center" vertical="center" wrapText="1"/>
    </xf>
    <xf numFmtId="6" fontId="7" fillId="0" borderId="15" xfId="0" applyFont="1" applyBorder="1" applyAlignment="1">
      <alignment horizontal="center" vertical="center" wrapText="1"/>
    </xf>
    <xf numFmtId="6" fontId="10" fillId="0" borderId="14" xfId="0" applyFont="1" applyBorder="1" applyAlignment="1">
      <alignment horizontal="center" vertical="center" wrapText="1"/>
    </xf>
    <xf numFmtId="6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G1" sqref="G1:G4"/>
    </sheetView>
  </sheetViews>
  <sheetFormatPr defaultColWidth="9.00390625" defaultRowHeight="12.75"/>
  <cols>
    <col min="1" max="1" width="14.625" style="0" customWidth="1"/>
    <col min="2" max="2" width="9.00390625" style="0" customWidth="1"/>
    <col min="3" max="3" width="8.875" style="0" bestFit="1" customWidth="1"/>
    <col min="4" max="4" width="48.50390625" style="0" customWidth="1"/>
    <col min="5" max="5" width="13.625" style="0" customWidth="1"/>
    <col min="6" max="6" width="13.00390625" style="0" bestFit="1" customWidth="1"/>
    <col min="7" max="7" width="12.00390625" style="0" bestFit="1" customWidth="1"/>
    <col min="8" max="8" width="11.375" style="0" bestFit="1" customWidth="1"/>
    <col min="10" max="10" width="12.125" style="0" customWidth="1"/>
  </cols>
  <sheetData>
    <row r="1" ht="12.75">
      <c r="G1" t="s">
        <v>79</v>
      </c>
    </row>
    <row r="2" ht="12.75">
      <c r="G2" t="s">
        <v>82</v>
      </c>
    </row>
    <row r="3" ht="12.75">
      <c r="G3" t="s">
        <v>80</v>
      </c>
    </row>
    <row r="4" ht="12.75">
      <c r="G4" t="s">
        <v>83</v>
      </c>
    </row>
    <row r="6" spans="1:10" ht="32.25" customHeight="1">
      <c r="A6" s="36" t="s">
        <v>81</v>
      </c>
      <c r="B6" s="36"/>
      <c r="C6" s="36"/>
      <c r="D6" s="36"/>
      <c r="E6" s="36"/>
      <c r="F6" s="36"/>
      <c r="G6" s="36"/>
      <c r="H6" s="36"/>
      <c r="I6" s="36"/>
      <c r="J6" s="36"/>
    </row>
    <row r="7" spans="1:12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0" ht="12.75" customHeight="1">
      <c r="A8" s="33" t="s">
        <v>78</v>
      </c>
      <c r="B8" s="31" t="s">
        <v>1</v>
      </c>
      <c r="C8" s="31" t="s">
        <v>3</v>
      </c>
      <c r="D8" s="32" t="s">
        <v>9</v>
      </c>
      <c r="E8" s="32" t="s">
        <v>2</v>
      </c>
      <c r="F8" s="35" t="s">
        <v>10</v>
      </c>
      <c r="G8" s="35"/>
      <c r="H8" s="35"/>
      <c r="I8" s="32" t="s">
        <v>61</v>
      </c>
      <c r="J8" s="32"/>
    </row>
    <row r="9" spans="1:10" ht="54" customHeight="1">
      <c r="A9" s="34"/>
      <c r="B9" s="31"/>
      <c r="C9" s="31"/>
      <c r="D9" s="32"/>
      <c r="E9" s="32"/>
      <c r="F9" s="4" t="s">
        <v>73</v>
      </c>
      <c r="G9" s="4" t="s">
        <v>74</v>
      </c>
      <c r="H9" s="19" t="s">
        <v>75</v>
      </c>
      <c r="I9" s="32"/>
      <c r="J9" s="32"/>
    </row>
    <row r="10" spans="1:10" ht="12.75" customHeight="1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4">
      <c r="A11" s="5">
        <v>2</v>
      </c>
      <c r="B11" s="15" t="s">
        <v>4</v>
      </c>
      <c r="C11" s="15" t="s">
        <v>5</v>
      </c>
      <c r="D11" s="6" t="s">
        <v>19</v>
      </c>
      <c r="E11" s="7">
        <v>50000</v>
      </c>
      <c r="F11" s="8">
        <v>-49000</v>
      </c>
      <c r="G11" s="8"/>
      <c r="H11" s="8">
        <f aca="true" t="shared" si="0" ref="H11:H20">E11+F11+G11</f>
        <v>1000</v>
      </c>
      <c r="I11" s="26" t="s">
        <v>7</v>
      </c>
      <c r="J11" s="26"/>
    </row>
    <row r="12" spans="1:10" ht="48">
      <c r="A12" s="5">
        <v>3</v>
      </c>
      <c r="B12" s="15" t="s">
        <v>4</v>
      </c>
      <c r="C12" s="15" t="s">
        <v>5</v>
      </c>
      <c r="D12" s="6" t="s">
        <v>62</v>
      </c>
      <c r="E12" s="7">
        <v>250000</v>
      </c>
      <c r="F12" s="8">
        <v>-30000</v>
      </c>
      <c r="G12" s="8"/>
      <c r="H12" s="8">
        <f t="shared" si="0"/>
        <v>220000</v>
      </c>
      <c r="I12" s="26" t="s">
        <v>7</v>
      </c>
      <c r="J12" s="26"/>
    </row>
    <row r="13" spans="1:10" ht="48">
      <c r="A13" s="5">
        <v>4</v>
      </c>
      <c r="B13" s="15" t="s">
        <v>4</v>
      </c>
      <c r="C13" s="16" t="s">
        <v>5</v>
      </c>
      <c r="D13" s="6" t="s">
        <v>63</v>
      </c>
      <c r="E13" s="7">
        <v>200000</v>
      </c>
      <c r="F13" s="8"/>
      <c r="G13" s="8">
        <v>37467</v>
      </c>
      <c r="H13" s="8">
        <f t="shared" si="0"/>
        <v>237467</v>
      </c>
      <c r="I13" s="26" t="s">
        <v>7</v>
      </c>
      <c r="J13" s="26"/>
    </row>
    <row r="14" spans="1:10" ht="12.75">
      <c r="A14" s="23" t="s">
        <v>6</v>
      </c>
      <c r="B14" s="23"/>
      <c r="C14" s="23"/>
      <c r="D14" s="23"/>
      <c r="E14" s="7">
        <f>SUM(E11:E13)</f>
        <v>500000</v>
      </c>
      <c r="F14" s="7">
        <f>SUM(F11:F13)</f>
        <v>-79000</v>
      </c>
      <c r="G14" s="7">
        <f>SUM(G11:G13)</f>
        <v>37467</v>
      </c>
      <c r="H14" s="7">
        <f>SUM(H11:H13)</f>
        <v>458467</v>
      </c>
      <c r="I14" s="24"/>
      <c r="J14" s="24"/>
    </row>
    <row r="15" spans="1:10" ht="12.75" customHeight="1">
      <c r="A15" s="25" t="s">
        <v>13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4">
      <c r="A16" s="5">
        <v>9</v>
      </c>
      <c r="B16" s="15" t="s">
        <v>4</v>
      </c>
      <c r="C16" s="16" t="s">
        <v>5</v>
      </c>
      <c r="D16" s="6" t="s">
        <v>23</v>
      </c>
      <c r="E16" s="7">
        <v>20000</v>
      </c>
      <c r="F16" s="8">
        <v>-19000</v>
      </c>
      <c r="G16" s="8"/>
      <c r="H16" s="8">
        <f t="shared" si="0"/>
        <v>1000</v>
      </c>
      <c r="I16" s="26" t="s">
        <v>7</v>
      </c>
      <c r="J16" s="26"/>
    </row>
    <row r="17" spans="1:10" ht="24">
      <c r="A17" s="5">
        <v>10</v>
      </c>
      <c r="B17" s="15" t="s">
        <v>4</v>
      </c>
      <c r="C17" s="16" t="s">
        <v>5</v>
      </c>
      <c r="D17" s="6" t="s">
        <v>24</v>
      </c>
      <c r="E17" s="7">
        <v>220000</v>
      </c>
      <c r="F17" s="8">
        <v>-80000</v>
      </c>
      <c r="G17" s="8"/>
      <c r="H17" s="8">
        <f t="shared" si="0"/>
        <v>140000</v>
      </c>
      <c r="I17" s="26" t="s">
        <v>7</v>
      </c>
      <c r="J17" s="26"/>
    </row>
    <row r="18" spans="1:10" ht="12.75">
      <c r="A18" s="5">
        <v>12</v>
      </c>
      <c r="B18" s="15" t="s">
        <v>4</v>
      </c>
      <c r="C18" s="16" t="s">
        <v>5</v>
      </c>
      <c r="D18" s="6" t="s">
        <v>26</v>
      </c>
      <c r="E18" s="7">
        <v>220000</v>
      </c>
      <c r="F18" s="8"/>
      <c r="G18" s="8">
        <f>100000</f>
        <v>100000</v>
      </c>
      <c r="H18" s="8">
        <f t="shared" si="0"/>
        <v>320000</v>
      </c>
      <c r="I18" s="26" t="s">
        <v>7</v>
      </c>
      <c r="J18" s="26"/>
    </row>
    <row r="19" spans="1:10" ht="36">
      <c r="A19" s="5">
        <v>14</v>
      </c>
      <c r="B19" s="15" t="s">
        <v>4</v>
      </c>
      <c r="C19" s="16" t="s">
        <v>5</v>
      </c>
      <c r="D19" s="6" t="s">
        <v>71</v>
      </c>
      <c r="E19" s="7">
        <v>300000</v>
      </c>
      <c r="F19" s="8">
        <v>-40000</v>
      </c>
      <c r="G19" s="8"/>
      <c r="H19" s="8">
        <f t="shared" si="0"/>
        <v>260000</v>
      </c>
      <c r="I19" s="26" t="s">
        <v>7</v>
      </c>
      <c r="J19" s="26"/>
    </row>
    <row r="20" spans="1:10" ht="48">
      <c r="A20" s="5">
        <v>15</v>
      </c>
      <c r="B20" s="15" t="s">
        <v>4</v>
      </c>
      <c r="C20" s="16" t="s">
        <v>5</v>
      </c>
      <c r="D20" s="6" t="s">
        <v>77</v>
      </c>
      <c r="E20" s="7">
        <v>92000</v>
      </c>
      <c r="F20" s="8"/>
      <c r="G20" s="8">
        <f>13980+50000</f>
        <v>63980</v>
      </c>
      <c r="H20" s="8">
        <f t="shared" si="0"/>
        <v>155980</v>
      </c>
      <c r="I20" s="26" t="s">
        <v>7</v>
      </c>
      <c r="J20" s="26"/>
    </row>
    <row r="21" spans="1:10" ht="12.75">
      <c r="A21" s="23" t="s">
        <v>6</v>
      </c>
      <c r="B21" s="23"/>
      <c r="C21" s="23"/>
      <c r="D21" s="23"/>
      <c r="E21" s="7">
        <f>SUM(E16:E20)</f>
        <v>852000</v>
      </c>
      <c r="F21" s="7">
        <f>SUM(F16:F20)</f>
        <v>-139000</v>
      </c>
      <c r="G21" s="7">
        <f>SUM(G16:G20)</f>
        <v>163980</v>
      </c>
      <c r="H21" s="7">
        <f>SUM(H16:H20)</f>
        <v>876980</v>
      </c>
      <c r="I21" s="24"/>
      <c r="J21" s="24"/>
    </row>
    <row r="22" spans="1:10" ht="12.75" customHeight="1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60">
      <c r="A23" s="5">
        <v>18</v>
      </c>
      <c r="B23" s="5">
        <v>600</v>
      </c>
      <c r="C23" s="5">
        <v>60016</v>
      </c>
      <c r="D23" s="6" t="s">
        <v>29</v>
      </c>
      <c r="E23" s="7">
        <v>1050000</v>
      </c>
      <c r="F23" s="8"/>
      <c r="G23" s="8">
        <f>34160</f>
        <v>34160</v>
      </c>
      <c r="H23" s="8">
        <f aca="true" t="shared" si="1" ref="H23:H30">E23+F23+G23</f>
        <v>1084160</v>
      </c>
      <c r="I23" s="26" t="s">
        <v>7</v>
      </c>
      <c r="J23" s="26"/>
    </row>
    <row r="24" spans="1:10" ht="24">
      <c r="A24" s="5">
        <v>21</v>
      </c>
      <c r="B24" s="5">
        <v>600</v>
      </c>
      <c r="C24" s="5">
        <v>60016</v>
      </c>
      <c r="D24" s="6" t="s">
        <v>31</v>
      </c>
      <c r="E24" s="7">
        <v>10000</v>
      </c>
      <c r="F24" s="8"/>
      <c r="G24" s="8">
        <v>39040</v>
      </c>
      <c r="H24" s="8">
        <f t="shared" si="1"/>
        <v>49040</v>
      </c>
      <c r="I24" s="26" t="s">
        <v>7</v>
      </c>
      <c r="J24" s="26"/>
    </row>
    <row r="25" spans="1:10" ht="24">
      <c r="A25" s="5">
        <v>22</v>
      </c>
      <c r="B25" s="5">
        <v>600</v>
      </c>
      <c r="C25" s="5">
        <v>60016</v>
      </c>
      <c r="D25" s="6" t="s">
        <v>32</v>
      </c>
      <c r="E25" s="7">
        <v>650000</v>
      </c>
      <c r="F25" s="8"/>
      <c r="G25" s="8"/>
      <c r="H25" s="8">
        <f t="shared" si="1"/>
        <v>650000</v>
      </c>
      <c r="I25" s="26" t="s">
        <v>7</v>
      </c>
      <c r="J25" s="26"/>
    </row>
    <row r="26" spans="1:10" ht="24">
      <c r="A26" s="5">
        <v>23</v>
      </c>
      <c r="B26" s="5">
        <v>600</v>
      </c>
      <c r="C26" s="5">
        <v>60016</v>
      </c>
      <c r="D26" s="6" t="s">
        <v>33</v>
      </c>
      <c r="E26" s="7">
        <v>50000</v>
      </c>
      <c r="F26" s="8">
        <v>-40000</v>
      </c>
      <c r="G26" s="8">
        <v>60000</v>
      </c>
      <c r="H26" s="8">
        <f t="shared" si="1"/>
        <v>70000</v>
      </c>
      <c r="I26" s="26" t="s">
        <v>7</v>
      </c>
      <c r="J26" s="26"/>
    </row>
    <row r="27" spans="1:10" ht="48">
      <c r="A27" s="5">
        <v>26</v>
      </c>
      <c r="B27" s="5">
        <v>600</v>
      </c>
      <c r="C27" s="5">
        <v>60016</v>
      </c>
      <c r="D27" s="6" t="s">
        <v>68</v>
      </c>
      <c r="E27" s="7">
        <v>1053447</v>
      </c>
      <c r="F27" s="8"/>
      <c r="G27" s="8">
        <v>50000</v>
      </c>
      <c r="H27" s="8">
        <f t="shared" si="1"/>
        <v>1103447</v>
      </c>
      <c r="I27" s="26" t="s">
        <v>7</v>
      </c>
      <c r="J27" s="26"/>
    </row>
    <row r="28" spans="1:10" ht="24">
      <c r="A28" s="5">
        <v>27</v>
      </c>
      <c r="B28" s="5">
        <v>600</v>
      </c>
      <c r="C28" s="5">
        <v>60016</v>
      </c>
      <c r="D28" s="6" t="s">
        <v>36</v>
      </c>
      <c r="E28" s="7">
        <v>1733818</v>
      </c>
      <c r="F28" s="8"/>
      <c r="G28" s="8">
        <v>220000</v>
      </c>
      <c r="H28" s="8">
        <f t="shared" si="1"/>
        <v>1953818</v>
      </c>
      <c r="I28" s="26" t="s">
        <v>7</v>
      </c>
      <c r="J28" s="26"/>
    </row>
    <row r="29" spans="1:10" ht="36">
      <c r="A29" s="18">
        <v>33</v>
      </c>
      <c r="B29" s="18">
        <v>600</v>
      </c>
      <c r="C29" s="18">
        <v>60016</v>
      </c>
      <c r="D29" s="11" t="s">
        <v>41</v>
      </c>
      <c r="E29" s="7">
        <v>50000</v>
      </c>
      <c r="F29" s="8">
        <v>-43400</v>
      </c>
      <c r="G29" s="8"/>
      <c r="H29" s="8">
        <f t="shared" si="1"/>
        <v>6600</v>
      </c>
      <c r="I29" s="26" t="s">
        <v>7</v>
      </c>
      <c r="J29" s="26"/>
    </row>
    <row r="30" spans="1:10" ht="24">
      <c r="A30" s="5">
        <v>34</v>
      </c>
      <c r="B30" s="5">
        <v>600</v>
      </c>
      <c r="C30" s="5">
        <v>60016</v>
      </c>
      <c r="D30" s="6" t="s">
        <v>42</v>
      </c>
      <c r="E30" s="7">
        <v>20000</v>
      </c>
      <c r="F30" s="8"/>
      <c r="G30" s="8">
        <f>29308</f>
        <v>29308</v>
      </c>
      <c r="H30" s="8">
        <f t="shared" si="1"/>
        <v>49308</v>
      </c>
      <c r="I30" s="26" t="s">
        <v>7</v>
      </c>
      <c r="J30" s="26"/>
    </row>
    <row r="31" spans="1:10" ht="12.75">
      <c r="A31" s="23" t="s">
        <v>6</v>
      </c>
      <c r="B31" s="23"/>
      <c r="C31" s="23"/>
      <c r="D31" s="23"/>
      <c r="E31" s="7">
        <f>SUM(E23:E30)</f>
        <v>4617265</v>
      </c>
      <c r="F31" s="7">
        <f>SUM(F23:F30)</f>
        <v>-83400</v>
      </c>
      <c r="G31" s="7">
        <f>SUM(G23:G30)</f>
        <v>432508</v>
      </c>
      <c r="H31" s="7">
        <f>SUM(H23:H30)</f>
        <v>4966373</v>
      </c>
      <c r="I31" s="24"/>
      <c r="J31" s="24"/>
    </row>
    <row r="32" spans="1:10" ht="12.75" customHeight="1">
      <c r="A32" s="25" t="s">
        <v>60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36">
      <c r="A33" s="5">
        <v>36</v>
      </c>
      <c r="B33" s="5">
        <v>600</v>
      </c>
      <c r="C33" s="5">
        <v>60095</v>
      </c>
      <c r="D33" s="6" t="s">
        <v>44</v>
      </c>
      <c r="E33" s="7">
        <v>425000</v>
      </c>
      <c r="F33" s="8">
        <f>-40000-80000</f>
        <v>-120000</v>
      </c>
      <c r="G33" s="8"/>
      <c r="H33" s="8">
        <f>E33+F33+G33</f>
        <v>305000</v>
      </c>
      <c r="I33" s="26" t="s">
        <v>7</v>
      </c>
      <c r="J33" s="26"/>
    </row>
    <row r="34" spans="1:10" ht="24">
      <c r="A34" s="5">
        <v>37</v>
      </c>
      <c r="B34" s="5">
        <v>600</v>
      </c>
      <c r="C34" s="5">
        <v>60095</v>
      </c>
      <c r="D34" s="6" t="s">
        <v>45</v>
      </c>
      <c r="E34" s="7">
        <v>190296</v>
      </c>
      <c r="F34" s="8"/>
      <c r="G34" s="8"/>
      <c r="H34" s="8">
        <f>E34+F34+G34</f>
        <v>190296</v>
      </c>
      <c r="I34" s="26" t="s">
        <v>7</v>
      </c>
      <c r="J34" s="26"/>
    </row>
    <row r="35" spans="1:10" ht="12.75">
      <c r="A35" s="23" t="s">
        <v>6</v>
      </c>
      <c r="B35" s="23"/>
      <c r="C35" s="23"/>
      <c r="D35" s="23"/>
      <c r="E35" s="7">
        <f>SUM(E33:E34)</f>
        <v>615296</v>
      </c>
      <c r="F35" s="7">
        <f>SUM(F33:F34)</f>
        <v>-120000</v>
      </c>
      <c r="G35" s="7">
        <f>SUM(G33:G34)</f>
        <v>0</v>
      </c>
      <c r="H35" s="7">
        <f>SUM(H33:H34)</f>
        <v>495296</v>
      </c>
      <c r="I35" s="24"/>
      <c r="J35" s="24"/>
    </row>
    <row r="36" spans="1:10" ht="12.75" customHeight="1">
      <c r="A36" s="25" t="s">
        <v>15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5">
        <v>38</v>
      </c>
      <c r="B37" s="5">
        <v>700</v>
      </c>
      <c r="C37" s="5">
        <v>70004</v>
      </c>
      <c r="D37" s="17" t="s">
        <v>46</v>
      </c>
      <c r="E37" s="7">
        <v>100000</v>
      </c>
      <c r="F37" s="8">
        <v>-50000</v>
      </c>
      <c r="G37" s="8"/>
      <c r="H37" s="8">
        <f>E37+F37+G37</f>
        <v>50000</v>
      </c>
      <c r="I37" s="26" t="s">
        <v>7</v>
      </c>
      <c r="J37" s="26"/>
    </row>
    <row r="38" spans="1:10" ht="12.75">
      <c r="A38" s="23" t="s">
        <v>6</v>
      </c>
      <c r="B38" s="23"/>
      <c r="C38" s="23"/>
      <c r="D38" s="23"/>
      <c r="E38" s="7">
        <f>SUM(E37:E37)</f>
        <v>100000</v>
      </c>
      <c r="F38" s="7">
        <f>SUM(F37:F37)</f>
        <v>-50000</v>
      </c>
      <c r="G38" s="7">
        <f>SUM(G37:G37)</f>
        <v>0</v>
      </c>
      <c r="H38" s="7">
        <f>SUM(H37:H37)</f>
        <v>50000</v>
      </c>
      <c r="I38" s="24"/>
      <c r="J38" s="24"/>
    </row>
    <row r="39" spans="1:10" ht="36">
      <c r="A39" s="5">
        <v>41</v>
      </c>
      <c r="B39" s="5">
        <v>750</v>
      </c>
      <c r="C39" s="5">
        <v>75023</v>
      </c>
      <c r="D39" s="6" t="s">
        <v>49</v>
      </c>
      <c r="E39" s="7">
        <v>1150000</v>
      </c>
      <c r="F39" s="8"/>
      <c r="G39" s="8">
        <v>92400</v>
      </c>
      <c r="H39" s="8">
        <f>E39+F39+G39</f>
        <v>1242400</v>
      </c>
      <c r="I39" s="26" t="s">
        <v>7</v>
      </c>
      <c r="J39" s="26"/>
    </row>
    <row r="40" spans="1:10" ht="12.75">
      <c r="A40" s="23" t="s">
        <v>6</v>
      </c>
      <c r="B40" s="23"/>
      <c r="C40" s="23"/>
      <c r="D40" s="23"/>
      <c r="E40" s="7">
        <f>SUM(E39:E39)</f>
        <v>1150000</v>
      </c>
      <c r="F40" s="7">
        <f>SUM(F39:F39)</f>
        <v>0</v>
      </c>
      <c r="G40" s="7">
        <f>SUM(G39:G39)</f>
        <v>92400</v>
      </c>
      <c r="H40" s="7">
        <f>SUM(H39:H39)</f>
        <v>1242400</v>
      </c>
      <c r="I40" s="24"/>
      <c r="J40" s="24"/>
    </row>
    <row r="41" spans="1:10" ht="12.75">
      <c r="A41" s="18">
        <v>42</v>
      </c>
      <c r="B41" s="18">
        <v>801</v>
      </c>
      <c r="C41" s="18">
        <v>80101</v>
      </c>
      <c r="D41" s="11" t="s">
        <v>50</v>
      </c>
      <c r="E41" s="7">
        <v>10000</v>
      </c>
      <c r="F41" s="8">
        <v>-9000</v>
      </c>
      <c r="G41" s="8"/>
      <c r="H41" s="8">
        <f>E41+F41+G41</f>
        <v>1000</v>
      </c>
      <c r="I41" s="26" t="s">
        <v>7</v>
      </c>
      <c r="J41" s="26"/>
    </row>
    <row r="42" spans="1:10" ht="24">
      <c r="A42" s="5">
        <v>43</v>
      </c>
      <c r="B42" s="5">
        <v>801</v>
      </c>
      <c r="C42" s="5">
        <v>80104</v>
      </c>
      <c r="D42" s="6" t="s">
        <v>51</v>
      </c>
      <c r="E42" s="7">
        <v>10000</v>
      </c>
      <c r="F42" s="8">
        <v>-9000</v>
      </c>
      <c r="G42" s="8"/>
      <c r="H42" s="8">
        <f>E42+F42+G42</f>
        <v>1000</v>
      </c>
      <c r="I42" s="26" t="s">
        <v>7</v>
      </c>
      <c r="J42" s="26"/>
    </row>
    <row r="43" spans="1:10" ht="24">
      <c r="A43" s="5">
        <v>44</v>
      </c>
      <c r="B43" s="5">
        <v>801</v>
      </c>
      <c r="C43" s="5">
        <v>80104</v>
      </c>
      <c r="D43" s="6" t="s">
        <v>52</v>
      </c>
      <c r="E43" s="7">
        <v>100000</v>
      </c>
      <c r="F43" s="8">
        <v>-72000</v>
      </c>
      <c r="G43" s="8"/>
      <c r="H43" s="8">
        <f>E43+F43+G43</f>
        <v>28000</v>
      </c>
      <c r="I43" s="26" t="s">
        <v>7</v>
      </c>
      <c r="J43" s="26"/>
    </row>
    <row r="44" spans="1:10" ht="24">
      <c r="A44" s="5">
        <v>46</v>
      </c>
      <c r="B44" s="5">
        <v>801</v>
      </c>
      <c r="C44" s="5">
        <v>80104</v>
      </c>
      <c r="D44" s="6" t="s">
        <v>53</v>
      </c>
      <c r="E44" s="7">
        <v>25000</v>
      </c>
      <c r="F44" s="8">
        <v>-10000</v>
      </c>
      <c r="G44" s="8"/>
      <c r="H44" s="8">
        <f>E44+F44+G44</f>
        <v>15000</v>
      </c>
      <c r="I44" s="26" t="s">
        <v>7</v>
      </c>
      <c r="J44" s="26"/>
    </row>
    <row r="45" spans="1:10" ht="12.75">
      <c r="A45" s="23" t="s">
        <v>6</v>
      </c>
      <c r="B45" s="23"/>
      <c r="C45" s="23"/>
      <c r="D45" s="23"/>
      <c r="E45" s="7">
        <f>SUM(E41:E44)</f>
        <v>145000</v>
      </c>
      <c r="F45" s="7">
        <f>SUM(F41:F44)</f>
        <v>-100000</v>
      </c>
      <c r="G45" s="7">
        <f>SUM(G41:G44)</f>
        <v>0</v>
      </c>
      <c r="H45" s="7">
        <f>SUM(H41:H44)</f>
        <v>45000</v>
      </c>
      <c r="I45" s="24"/>
      <c r="J45" s="24"/>
    </row>
    <row r="46" spans="1:10" ht="12.75" customHeight="1">
      <c r="A46" s="25" t="s">
        <v>12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5">
        <v>52</v>
      </c>
      <c r="B47" s="5">
        <v>926</v>
      </c>
      <c r="C47" s="5">
        <v>92601</v>
      </c>
      <c r="D47" s="11" t="s">
        <v>59</v>
      </c>
      <c r="E47" s="7">
        <v>20000</v>
      </c>
      <c r="F47" s="8">
        <v>-15000</v>
      </c>
      <c r="G47" s="8"/>
      <c r="H47" s="8">
        <f>E47+F47+G47</f>
        <v>5000</v>
      </c>
      <c r="I47" s="26" t="s">
        <v>7</v>
      </c>
      <c r="J47" s="26"/>
    </row>
    <row r="48" spans="1:10" ht="12.75">
      <c r="A48" s="27" t="s">
        <v>6</v>
      </c>
      <c r="B48" s="27"/>
      <c r="C48" s="27"/>
      <c r="D48" s="27"/>
      <c r="E48" s="7">
        <f>SUM(E47:E47)</f>
        <v>20000</v>
      </c>
      <c r="F48" s="7">
        <f>SUM(F47:F47)</f>
        <v>-15000</v>
      </c>
      <c r="G48" s="7">
        <f>SUM(G47:G47)</f>
        <v>0</v>
      </c>
      <c r="H48" s="7">
        <f>SUM(H47:H47)</f>
        <v>5000</v>
      </c>
      <c r="I48" s="24"/>
      <c r="J48" s="24"/>
    </row>
    <row r="49" spans="1:10" ht="12.75">
      <c r="A49" s="28" t="s">
        <v>8</v>
      </c>
      <c r="B49" s="28"/>
      <c r="C49" s="28"/>
      <c r="D49" s="28"/>
      <c r="E49" s="13">
        <f>E48+E45+E40+E38+E35+E21+E31+E14</f>
        <v>7999561</v>
      </c>
      <c r="F49" s="13">
        <f>F48+F45+F40+F38+F35+F21+F31+F14</f>
        <v>-586400</v>
      </c>
      <c r="G49" s="13">
        <f>G48+G45+G40+G38+G35+G21+G31+G14</f>
        <v>726355</v>
      </c>
      <c r="H49" s="13">
        <f>H48+H45+H40+H38+H35+H21+H31+H14</f>
        <v>8139516</v>
      </c>
      <c r="I49" s="29"/>
      <c r="J49" s="29"/>
    </row>
  </sheetData>
  <sheetProtection/>
  <mergeCells count="58">
    <mergeCell ref="A6:J6"/>
    <mergeCell ref="I35:J35"/>
    <mergeCell ref="I24:J24"/>
    <mergeCell ref="I25:J25"/>
    <mergeCell ref="I26:J26"/>
    <mergeCell ref="A32:J32"/>
    <mergeCell ref="I27:J27"/>
    <mergeCell ref="I30:J30"/>
    <mergeCell ref="I31:J31"/>
    <mergeCell ref="I29:J29"/>
    <mergeCell ref="I42:J42"/>
    <mergeCell ref="I41:J41"/>
    <mergeCell ref="I43:J43"/>
    <mergeCell ref="A36:J36"/>
    <mergeCell ref="I37:J37"/>
    <mergeCell ref="I38:J38"/>
    <mergeCell ref="A38:D38"/>
    <mergeCell ref="I19:J19"/>
    <mergeCell ref="A22:J22"/>
    <mergeCell ref="I23:J23"/>
    <mergeCell ref="I33:J33"/>
    <mergeCell ref="I34:J34"/>
    <mergeCell ref="I28:J28"/>
    <mergeCell ref="A7:L7"/>
    <mergeCell ref="B8:B9"/>
    <mergeCell ref="C8:C9"/>
    <mergeCell ref="I8:J9"/>
    <mergeCell ref="A8:A9"/>
    <mergeCell ref="D8:D9"/>
    <mergeCell ref="E8:E9"/>
    <mergeCell ref="F8:H8"/>
    <mergeCell ref="A49:D49"/>
    <mergeCell ref="I40:J40"/>
    <mergeCell ref="I44:J44"/>
    <mergeCell ref="I45:J45"/>
    <mergeCell ref="A46:J46"/>
    <mergeCell ref="I47:J47"/>
    <mergeCell ref="I48:J48"/>
    <mergeCell ref="I49:J49"/>
    <mergeCell ref="A40:D40"/>
    <mergeCell ref="A45:D45"/>
    <mergeCell ref="A31:D31"/>
    <mergeCell ref="A35:D35"/>
    <mergeCell ref="A10:J10"/>
    <mergeCell ref="A48:D48"/>
    <mergeCell ref="I11:J11"/>
    <mergeCell ref="I12:J12"/>
    <mergeCell ref="I13:J13"/>
    <mergeCell ref="I39:J39"/>
    <mergeCell ref="A14:D14"/>
    <mergeCell ref="A21:D21"/>
    <mergeCell ref="I14:J14"/>
    <mergeCell ref="A15:J15"/>
    <mergeCell ref="I16:J16"/>
    <mergeCell ref="I20:J20"/>
    <mergeCell ref="I21:J21"/>
    <mergeCell ref="I18:J18"/>
    <mergeCell ref="I17:J17"/>
  </mergeCells>
  <printOptions/>
  <pageMargins left="0.41" right="0.42" top="1" bottom="1" header="0.5" footer="0.5"/>
  <pageSetup horizontalDpi="600" verticalDpi="600" orientation="landscape" paperSize="9" scale="92" r:id="rId1"/>
  <rowBreaks count="2" manualBreakCount="2">
    <brk id="21" max="9" man="1"/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5.00390625" style="0" customWidth="1"/>
    <col min="2" max="2" width="8.625" style="0" customWidth="1"/>
    <col min="3" max="3" width="10.625" style="0" customWidth="1"/>
    <col min="4" max="4" width="35.125" style="0" customWidth="1"/>
    <col min="5" max="5" width="13.875" style="0" customWidth="1"/>
    <col min="6" max="7" width="13.375" style="0" customWidth="1"/>
    <col min="8" max="8" width="14.125" style="0" customWidth="1"/>
    <col min="9" max="9" width="19.00390625" style="0" customWidth="1"/>
  </cols>
  <sheetData>
    <row r="3" spans="1:9" ht="12.75">
      <c r="A3" s="30" t="s">
        <v>76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1" t="s">
        <v>0</v>
      </c>
      <c r="B5" s="31" t="s">
        <v>1</v>
      </c>
      <c r="C5" s="31" t="s">
        <v>3</v>
      </c>
      <c r="D5" s="37" t="s">
        <v>9</v>
      </c>
      <c r="E5" s="37" t="s">
        <v>2</v>
      </c>
      <c r="F5" s="35" t="s">
        <v>10</v>
      </c>
      <c r="G5" s="35"/>
      <c r="H5" s="35"/>
      <c r="I5" s="32" t="s">
        <v>61</v>
      </c>
    </row>
    <row r="6" spans="1:9" ht="72.75" customHeight="1">
      <c r="A6" s="31"/>
      <c r="B6" s="31"/>
      <c r="C6" s="31"/>
      <c r="D6" s="38"/>
      <c r="E6" s="38"/>
      <c r="F6" s="4" t="s">
        <v>73</v>
      </c>
      <c r="G6" s="4" t="s">
        <v>74</v>
      </c>
      <c r="H6" s="19" t="s">
        <v>75</v>
      </c>
      <c r="I6" s="32"/>
    </row>
    <row r="7" spans="1:9" ht="12.75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6">
      <c r="A8" s="18">
        <v>6</v>
      </c>
      <c r="B8" s="16" t="s">
        <v>4</v>
      </c>
      <c r="C8" s="16" t="s">
        <v>5</v>
      </c>
      <c r="D8" s="11" t="s">
        <v>64</v>
      </c>
      <c r="E8" s="7">
        <v>150000</v>
      </c>
      <c r="F8" s="8"/>
      <c r="G8" s="8">
        <v>140000</v>
      </c>
      <c r="H8" s="8">
        <f>E8+F8+G8</f>
        <v>290000</v>
      </c>
      <c r="I8" s="9" t="s">
        <v>7</v>
      </c>
    </row>
    <row r="9" spans="1:9" ht="12.75">
      <c r="A9" s="39" t="s">
        <v>13</v>
      </c>
      <c r="B9" s="40"/>
      <c r="C9" s="40"/>
      <c r="D9" s="40"/>
      <c r="E9" s="40"/>
      <c r="F9" s="40"/>
      <c r="G9" s="40"/>
      <c r="H9" s="40"/>
      <c r="I9" s="41"/>
    </row>
    <row r="10" spans="1:9" ht="36">
      <c r="A10" s="5">
        <v>7</v>
      </c>
      <c r="B10" s="15" t="s">
        <v>4</v>
      </c>
      <c r="C10" s="16" t="s">
        <v>5</v>
      </c>
      <c r="D10" s="6" t="s">
        <v>21</v>
      </c>
      <c r="E10" s="7">
        <v>140000</v>
      </c>
      <c r="F10" s="8"/>
      <c r="G10" s="8">
        <v>32000</v>
      </c>
      <c r="H10" s="8">
        <f>E10+F10+G10</f>
        <v>172000</v>
      </c>
      <c r="I10" s="9" t="s">
        <v>7</v>
      </c>
    </row>
    <row r="11" spans="1:9" ht="24">
      <c r="A11" s="5">
        <v>12</v>
      </c>
      <c r="B11" s="15" t="s">
        <v>4</v>
      </c>
      <c r="C11" s="16" t="s">
        <v>5</v>
      </c>
      <c r="D11" s="6" t="s">
        <v>26</v>
      </c>
      <c r="E11" s="7">
        <v>120000</v>
      </c>
      <c r="F11" s="8"/>
      <c r="G11" s="8">
        <v>100000</v>
      </c>
      <c r="H11" s="8">
        <f>E11+F11+G11</f>
        <v>220000</v>
      </c>
      <c r="I11" s="9" t="s">
        <v>7</v>
      </c>
    </row>
    <row r="12" spans="1:9" ht="48">
      <c r="A12" s="5">
        <v>15</v>
      </c>
      <c r="B12" s="15" t="s">
        <v>4</v>
      </c>
      <c r="C12" s="16" t="s">
        <v>5</v>
      </c>
      <c r="D12" s="6" t="s">
        <v>66</v>
      </c>
      <c r="E12" s="7">
        <v>10000</v>
      </c>
      <c r="F12" s="8"/>
      <c r="G12" s="8">
        <f>50000+32000</f>
        <v>82000</v>
      </c>
      <c r="H12" s="8">
        <f>E12+F12+G12</f>
        <v>92000</v>
      </c>
      <c r="I12" s="9" t="s">
        <v>7</v>
      </c>
    </row>
    <row r="13" spans="1:9" ht="12.75">
      <c r="A13" s="23" t="s">
        <v>6</v>
      </c>
      <c r="B13" s="23"/>
      <c r="C13" s="23"/>
      <c r="D13" s="23"/>
      <c r="E13" s="7">
        <f>SUM(F13:H13)</f>
        <v>1128000</v>
      </c>
      <c r="F13" s="7">
        <f>SUM(F8:F12)</f>
        <v>0</v>
      </c>
      <c r="G13" s="7">
        <f>SUM(G8:G12)</f>
        <v>354000</v>
      </c>
      <c r="H13" s="7">
        <f>SUM(H8:H12)</f>
        <v>774000</v>
      </c>
      <c r="I13" s="9"/>
    </row>
    <row r="14" spans="1:9" ht="12.75">
      <c r="A14" s="39" t="s">
        <v>14</v>
      </c>
      <c r="B14" s="40"/>
      <c r="C14" s="40"/>
      <c r="D14" s="40"/>
      <c r="E14" s="40"/>
      <c r="F14" s="40"/>
      <c r="G14" s="40"/>
      <c r="H14" s="40"/>
      <c r="I14" s="41"/>
    </row>
    <row r="15" spans="1:9" ht="60">
      <c r="A15" s="5">
        <v>19</v>
      </c>
      <c r="B15" s="5">
        <v>600</v>
      </c>
      <c r="C15" s="5">
        <v>60016</v>
      </c>
      <c r="D15" s="6" t="s">
        <v>30</v>
      </c>
      <c r="E15" s="7">
        <v>1519000</v>
      </c>
      <c r="F15" s="8"/>
      <c r="G15" s="8">
        <v>600000</v>
      </c>
      <c r="H15" s="8">
        <f>E15+F15+G15</f>
        <v>2119000</v>
      </c>
      <c r="I15" s="9" t="s">
        <v>7</v>
      </c>
    </row>
    <row r="16" spans="1:9" ht="24">
      <c r="A16" s="5">
        <v>22</v>
      </c>
      <c r="B16" s="5">
        <v>600</v>
      </c>
      <c r="C16" s="5">
        <v>60016</v>
      </c>
      <c r="D16" s="6" t="s">
        <v>32</v>
      </c>
      <c r="E16" s="7">
        <v>500000</v>
      </c>
      <c r="F16" s="8"/>
      <c r="G16" s="8">
        <v>15000</v>
      </c>
      <c r="H16" s="8">
        <f>E16+F16+G16</f>
        <v>515000</v>
      </c>
      <c r="I16" s="9" t="s">
        <v>7</v>
      </c>
    </row>
    <row r="17" spans="1:9" ht="72">
      <c r="A17" s="5">
        <v>26</v>
      </c>
      <c r="B17" s="5">
        <v>600</v>
      </c>
      <c r="C17" s="5">
        <v>60016</v>
      </c>
      <c r="D17" s="6" t="s">
        <v>68</v>
      </c>
      <c r="E17" s="7">
        <v>500000</v>
      </c>
      <c r="F17" s="8"/>
      <c r="G17" s="8">
        <v>553447</v>
      </c>
      <c r="H17" s="8">
        <f>E17+F17+G17</f>
        <v>1053447</v>
      </c>
      <c r="I17" s="9" t="s">
        <v>7</v>
      </c>
    </row>
    <row r="18" spans="1:9" ht="36">
      <c r="A18" s="5">
        <v>27</v>
      </c>
      <c r="B18" s="5">
        <v>600</v>
      </c>
      <c r="C18" s="5">
        <v>60016</v>
      </c>
      <c r="D18" s="6" t="s">
        <v>36</v>
      </c>
      <c r="E18" s="7">
        <v>1200000</v>
      </c>
      <c r="F18" s="8"/>
      <c r="G18" s="8">
        <v>533817.64</v>
      </c>
      <c r="H18" s="8">
        <f>E18+F18+G18</f>
        <v>1733817.6400000001</v>
      </c>
      <c r="I18" s="9" t="s">
        <v>7</v>
      </c>
    </row>
    <row r="19" spans="1:9" ht="12.75">
      <c r="A19" s="23" t="s">
        <v>6</v>
      </c>
      <c r="B19" s="23"/>
      <c r="C19" s="23"/>
      <c r="D19" s="23"/>
      <c r="E19" s="7">
        <f>SUM(E15:E18)</f>
        <v>3719000</v>
      </c>
      <c r="F19" s="7">
        <f>SUM(F15:F18)</f>
        <v>0</v>
      </c>
      <c r="G19" s="7">
        <f>SUM(G15:G18)</f>
        <v>1702264.6400000001</v>
      </c>
      <c r="H19" s="7">
        <f>SUM(H15:H18)</f>
        <v>5421264.640000001</v>
      </c>
      <c r="I19" s="12"/>
    </row>
    <row r="20" spans="1:9" ht="12.75">
      <c r="A20" s="39" t="s">
        <v>60</v>
      </c>
      <c r="B20" s="40"/>
      <c r="C20" s="40"/>
      <c r="D20" s="40"/>
      <c r="E20" s="40"/>
      <c r="F20" s="40"/>
      <c r="G20" s="40"/>
      <c r="H20" s="40"/>
      <c r="I20" s="41"/>
    </row>
    <row r="21" spans="1:9" ht="24">
      <c r="A21" s="5">
        <v>35</v>
      </c>
      <c r="B21" s="5">
        <v>600</v>
      </c>
      <c r="C21" s="5">
        <v>60095</v>
      </c>
      <c r="D21" s="6" t="s">
        <v>43</v>
      </c>
      <c r="E21" s="7">
        <v>100000</v>
      </c>
      <c r="F21" s="8"/>
      <c r="G21" s="8">
        <v>218000</v>
      </c>
      <c r="H21" s="8">
        <f>E21+F21+G21</f>
        <v>318000</v>
      </c>
      <c r="I21" s="9" t="s">
        <v>7</v>
      </c>
    </row>
    <row r="22" spans="1:9" ht="24">
      <c r="A22" s="5">
        <v>37</v>
      </c>
      <c r="B22" s="5">
        <v>600</v>
      </c>
      <c r="C22" s="5">
        <v>60095</v>
      </c>
      <c r="D22" s="6" t="s">
        <v>45</v>
      </c>
      <c r="E22" s="7">
        <v>50000</v>
      </c>
      <c r="F22" s="8"/>
      <c r="G22" s="8">
        <f>50000+90296</f>
        <v>140296</v>
      </c>
      <c r="H22" s="8">
        <f>E22+F22+G22</f>
        <v>190296</v>
      </c>
      <c r="I22" s="9" t="s">
        <v>7</v>
      </c>
    </row>
    <row r="23" spans="1:9" ht="12.75">
      <c r="A23" s="23" t="s">
        <v>6</v>
      </c>
      <c r="B23" s="23"/>
      <c r="C23" s="23"/>
      <c r="D23" s="23"/>
      <c r="E23" s="7">
        <f>SUM(E15:E22)</f>
        <v>7588000</v>
      </c>
      <c r="F23" s="7">
        <f>SUM(F21:F22)</f>
        <v>0</v>
      </c>
      <c r="G23" s="7">
        <f>SUM(G15:G22)</f>
        <v>3762825.2800000003</v>
      </c>
      <c r="H23" s="7">
        <f>SUM(H15:H22)</f>
        <v>11350825.280000001</v>
      </c>
      <c r="I23" s="12"/>
    </row>
    <row r="24" spans="1:9" ht="12.75" customHeight="1">
      <c r="A24" s="39" t="s">
        <v>15</v>
      </c>
      <c r="B24" s="42"/>
      <c r="C24" s="42"/>
      <c r="D24" s="42"/>
      <c r="E24" s="42"/>
      <c r="F24" s="42"/>
      <c r="G24" s="42"/>
      <c r="H24" s="42"/>
      <c r="I24" s="43"/>
    </row>
    <row r="25" spans="1:9" ht="36">
      <c r="A25" s="5">
        <v>41</v>
      </c>
      <c r="B25" s="5">
        <v>750</v>
      </c>
      <c r="C25" s="5">
        <v>75023</v>
      </c>
      <c r="D25" s="6" t="s">
        <v>49</v>
      </c>
      <c r="E25" s="7">
        <v>800000</v>
      </c>
      <c r="F25" s="8"/>
      <c r="G25" s="8">
        <v>350000</v>
      </c>
      <c r="H25" s="8">
        <f>E25+F25+G25</f>
        <v>1150000</v>
      </c>
      <c r="I25" s="9" t="s">
        <v>7</v>
      </c>
    </row>
    <row r="26" spans="1:9" ht="12.75">
      <c r="A26" s="23" t="s">
        <v>6</v>
      </c>
      <c r="B26" s="23"/>
      <c r="C26" s="23"/>
      <c r="D26" s="23"/>
      <c r="E26" s="7">
        <f>SUM(E25:E25)</f>
        <v>800000</v>
      </c>
      <c r="F26" s="7">
        <f>SUM(F25:F25)</f>
        <v>0</v>
      </c>
      <c r="G26" s="7">
        <f>SUM(G25:G25)</f>
        <v>350000</v>
      </c>
      <c r="H26" s="7">
        <f>SUM(H25:H25)</f>
        <v>1150000</v>
      </c>
      <c r="I26" s="9"/>
    </row>
    <row r="27" spans="1:9" ht="12.75">
      <c r="A27" s="39" t="s">
        <v>17</v>
      </c>
      <c r="B27" s="40"/>
      <c r="C27" s="40"/>
      <c r="D27" s="40"/>
      <c r="E27" s="40"/>
      <c r="F27" s="40"/>
      <c r="G27" s="40"/>
      <c r="H27" s="40"/>
      <c r="I27" s="41"/>
    </row>
    <row r="28" spans="1:9" ht="36">
      <c r="A28" s="5">
        <v>48</v>
      </c>
      <c r="B28" s="5">
        <v>900</v>
      </c>
      <c r="C28" s="5">
        <v>90015</v>
      </c>
      <c r="D28" s="6" t="s">
        <v>55</v>
      </c>
      <c r="E28" s="7">
        <v>200000</v>
      </c>
      <c r="F28" s="8"/>
      <c r="G28" s="8">
        <v>200000</v>
      </c>
      <c r="H28" s="8">
        <f>E28+F28+G28</f>
        <v>400000</v>
      </c>
      <c r="I28" s="9" t="s">
        <v>7</v>
      </c>
    </row>
    <row r="29" spans="1:9" ht="12.75">
      <c r="A29" s="23" t="s">
        <v>6</v>
      </c>
      <c r="B29" s="23"/>
      <c r="C29" s="23"/>
      <c r="D29" s="23"/>
      <c r="E29" s="7">
        <f>SUM(E28)</f>
        <v>200000</v>
      </c>
      <c r="F29" s="7">
        <f>SUM(F28)</f>
        <v>0</v>
      </c>
      <c r="G29" s="7">
        <f>SUM(G28)</f>
        <v>200000</v>
      </c>
      <c r="H29" s="7">
        <f>SUM(H28)</f>
        <v>400000</v>
      </c>
      <c r="I29" s="9"/>
    </row>
    <row r="30" spans="1:9" ht="12.75">
      <c r="A30" s="28" t="s">
        <v>8</v>
      </c>
      <c r="B30" s="28"/>
      <c r="C30" s="28"/>
      <c r="D30" s="28"/>
      <c r="E30" s="13">
        <f>E29+E26+E23+E13</f>
        <v>9716000</v>
      </c>
      <c r="F30" s="13">
        <f>F29+F26+F23+F13</f>
        <v>0</v>
      </c>
      <c r="G30" s="13">
        <f>G29+G26+G23+G13</f>
        <v>4666825.28</v>
      </c>
      <c r="H30" s="13">
        <f>H29+H26+H23+H13</f>
        <v>13674825.280000001</v>
      </c>
      <c r="I30" s="12"/>
    </row>
  </sheetData>
  <sheetProtection/>
  <mergeCells count="20">
    <mergeCell ref="A24:I24"/>
    <mergeCell ref="A30:D30"/>
    <mergeCell ref="A27:I27"/>
    <mergeCell ref="A29:D29"/>
    <mergeCell ref="A26:D26"/>
    <mergeCell ref="A19:D19"/>
    <mergeCell ref="A20:I20"/>
    <mergeCell ref="A23:D23"/>
    <mergeCell ref="A7:I7"/>
    <mergeCell ref="A9:I9"/>
    <mergeCell ref="A13:D13"/>
    <mergeCell ref="A14:I14"/>
    <mergeCell ref="A3:I3"/>
    <mergeCell ref="A5:A6"/>
    <mergeCell ref="B5:B6"/>
    <mergeCell ref="C5:C6"/>
    <mergeCell ref="D5:D6"/>
    <mergeCell ref="E5:E6"/>
    <mergeCell ref="F5:H5"/>
    <mergeCell ref="I5:I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22">
      <selection activeCell="B45" sqref="A45:IV45"/>
    </sheetView>
  </sheetViews>
  <sheetFormatPr defaultColWidth="9.00390625" defaultRowHeight="12.75"/>
  <cols>
    <col min="1" max="1" width="14.625" style="0" customWidth="1"/>
    <col min="2" max="2" width="6.00390625" style="0" bestFit="1" customWidth="1"/>
    <col min="4" max="4" width="40.00390625" style="0" customWidth="1"/>
    <col min="5" max="5" width="11.625" style="0" customWidth="1"/>
    <col min="6" max="6" width="13.00390625" style="0" bestFit="1" customWidth="1"/>
    <col min="7" max="7" width="12.50390625" style="0" customWidth="1"/>
    <col min="8" max="8" width="11.125" style="0" customWidth="1"/>
    <col min="9" max="9" width="18.625" style="0" customWidth="1"/>
  </cols>
  <sheetData>
    <row r="1" spans="8:9" ht="12.75">
      <c r="H1" s="22" t="s">
        <v>79</v>
      </c>
      <c r="I1" s="22"/>
    </row>
    <row r="2" spans="8:9" ht="12.75">
      <c r="H2" s="22" t="s">
        <v>85</v>
      </c>
      <c r="I2" s="22"/>
    </row>
    <row r="3" spans="8:9" ht="12.75">
      <c r="H3" s="22" t="s">
        <v>80</v>
      </c>
      <c r="I3" s="22"/>
    </row>
    <row r="4" spans="8:9" ht="12.75">
      <c r="H4" s="22" t="s">
        <v>86</v>
      </c>
      <c r="I4" s="22"/>
    </row>
    <row r="6" spans="1:10" ht="32.25" customHeight="1">
      <c r="A6" s="36" t="s">
        <v>81</v>
      </c>
      <c r="B6" s="36"/>
      <c r="C6" s="36"/>
      <c r="D6" s="36"/>
      <c r="E6" s="36"/>
      <c r="F6" s="36"/>
      <c r="G6" s="36"/>
      <c r="H6" s="36"/>
      <c r="I6" s="36"/>
      <c r="J6" s="20"/>
    </row>
    <row r="8" spans="1:9" ht="12.75">
      <c r="A8" s="33" t="s">
        <v>78</v>
      </c>
      <c r="B8" s="31" t="s">
        <v>1</v>
      </c>
      <c r="C8" s="31" t="s">
        <v>3</v>
      </c>
      <c r="D8" s="37" t="s">
        <v>9</v>
      </c>
      <c r="E8" s="37" t="s">
        <v>84</v>
      </c>
      <c r="F8" s="35" t="s">
        <v>10</v>
      </c>
      <c r="G8" s="35"/>
      <c r="H8" s="35"/>
      <c r="I8" s="32" t="s">
        <v>61</v>
      </c>
    </row>
    <row r="9" spans="1:9" ht="64.5" customHeight="1">
      <c r="A9" s="34"/>
      <c r="B9" s="31"/>
      <c r="C9" s="31"/>
      <c r="D9" s="38"/>
      <c r="E9" s="38"/>
      <c r="F9" s="4" t="s">
        <v>73</v>
      </c>
      <c r="G9" s="4" t="s">
        <v>74</v>
      </c>
      <c r="H9" s="19" t="s">
        <v>75</v>
      </c>
      <c r="I9" s="32"/>
    </row>
    <row r="10" spans="1:9" ht="12.75">
      <c r="A10" s="39" t="s">
        <v>11</v>
      </c>
      <c r="B10" s="40"/>
      <c r="C10" s="40"/>
      <c r="D10" s="40"/>
      <c r="E10" s="40"/>
      <c r="F10" s="40"/>
      <c r="G10" s="40"/>
      <c r="H10" s="40"/>
      <c r="I10" s="41"/>
    </row>
    <row r="11" spans="1:9" ht="48">
      <c r="A11" s="5">
        <v>3</v>
      </c>
      <c r="B11" s="15" t="s">
        <v>4</v>
      </c>
      <c r="C11" s="15" t="s">
        <v>5</v>
      </c>
      <c r="D11" s="6" t="s">
        <v>62</v>
      </c>
      <c r="E11" s="7">
        <v>220000</v>
      </c>
      <c r="F11" s="8">
        <v>10300</v>
      </c>
      <c r="G11" s="8"/>
      <c r="H11" s="8">
        <f>SUM(E11-F11+G11)</f>
        <v>209700</v>
      </c>
      <c r="I11" s="9" t="s">
        <v>7</v>
      </c>
    </row>
    <row r="12" spans="1:9" ht="36">
      <c r="A12" s="5">
        <v>5</v>
      </c>
      <c r="B12" s="15" t="s">
        <v>4</v>
      </c>
      <c r="C12" s="16" t="s">
        <v>5</v>
      </c>
      <c r="D12" s="6" t="s">
        <v>20</v>
      </c>
      <c r="E12" s="7">
        <v>10000</v>
      </c>
      <c r="F12" s="8">
        <v>8500</v>
      </c>
      <c r="G12" s="8"/>
      <c r="H12" s="8">
        <f>SUM(E12-F12+G12)</f>
        <v>1500</v>
      </c>
      <c r="I12" s="9" t="s">
        <v>7</v>
      </c>
    </row>
    <row r="13" spans="1:9" ht="12.75">
      <c r="A13" s="23" t="s">
        <v>6</v>
      </c>
      <c r="B13" s="23"/>
      <c r="C13" s="23"/>
      <c r="D13" s="23"/>
      <c r="E13" s="7">
        <f>SUM(F13:H13)</f>
        <v>230000</v>
      </c>
      <c r="F13" s="7">
        <f>SUM(F11:F12)</f>
        <v>18800</v>
      </c>
      <c r="G13" s="7">
        <f>SUM(G11:G12)</f>
        <v>0</v>
      </c>
      <c r="H13" s="7">
        <f>SUM(H11:H12)</f>
        <v>211200</v>
      </c>
      <c r="I13" s="9"/>
    </row>
    <row r="14" spans="1:9" ht="12.75">
      <c r="A14" s="39" t="s">
        <v>13</v>
      </c>
      <c r="B14" s="40"/>
      <c r="C14" s="40"/>
      <c r="D14" s="40"/>
      <c r="E14" s="40"/>
      <c r="F14" s="40"/>
      <c r="G14" s="40"/>
      <c r="H14" s="40"/>
      <c r="I14" s="41"/>
    </row>
    <row r="15" spans="1:9" ht="36">
      <c r="A15" s="5">
        <v>10</v>
      </c>
      <c r="B15" s="15" t="s">
        <v>4</v>
      </c>
      <c r="C15" s="16" t="s">
        <v>5</v>
      </c>
      <c r="D15" s="6" t="s">
        <v>24</v>
      </c>
      <c r="E15" s="7">
        <v>140000</v>
      </c>
      <c r="F15" s="8">
        <v>45050</v>
      </c>
      <c r="G15" s="8"/>
      <c r="H15" s="8">
        <f>SUM(E15-F15+G15)</f>
        <v>94950</v>
      </c>
      <c r="I15" s="9" t="s">
        <v>7</v>
      </c>
    </row>
    <row r="16" spans="1:9" ht="48">
      <c r="A16" s="5">
        <v>14</v>
      </c>
      <c r="B16" s="15" t="s">
        <v>4</v>
      </c>
      <c r="C16" s="16" t="s">
        <v>5</v>
      </c>
      <c r="D16" s="6" t="s">
        <v>71</v>
      </c>
      <c r="E16" s="7">
        <v>260000</v>
      </c>
      <c r="F16" s="8">
        <v>6800</v>
      </c>
      <c r="G16" s="8"/>
      <c r="H16" s="8">
        <f>SUM(E16-F16+G16)</f>
        <v>253200</v>
      </c>
      <c r="I16" s="9" t="s">
        <v>7</v>
      </c>
    </row>
    <row r="17" spans="1:9" ht="12.75">
      <c r="A17" s="23" t="s">
        <v>6</v>
      </c>
      <c r="B17" s="23"/>
      <c r="C17" s="23"/>
      <c r="D17" s="23"/>
      <c r="E17" s="7">
        <f>SUM(F17:H17)</f>
        <v>400000</v>
      </c>
      <c r="F17" s="7">
        <f>SUM(F15:F16)</f>
        <v>51850</v>
      </c>
      <c r="G17" s="7">
        <f>SUM(G15:G16)</f>
        <v>0</v>
      </c>
      <c r="H17" s="7">
        <f>SUM(H15:H16)</f>
        <v>348150</v>
      </c>
      <c r="I17" s="9"/>
    </row>
    <row r="18" spans="1:9" ht="12.75">
      <c r="A18" s="39" t="s">
        <v>14</v>
      </c>
      <c r="B18" s="40"/>
      <c r="C18" s="40"/>
      <c r="D18" s="40"/>
      <c r="E18" s="40"/>
      <c r="F18" s="40"/>
      <c r="G18" s="40"/>
      <c r="H18" s="40"/>
      <c r="I18" s="41"/>
    </row>
    <row r="19" spans="1:9" ht="62.25" customHeight="1">
      <c r="A19" s="5">
        <v>18</v>
      </c>
      <c r="B19" s="5">
        <v>600</v>
      </c>
      <c r="C19" s="5">
        <v>60016</v>
      </c>
      <c r="D19" s="6" t="s">
        <v>29</v>
      </c>
      <c r="E19" s="7">
        <v>984160</v>
      </c>
      <c r="F19" s="8">
        <v>25560</v>
      </c>
      <c r="G19" s="8"/>
      <c r="H19" s="8">
        <f>SUM(E19-F19+G19)</f>
        <v>958600</v>
      </c>
      <c r="I19" s="9" t="s">
        <v>7</v>
      </c>
    </row>
    <row r="20" spans="1:9" ht="24">
      <c r="A20" s="5">
        <v>23</v>
      </c>
      <c r="B20" s="5">
        <v>600</v>
      </c>
      <c r="C20" s="5">
        <v>60016</v>
      </c>
      <c r="D20" s="6" t="s">
        <v>33</v>
      </c>
      <c r="E20" s="7">
        <v>70000</v>
      </c>
      <c r="F20" s="8">
        <v>9990</v>
      </c>
      <c r="G20" s="8"/>
      <c r="H20" s="8">
        <f>SUM(E20-F20+G20)</f>
        <v>60010</v>
      </c>
      <c r="I20" s="9" t="s">
        <v>7</v>
      </c>
    </row>
    <row r="21" spans="1:9" ht="36">
      <c r="A21" s="5">
        <v>32</v>
      </c>
      <c r="B21" s="5">
        <v>600</v>
      </c>
      <c r="C21" s="5">
        <v>60016</v>
      </c>
      <c r="D21" s="6" t="s">
        <v>69</v>
      </c>
      <c r="E21" s="7">
        <v>50000</v>
      </c>
      <c r="F21" s="8">
        <v>25850</v>
      </c>
      <c r="G21" s="8"/>
      <c r="H21" s="8">
        <f>SUM(E21-F21+G21)</f>
        <v>24150</v>
      </c>
      <c r="I21" s="9" t="s">
        <v>7</v>
      </c>
    </row>
    <row r="22" spans="1:9" ht="12.75">
      <c r="A22" s="23" t="s">
        <v>6</v>
      </c>
      <c r="B22" s="23"/>
      <c r="C22" s="23"/>
      <c r="D22" s="23"/>
      <c r="E22" s="7">
        <f>SUM(E19:E21)</f>
        <v>1104160</v>
      </c>
      <c r="F22" s="7">
        <f>SUM(F19:F21)</f>
        <v>61400</v>
      </c>
      <c r="G22" s="7">
        <f>SUM(G19:G21)</f>
        <v>0</v>
      </c>
      <c r="H22" s="7">
        <f>SUM(H19:H21)</f>
        <v>1042760</v>
      </c>
      <c r="I22" s="12"/>
    </row>
    <row r="23" spans="1:9" ht="12.75">
      <c r="A23" s="39" t="s">
        <v>60</v>
      </c>
      <c r="B23" s="40"/>
      <c r="C23" s="40"/>
      <c r="D23" s="40"/>
      <c r="E23" s="40"/>
      <c r="F23" s="40"/>
      <c r="G23" s="40"/>
      <c r="H23" s="40"/>
      <c r="I23" s="41"/>
    </row>
    <row r="24" spans="1:9" ht="36">
      <c r="A24" s="5">
        <v>36</v>
      </c>
      <c r="B24" s="5">
        <v>600</v>
      </c>
      <c r="C24" s="5">
        <v>60095</v>
      </c>
      <c r="D24" s="6" t="s">
        <v>44</v>
      </c>
      <c r="E24" s="7">
        <v>240000</v>
      </c>
      <c r="F24" s="8">
        <v>52770</v>
      </c>
      <c r="G24" s="8"/>
      <c r="H24" s="8">
        <f>SUM(E24-F24+G24)</f>
        <v>187230</v>
      </c>
      <c r="I24" s="9" t="s">
        <v>7</v>
      </c>
    </row>
    <row r="25" spans="1:9" ht="12.75">
      <c r="A25" s="23" t="s">
        <v>6</v>
      </c>
      <c r="B25" s="23"/>
      <c r="C25" s="23"/>
      <c r="D25" s="23"/>
      <c r="E25" s="7">
        <f>SUM(E24:E24)</f>
        <v>240000</v>
      </c>
      <c r="F25" s="7">
        <f>SUM(F24:F24)</f>
        <v>52770</v>
      </c>
      <c r="G25" s="7">
        <f>SUM(G24:G24)</f>
        <v>0</v>
      </c>
      <c r="H25" s="7">
        <f>SUM(H24:H24)</f>
        <v>187230</v>
      </c>
      <c r="I25" s="12"/>
    </row>
    <row r="26" spans="1:9" ht="12.75">
      <c r="A26" s="39" t="s">
        <v>15</v>
      </c>
      <c r="B26" s="40"/>
      <c r="C26" s="40"/>
      <c r="D26" s="40"/>
      <c r="E26" s="40"/>
      <c r="F26" s="40"/>
      <c r="G26" s="40"/>
      <c r="H26" s="40"/>
      <c r="I26" s="41"/>
    </row>
    <row r="27" spans="1:9" ht="24">
      <c r="A27" s="5">
        <v>38</v>
      </c>
      <c r="B27" s="5">
        <v>700</v>
      </c>
      <c r="C27" s="5">
        <v>70004</v>
      </c>
      <c r="D27" s="17" t="s">
        <v>46</v>
      </c>
      <c r="E27" s="7">
        <v>50000</v>
      </c>
      <c r="F27" s="8">
        <v>50000</v>
      </c>
      <c r="G27" s="8"/>
      <c r="H27" s="8">
        <f>SUM(E27-F27+G27)</f>
        <v>0</v>
      </c>
      <c r="I27" s="9" t="s">
        <v>7</v>
      </c>
    </row>
    <row r="28" spans="1:9" ht="12.75">
      <c r="A28" s="23" t="s">
        <v>6</v>
      </c>
      <c r="B28" s="23"/>
      <c r="C28" s="23"/>
      <c r="D28" s="23"/>
      <c r="E28" s="7">
        <f>SUM(E27:E27)</f>
        <v>50000</v>
      </c>
      <c r="F28" s="7">
        <f>SUM(F27:F27)</f>
        <v>50000</v>
      </c>
      <c r="G28" s="7">
        <f>SUM(G27:G27)</f>
        <v>0</v>
      </c>
      <c r="H28" s="7">
        <f>SUM(H27:H27)</f>
        <v>0</v>
      </c>
      <c r="I28" s="9"/>
    </row>
    <row r="29" spans="1:9" ht="24">
      <c r="A29" s="5">
        <v>46</v>
      </c>
      <c r="B29" s="5">
        <v>801</v>
      </c>
      <c r="C29" s="5">
        <v>80104</v>
      </c>
      <c r="D29" s="6" t="s">
        <v>53</v>
      </c>
      <c r="E29" s="7">
        <v>15000</v>
      </c>
      <c r="F29" s="8">
        <v>15000</v>
      </c>
      <c r="G29" s="8"/>
      <c r="H29" s="8">
        <f>SUM(E29-F29+G29)</f>
        <v>0</v>
      </c>
      <c r="I29" s="9" t="s">
        <v>7</v>
      </c>
    </row>
    <row r="30" spans="1:9" ht="12.75">
      <c r="A30" s="23" t="s">
        <v>6</v>
      </c>
      <c r="B30" s="23"/>
      <c r="C30" s="23"/>
      <c r="D30" s="23"/>
      <c r="E30" s="7">
        <f>SUM(E29:E29)</f>
        <v>15000</v>
      </c>
      <c r="F30" s="7">
        <f>SUM(F29:F29)</f>
        <v>15000</v>
      </c>
      <c r="G30" s="7">
        <f>SUM(G29:G29)</f>
        <v>0</v>
      </c>
      <c r="H30" s="7">
        <f>SUM(H29:H29)</f>
        <v>0</v>
      </c>
      <c r="I30" s="9"/>
    </row>
    <row r="31" spans="1:9" ht="24">
      <c r="A31" s="5">
        <v>47</v>
      </c>
      <c r="B31" s="5">
        <v>852</v>
      </c>
      <c r="C31" s="5">
        <v>85202</v>
      </c>
      <c r="D31" s="6" t="s">
        <v>54</v>
      </c>
      <c r="E31" s="7">
        <v>20000</v>
      </c>
      <c r="F31" s="8">
        <v>20000</v>
      </c>
      <c r="G31" s="8"/>
      <c r="H31" s="8">
        <f>SUM(E31-F31+G31)</f>
        <v>0</v>
      </c>
      <c r="I31" s="9" t="s">
        <v>7</v>
      </c>
    </row>
    <row r="32" spans="1:9" ht="12.75">
      <c r="A32" s="23" t="s">
        <v>6</v>
      </c>
      <c r="B32" s="23"/>
      <c r="C32" s="23"/>
      <c r="D32" s="23"/>
      <c r="E32" s="7">
        <f>SUM(E31)</f>
        <v>20000</v>
      </c>
      <c r="F32" s="7">
        <f>SUM(F31)</f>
        <v>20000</v>
      </c>
      <c r="G32" s="7">
        <f>SUM(G31)</f>
        <v>0</v>
      </c>
      <c r="H32" s="7">
        <f>SUM(H31)</f>
        <v>0</v>
      </c>
      <c r="I32" s="9" t="s">
        <v>7</v>
      </c>
    </row>
    <row r="33" spans="1:9" ht="12.75">
      <c r="A33" s="39" t="s">
        <v>17</v>
      </c>
      <c r="B33" s="40"/>
      <c r="C33" s="40"/>
      <c r="D33" s="40"/>
      <c r="E33" s="40"/>
      <c r="F33" s="40"/>
      <c r="G33" s="40"/>
      <c r="H33" s="40"/>
      <c r="I33" s="41"/>
    </row>
    <row r="34" spans="1:9" ht="24">
      <c r="A34" s="5">
        <v>48</v>
      </c>
      <c r="B34" s="5">
        <v>900</v>
      </c>
      <c r="C34" s="5">
        <v>90015</v>
      </c>
      <c r="D34" s="6" t="s">
        <v>55</v>
      </c>
      <c r="E34" s="7">
        <v>400000</v>
      </c>
      <c r="F34" s="8">
        <v>11800</v>
      </c>
      <c r="G34" s="8"/>
      <c r="H34" s="8">
        <f>SUM(E34-F34+G34)</f>
        <v>388200</v>
      </c>
      <c r="I34" s="9" t="s">
        <v>7</v>
      </c>
    </row>
    <row r="35" spans="1:9" ht="12.75">
      <c r="A35" s="23" t="s">
        <v>6</v>
      </c>
      <c r="B35" s="23"/>
      <c r="C35" s="23"/>
      <c r="D35" s="23"/>
      <c r="E35" s="7">
        <f>SUM(E34)</f>
        <v>400000</v>
      </c>
      <c r="F35" s="7">
        <f>SUM(F34)</f>
        <v>11800</v>
      </c>
      <c r="G35" s="7">
        <f>SUM(G34)</f>
        <v>0</v>
      </c>
      <c r="H35" s="7">
        <f>SUM(H34)</f>
        <v>388200</v>
      </c>
      <c r="I35" s="9"/>
    </row>
    <row r="36" spans="1:9" ht="12.75">
      <c r="A36" s="39" t="s">
        <v>16</v>
      </c>
      <c r="B36" s="40"/>
      <c r="C36" s="40"/>
      <c r="D36" s="40"/>
      <c r="E36" s="40"/>
      <c r="F36" s="40"/>
      <c r="G36" s="40"/>
      <c r="H36" s="40"/>
      <c r="I36" s="41"/>
    </row>
    <row r="37" spans="1:9" ht="36">
      <c r="A37" s="5">
        <v>50</v>
      </c>
      <c r="B37" s="5">
        <v>921</v>
      </c>
      <c r="C37" s="5">
        <v>92109</v>
      </c>
      <c r="D37" s="11" t="s">
        <v>57</v>
      </c>
      <c r="E37" s="7">
        <v>20000</v>
      </c>
      <c r="F37" s="8">
        <v>20000</v>
      </c>
      <c r="G37" s="8"/>
      <c r="H37" s="8">
        <f>SUM(E37-F37+G37)</f>
        <v>0</v>
      </c>
      <c r="I37" s="9" t="s">
        <v>7</v>
      </c>
    </row>
    <row r="38" spans="1:9" ht="12.75">
      <c r="A38" s="23" t="s">
        <v>6</v>
      </c>
      <c r="B38" s="23"/>
      <c r="C38" s="23"/>
      <c r="D38" s="23"/>
      <c r="E38" s="7">
        <f>SUM(E37:E37)</f>
        <v>20000</v>
      </c>
      <c r="F38" s="7">
        <f>SUM(F37:F37)</f>
        <v>20000</v>
      </c>
      <c r="G38" s="7">
        <f>SUM(G37:G37)</f>
        <v>0</v>
      </c>
      <c r="H38" s="7">
        <f>SUM(H37:H37)</f>
        <v>0</v>
      </c>
      <c r="I38" s="9"/>
    </row>
    <row r="39" spans="1:9" ht="12.75">
      <c r="A39" s="39" t="s">
        <v>12</v>
      </c>
      <c r="B39" s="40"/>
      <c r="C39" s="40"/>
      <c r="D39" s="40"/>
      <c r="E39" s="40"/>
      <c r="F39" s="40"/>
      <c r="G39" s="40"/>
      <c r="H39" s="40"/>
      <c r="I39" s="41"/>
    </row>
    <row r="40" spans="1:9" ht="24">
      <c r="A40" s="5">
        <v>51</v>
      </c>
      <c r="B40" s="5">
        <v>926</v>
      </c>
      <c r="C40" s="5">
        <v>92601</v>
      </c>
      <c r="D40" s="6" t="s">
        <v>58</v>
      </c>
      <c r="E40" s="7">
        <v>20000</v>
      </c>
      <c r="F40" s="8">
        <v>15480</v>
      </c>
      <c r="G40" s="8"/>
      <c r="H40" s="8">
        <f>SUM(E40-F40+G40)</f>
        <v>4520</v>
      </c>
      <c r="I40" s="9" t="s">
        <v>7</v>
      </c>
    </row>
    <row r="41" spans="1:9" ht="24">
      <c r="A41" s="5">
        <v>52</v>
      </c>
      <c r="B41" s="5">
        <v>926</v>
      </c>
      <c r="C41" s="5">
        <v>92601</v>
      </c>
      <c r="D41" s="11" t="s">
        <v>59</v>
      </c>
      <c r="E41" s="7">
        <v>5000</v>
      </c>
      <c r="F41" s="8">
        <v>5000</v>
      </c>
      <c r="G41" s="8"/>
      <c r="H41" s="8">
        <f>SUM(E41-F41+G41)</f>
        <v>0</v>
      </c>
      <c r="I41" s="9" t="s">
        <v>7</v>
      </c>
    </row>
    <row r="42" spans="1:9" ht="12.75">
      <c r="A42" s="27" t="s">
        <v>6</v>
      </c>
      <c r="B42" s="27"/>
      <c r="C42" s="27"/>
      <c r="D42" s="27"/>
      <c r="E42" s="7">
        <f>SUM(E40:E41)</f>
        <v>25000</v>
      </c>
      <c r="F42" s="7">
        <f>SUM(F40:F41)</f>
        <v>20480</v>
      </c>
      <c r="G42" s="7">
        <f>SUM(G40:G41)</f>
        <v>0</v>
      </c>
      <c r="H42" s="7">
        <f>SUM(H40:H41)</f>
        <v>4520</v>
      </c>
      <c r="I42" s="12"/>
    </row>
    <row r="43" spans="1:9" ht="12.75">
      <c r="A43" s="28" t="s">
        <v>8</v>
      </c>
      <c r="B43" s="28"/>
      <c r="C43" s="28"/>
      <c r="D43" s="28"/>
      <c r="E43" s="13">
        <f>E42+E38+E35+E32+E30+E28+E25+E17+E22+E13</f>
        <v>2504160</v>
      </c>
      <c r="F43" s="13">
        <f>SUM(F13+F17+F22+F25+F28+F30+F32+F35+F38+F42)</f>
        <v>322100</v>
      </c>
      <c r="G43" s="13">
        <f>G42+G38+G35+G32+G30+G28+G25+G17+G22</f>
        <v>0</v>
      </c>
      <c r="H43" s="13">
        <f>H42+H38+H35+H32+H30+H28+H25+H17+H22+H13</f>
        <v>2182060</v>
      </c>
      <c r="I43" s="12"/>
    </row>
    <row r="45" ht="12.75">
      <c r="A45" s="21"/>
    </row>
  </sheetData>
  <sheetProtection/>
  <mergeCells count="27">
    <mergeCell ref="A39:I39"/>
    <mergeCell ref="A42:D42"/>
    <mergeCell ref="A43:D43"/>
    <mergeCell ref="A6:I6"/>
    <mergeCell ref="A33:I33"/>
    <mergeCell ref="A35:D35"/>
    <mergeCell ref="A36:I36"/>
    <mergeCell ref="A38:D38"/>
    <mergeCell ref="A28:D28"/>
    <mergeCell ref="A30:D30"/>
    <mergeCell ref="A13:D13"/>
    <mergeCell ref="A14:I14"/>
    <mergeCell ref="A17:D17"/>
    <mergeCell ref="A18:I18"/>
    <mergeCell ref="A32:D32"/>
    <mergeCell ref="A22:D22"/>
    <mergeCell ref="A23:I23"/>
    <mergeCell ref="A25:D25"/>
    <mergeCell ref="A26:I26"/>
    <mergeCell ref="E8:E9"/>
    <mergeCell ref="F8:H8"/>
    <mergeCell ref="I8:I9"/>
    <mergeCell ref="A10:I10"/>
    <mergeCell ref="A8:A9"/>
    <mergeCell ref="B8:B9"/>
    <mergeCell ref="C8:C9"/>
    <mergeCell ref="D8:D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zoomScalePageLayoutView="0" workbookViewId="0" topLeftCell="A1">
      <selection activeCell="A3" sqref="A3:I76"/>
    </sheetView>
  </sheetViews>
  <sheetFormatPr defaultColWidth="9.00390625" defaultRowHeight="12.75"/>
  <cols>
    <col min="1" max="1" width="5.00390625" style="1" customWidth="1"/>
    <col min="2" max="2" width="8.625" style="1" customWidth="1"/>
    <col min="3" max="3" width="10.625" style="1" customWidth="1"/>
    <col min="4" max="4" width="35.125" style="1" customWidth="1"/>
    <col min="5" max="5" width="13.875" style="1" customWidth="1"/>
    <col min="6" max="6" width="13.125" style="1" customWidth="1"/>
    <col min="7" max="7" width="12.625" style="1" customWidth="1"/>
    <col min="8" max="8" width="12.875" style="1" customWidth="1"/>
    <col min="9" max="9" width="18.625" style="1" customWidth="1"/>
    <col min="10" max="10" width="11.00390625" style="1" bestFit="1" customWidth="1"/>
    <col min="11" max="16384" width="9.375" style="1" customWidth="1"/>
  </cols>
  <sheetData>
    <row r="1" spans="1:14" ht="12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"/>
      <c r="K1" s="3"/>
      <c r="L1" s="3"/>
      <c r="M1" s="3"/>
      <c r="N1" s="3"/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9" ht="12">
      <c r="A3" s="31" t="s">
        <v>0</v>
      </c>
      <c r="B3" s="31" t="s">
        <v>1</v>
      </c>
      <c r="C3" s="31" t="s">
        <v>3</v>
      </c>
      <c r="D3" s="37" t="s">
        <v>9</v>
      </c>
      <c r="E3" s="37" t="s">
        <v>2</v>
      </c>
      <c r="F3" s="35" t="s">
        <v>10</v>
      </c>
      <c r="G3" s="35"/>
      <c r="H3" s="35"/>
      <c r="I3" s="32" t="s">
        <v>61</v>
      </c>
    </row>
    <row r="4" spans="1:9" ht="75.75" customHeight="1">
      <c r="A4" s="31"/>
      <c r="B4" s="31"/>
      <c r="C4" s="31"/>
      <c r="D4" s="38"/>
      <c r="E4" s="38"/>
      <c r="F4" s="4" t="s">
        <v>73</v>
      </c>
      <c r="G4" s="4" t="s">
        <v>74</v>
      </c>
      <c r="H4" s="19" t="s">
        <v>75</v>
      </c>
      <c r="I4" s="32"/>
    </row>
    <row r="5" spans="1:9" ht="22.5" customHeight="1">
      <c r="A5" s="39" t="s">
        <v>11</v>
      </c>
      <c r="B5" s="40"/>
      <c r="C5" s="40"/>
      <c r="D5" s="40"/>
      <c r="E5" s="40"/>
      <c r="F5" s="40"/>
      <c r="G5" s="40"/>
      <c r="H5" s="40"/>
      <c r="I5" s="41"/>
    </row>
    <row r="6" spans="1:9" ht="44.25" customHeight="1">
      <c r="A6" s="5">
        <v>1</v>
      </c>
      <c r="B6" s="15" t="s">
        <v>4</v>
      </c>
      <c r="C6" s="15" t="s">
        <v>5</v>
      </c>
      <c r="D6" s="6" t="s">
        <v>18</v>
      </c>
      <c r="E6" s="7">
        <v>200000</v>
      </c>
      <c r="F6" s="8"/>
      <c r="G6" s="8"/>
      <c r="H6" s="8">
        <f>E6+F6+G6</f>
        <v>200000</v>
      </c>
      <c r="I6" s="9" t="s">
        <v>7</v>
      </c>
    </row>
    <row r="7" spans="1:9" ht="48.75" customHeight="1">
      <c r="A7" s="5">
        <v>2</v>
      </c>
      <c r="B7" s="15" t="s">
        <v>4</v>
      </c>
      <c r="C7" s="15" t="s">
        <v>5</v>
      </c>
      <c r="D7" s="6" t="s">
        <v>19</v>
      </c>
      <c r="E7" s="7">
        <v>50000</v>
      </c>
      <c r="F7" s="8">
        <v>-49000</v>
      </c>
      <c r="G7" s="8"/>
      <c r="H7" s="8">
        <f aca="true" t="shared" si="0" ref="H7:H22">E7+F7+G7</f>
        <v>1000</v>
      </c>
      <c r="I7" s="9" t="s">
        <v>7</v>
      </c>
    </row>
    <row r="8" spans="1:9" ht="65.25" customHeight="1">
      <c r="A8" s="5">
        <v>3</v>
      </c>
      <c r="B8" s="15" t="s">
        <v>4</v>
      </c>
      <c r="C8" s="15" t="s">
        <v>5</v>
      </c>
      <c r="D8" s="6" t="s">
        <v>62</v>
      </c>
      <c r="E8" s="7">
        <v>250000</v>
      </c>
      <c r="F8" s="8">
        <v>-30000</v>
      </c>
      <c r="G8" s="8"/>
      <c r="H8" s="8">
        <f t="shared" si="0"/>
        <v>220000</v>
      </c>
      <c r="I8" s="9" t="s">
        <v>7</v>
      </c>
    </row>
    <row r="9" spans="1:9" ht="75" customHeight="1">
      <c r="A9" s="5">
        <v>4</v>
      </c>
      <c r="B9" s="15" t="s">
        <v>4</v>
      </c>
      <c r="C9" s="16" t="s">
        <v>5</v>
      </c>
      <c r="D9" s="6" t="s">
        <v>63</v>
      </c>
      <c r="E9" s="7">
        <v>200000</v>
      </c>
      <c r="F9" s="8"/>
      <c r="G9" s="8">
        <v>37467</v>
      </c>
      <c r="H9" s="8">
        <f t="shared" si="0"/>
        <v>237467</v>
      </c>
      <c r="I9" s="9" t="s">
        <v>7</v>
      </c>
    </row>
    <row r="10" spans="1:9" ht="61.5" customHeight="1">
      <c r="A10" s="5">
        <v>5</v>
      </c>
      <c r="B10" s="15" t="s">
        <v>4</v>
      </c>
      <c r="C10" s="16" t="s">
        <v>5</v>
      </c>
      <c r="D10" s="6" t="s">
        <v>20</v>
      </c>
      <c r="E10" s="7">
        <v>10000</v>
      </c>
      <c r="F10" s="8"/>
      <c r="G10" s="8"/>
      <c r="H10" s="8">
        <f t="shared" si="0"/>
        <v>10000</v>
      </c>
      <c r="I10" s="9" t="s">
        <v>7</v>
      </c>
    </row>
    <row r="11" spans="1:9" ht="41.25" customHeight="1">
      <c r="A11" s="18">
        <v>6</v>
      </c>
      <c r="B11" s="16" t="s">
        <v>4</v>
      </c>
      <c r="C11" s="16" t="s">
        <v>5</v>
      </c>
      <c r="D11" s="11" t="s">
        <v>64</v>
      </c>
      <c r="E11" s="7">
        <v>150000</v>
      </c>
      <c r="F11" s="8"/>
      <c r="G11" s="8">
        <v>140000</v>
      </c>
      <c r="H11" s="8">
        <f t="shared" si="0"/>
        <v>290000</v>
      </c>
      <c r="I11" s="9" t="s">
        <v>7</v>
      </c>
    </row>
    <row r="12" spans="1:9" ht="15" customHeight="1">
      <c r="A12" s="23" t="s">
        <v>6</v>
      </c>
      <c r="B12" s="23"/>
      <c r="C12" s="23"/>
      <c r="D12" s="23"/>
      <c r="E12" s="7">
        <f>SUM(F12:H12)</f>
        <v>1056934</v>
      </c>
      <c r="F12" s="7">
        <f>SUM(F6:F11)</f>
        <v>-79000</v>
      </c>
      <c r="G12" s="7">
        <f>SUM(G6:G11)</f>
        <v>177467</v>
      </c>
      <c r="H12" s="7">
        <f>SUM(H6:H11)</f>
        <v>958467</v>
      </c>
      <c r="I12" s="9"/>
    </row>
    <row r="13" spans="1:9" ht="21" customHeight="1">
      <c r="A13" s="39" t="s">
        <v>13</v>
      </c>
      <c r="B13" s="40"/>
      <c r="C13" s="40"/>
      <c r="D13" s="40"/>
      <c r="E13" s="40"/>
      <c r="F13" s="40"/>
      <c r="G13" s="40"/>
      <c r="H13" s="40"/>
      <c r="I13" s="41"/>
    </row>
    <row r="14" spans="1:9" ht="48.75" customHeight="1">
      <c r="A14" s="5">
        <v>7</v>
      </c>
      <c r="B14" s="15" t="s">
        <v>4</v>
      </c>
      <c r="C14" s="16" t="s">
        <v>5</v>
      </c>
      <c r="D14" s="6" t="s">
        <v>21</v>
      </c>
      <c r="E14" s="7">
        <v>140000</v>
      </c>
      <c r="F14" s="8"/>
      <c r="G14" s="8">
        <v>32000</v>
      </c>
      <c r="H14" s="8">
        <f t="shared" si="0"/>
        <v>172000</v>
      </c>
      <c r="I14" s="9" t="s">
        <v>7</v>
      </c>
    </row>
    <row r="15" spans="1:9" ht="55.5" customHeight="1">
      <c r="A15" s="5">
        <v>8</v>
      </c>
      <c r="B15" s="15" t="s">
        <v>4</v>
      </c>
      <c r="C15" s="16" t="s">
        <v>5</v>
      </c>
      <c r="D15" s="6" t="s">
        <v>22</v>
      </c>
      <c r="E15" s="7">
        <v>200000</v>
      </c>
      <c r="F15" s="8"/>
      <c r="G15" s="8"/>
      <c r="H15" s="8">
        <f t="shared" si="0"/>
        <v>200000</v>
      </c>
      <c r="I15" s="9" t="s">
        <v>7</v>
      </c>
    </row>
    <row r="16" spans="1:9" ht="42.75" customHeight="1">
      <c r="A16" s="5">
        <v>9</v>
      </c>
      <c r="B16" s="15" t="s">
        <v>4</v>
      </c>
      <c r="C16" s="16" t="s">
        <v>5</v>
      </c>
      <c r="D16" s="6" t="s">
        <v>23</v>
      </c>
      <c r="E16" s="7">
        <v>20000</v>
      </c>
      <c r="F16" s="8">
        <v>-19000</v>
      </c>
      <c r="G16" s="8"/>
      <c r="H16" s="8">
        <f t="shared" si="0"/>
        <v>1000</v>
      </c>
      <c r="I16" s="9" t="s">
        <v>7</v>
      </c>
    </row>
    <row r="17" spans="1:9" ht="48" customHeight="1">
      <c r="A17" s="5">
        <v>10</v>
      </c>
      <c r="B17" s="15" t="s">
        <v>4</v>
      </c>
      <c r="C17" s="16" t="s">
        <v>5</v>
      </c>
      <c r="D17" s="6" t="s">
        <v>24</v>
      </c>
      <c r="E17" s="7">
        <v>220000</v>
      </c>
      <c r="F17" s="8">
        <v>-80000</v>
      </c>
      <c r="G17" s="8"/>
      <c r="H17" s="8">
        <f t="shared" si="0"/>
        <v>140000</v>
      </c>
      <c r="I17" s="9" t="s">
        <v>7</v>
      </c>
    </row>
    <row r="18" spans="1:9" ht="42.75" customHeight="1">
      <c r="A18" s="5">
        <v>11</v>
      </c>
      <c r="B18" s="15" t="s">
        <v>4</v>
      </c>
      <c r="C18" s="16" t="s">
        <v>5</v>
      </c>
      <c r="D18" s="6" t="s">
        <v>25</v>
      </c>
      <c r="E18" s="7">
        <v>20000</v>
      </c>
      <c r="F18" s="8"/>
      <c r="G18" s="8"/>
      <c r="H18" s="8">
        <f t="shared" si="0"/>
        <v>20000</v>
      </c>
      <c r="I18" s="9" t="s">
        <v>7</v>
      </c>
    </row>
    <row r="19" spans="1:9" ht="35.25" customHeight="1">
      <c r="A19" s="5">
        <v>12</v>
      </c>
      <c r="B19" s="15" t="s">
        <v>4</v>
      </c>
      <c r="C19" s="16" t="s">
        <v>5</v>
      </c>
      <c r="D19" s="6" t="s">
        <v>26</v>
      </c>
      <c r="E19" s="7">
        <v>120000</v>
      </c>
      <c r="F19" s="8"/>
      <c r="G19" s="8">
        <f>100000+100000+200000</f>
        <v>400000</v>
      </c>
      <c r="H19" s="8">
        <f t="shared" si="0"/>
        <v>520000</v>
      </c>
      <c r="I19" s="9" t="s">
        <v>7</v>
      </c>
    </row>
    <row r="20" spans="1:9" ht="42.75" customHeight="1">
      <c r="A20" s="5">
        <v>13</v>
      </c>
      <c r="B20" s="15" t="s">
        <v>4</v>
      </c>
      <c r="C20" s="16" t="s">
        <v>5</v>
      </c>
      <c r="D20" s="10" t="s">
        <v>65</v>
      </c>
      <c r="E20" s="7">
        <v>130000</v>
      </c>
      <c r="F20" s="8"/>
      <c r="G20" s="8"/>
      <c r="H20" s="8">
        <f t="shared" si="0"/>
        <v>130000</v>
      </c>
      <c r="I20" s="9" t="s">
        <v>7</v>
      </c>
    </row>
    <row r="21" spans="1:9" ht="61.5" customHeight="1">
      <c r="A21" s="5">
        <v>14</v>
      </c>
      <c r="B21" s="15" t="s">
        <v>4</v>
      </c>
      <c r="C21" s="16" t="s">
        <v>5</v>
      </c>
      <c r="D21" s="6" t="s">
        <v>71</v>
      </c>
      <c r="E21" s="7">
        <v>300000</v>
      </c>
      <c r="F21" s="8">
        <v>-40000</v>
      </c>
      <c r="G21" s="8"/>
      <c r="H21" s="8">
        <f t="shared" si="0"/>
        <v>260000</v>
      </c>
      <c r="I21" s="9" t="s">
        <v>7</v>
      </c>
    </row>
    <row r="22" spans="1:9" ht="53.25" customHeight="1">
      <c r="A22" s="5">
        <v>15</v>
      </c>
      <c r="B22" s="15" t="s">
        <v>4</v>
      </c>
      <c r="C22" s="16" t="s">
        <v>5</v>
      </c>
      <c r="D22" s="6" t="s">
        <v>66</v>
      </c>
      <c r="E22" s="7">
        <v>10000</v>
      </c>
      <c r="F22" s="8"/>
      <c r="G22" s="8">
        <f>50000+32000+63981</f>
        <v>145981</v>
      </c>
      <c r="H22" s="8">
        <f t="shared" si="0"/>
        <v>155981</v>
      </c>
      <c r="I22" s="9" t="s">
        <v>7</v>
      </c>
    </row>
    <row r="23" spans="1:9" ht="15" customHeight="1">
      <c r="A23" s="23" t="s">
        <v>6</v>
      </c>
      <c r="B23" s="23"/>
      <c r="C23" s="23"/>
      <c r="D23" s="23"/>
      <c r="E23" s="7">
        <f>SUM(F23:H23)</f>
        <v>2037962</v>
      </c>
      <c r="F23" s="7">
        <f>SUM(F14:F22)</f>
        <v>-139000</v>
      </c>
      <c r="G23" s="7">
        <f>SUM(G14:G22)</f>
        <v>577981</v>
      </c>
      <c r="H23" s="7">
        <f>SUM(H14:H22)</f>
        <v>1598981</v>
      </c>
      <c r="I23" s="9"/>
    </row>
    <row r="24" spans="1:9" ht="20.25" customHeight="1">
      <c r="A24" s="39" t="s">
        <v>14</v>
      </c>
      <c r="B24" s="40"/>
      <c r="C24" s="40"/>
      <c r="D24" s="40"/>
      <c r="E24" s="40"/>
      <c r="F24" s="40"/>
      <c r="G24" s="40"/>
      <c r="H24" s="40"/>
      <c r="I24" s="41"/>
    </row>
    <row r="25" spans="1:9" ht="29.25" customHeight="1">
      <c r="A25" s="5">
        <v>16</v>
      </c>
      <c r="B25" s="5">
        <v>600</v>
      </c>
      <c r="C25" s="5">
        <v>60016</v>
      </c>
      <c r="D25" s="6" t="s">
        <v>27</v>
      </c>
      <c r="E25" s="7">
        <v>100000</v>
      </c>
      <c r="F25" s="8">
        <v>-99000</v>
      </c>
      <c r="G25" s="8"/>
      <c r="H25" s="8">
        <f aca="true" t="shared" si="1" ref="H25:H43">E25+F25+G25</f>
        <v>1000</v>
      </c>
      <c r="I25" s="9" t="s">
        <v>7</v>
      </c>
    </row>
    <row r="26" spans="1:9" ht="53.25" customHeight="1">
      <c r="A26" s="5">
        <v>17</v>
      </c>
      <c r="B26" s="5">
        <v>600</v>
      </c>
      <c r="C26" s="5">
        <v>60016</v>
      </c>
      <c r="D26" s="6" t="s">
        <v>28</v>
      </c>
      <c r="E26" s="7">
        <v>50000</v>
      </c>
      <c r="F26" s="8"/>
      <c r="G26" s="8"/>
      <c r="H26" s="8">
        <f t="shared" si="1"/>
        <v>50000</v>
      </c>
      <c r="I26" s="9" t="s">
        <v>7</v>
      </c>
    </row>
    <row r="27" spans="1:9" ht="90.75" customHeight="1">
      <c r="A27" s="5">
        <v>18</v>
      </c>
      <c r="B27" s="5">
        <v>600</v>
      </c>
      <c r="C27" s="5">
        <v>60016</v>
      </c>
      <c r="D27" s="6" t="s">
        <v>29</v>
      </c>
      <c r="E27" s="7">
        <v>1050000</v>
      </c>
      <c r="F27" s="8">
        <v>-100000</v>
      </c>
      <c r="G27" s="8">
        <f>34160</f>
        <v>34160</v>
      </c>
      <c r="H27" s="8">
        <f t="shared" si="1"/>
        <v>984160</v>
      </c>
      <c r="I27" s="9" t="s">
        <v>7</v>
      </c>
    </row>
    <row r="28" spans="1:9" ht="63.75" customHeight="1">
      <c r="A28" s="5">
        <v>19</v>
      </c>
      <c r="B28" s="5">
        <v>600</v>
      </c>
      <c r="C28" s="5">
        <v>60016</v>
      </c>
      <c r="D28" s="6" t="s">
        <v>30</v>
      </c>
      <c r="E28" s="7">
        <v>1519000</v>
      </c>
      <c r="F28" s="8"/>
      <c r="G28" s="8">
        <v>600000</v>
      </c>
      <c r="H28" s="8">
        <f t="shared" si="1"/>
        <v>2119000</v>
      </c>
      <c r="I28" s="9" t="s">
        <v>7</v>
      </c>
    </row>
    <row r="29" spans="1:9" ht="53.25" customHeight="1">
      <c r="A29" s="5">
        <v>20</v>
      </c>
      <c r="B29" s="5">
        <v>600</v>
      </c>
      <c r="C29" s="5">
        <v>60016</v>
      </c>
      <c r="D29" s="6" t="s">
        <v>67</v>
      </c>
      <c r="E29" s="7">
        <v>100000</v>
      </c>
      <c r="F29" s="8"/>
      <c r="G29" s="8"/>
      <c r="H29" s="8">
        <f t="shared" si="1"/>
        <v>100000</v>
      </c>
      <c r="I29" s="9" t="s">
        <v>7</v>
      </c>
    </row>
    <row r="30" spans="1:9" ht="43.5" customHeight="1">
      <c r="A30" s="5">
        <v>21</v>
      </c>
      <c r="B30" s="5">
        <v>600</v>
      </c>
      <c r="C30" s="5">
        <v>60016</v>
      </c>
      <c r="D30" s="6" t="s">
        <v>31</v>
      </c>
      <c r="E30" s="7">
        <v>10000</v>
      </c>
      <c r="F30" s="8"/>
      <c r="G30" s="8">
        <v>39040</v>
      </c>
      <c r="H30" s="8">
        <f t="shared" si="1"/>
        <v>49040</v>
      </c>
      <c r="I30" s="9" t="s">
        <v>7</v>
      </c>
    </row>
    <row r="31" spans="1:9" ht="28.5" customHeight="1">
      <c r="A31" s="5">
        <v>22</v>
      </c>
      <c r="B31" s="5">
        <v>600</v>
      </c>
      <c r="C31" s="5">
        <v>60016</v>
      </c>
      <c r="D31" s="6" t="s">
        <v>32</v>
      </c>
      <c r="E31" s="7">
        <v>500000</v>
      </c>
      <c r="F31" s="8"/>
      <c r="G31" s="8">
        <f>150000+99000</f>
        <v>249000</v>
      </c>
      <c r="H31" s="8">
        <f t="shared" si="1"/>
        <v>749000</v>
      </c>
      <c r="I31" s="9" t="s">
        <v>7</v>
      </c>
    </row>
    <row r="32" spans="1:9" ht="27.75" customHeight="1">
      <c r="A32" s="5">
        <v>23</v>
      </c>
      <c r="B32" s="5">
        <v>600</v>
      </c>
      <c r="C32" s="5">
        <v>60016</v>
      </c>
      <c r="D32" s="6" t="s">
        <v>33</v>
      </c>
      <c r="E32" s="7">
        <v>50000</v>
      </c>
      <c r="F32" s="8">
        <v>-40000</v>
      </c>
      <c r="G32" s="8">
        <v>60000</v>
      </c>
      <c r="H32" s="8">
        <f t="shared" si="1"/>
        <v>70000</v>
      </c>
      <c r="I32" s="9" t="s">
        <v>7</v>
      </c>
    </row>
    <row r="33" spans="1:9" ht="33" customHeight="1">
      <c r="A33" s="5">
        <v>24</v>
      </c>
      <c r="B33" s="5">
        <v>600</v>
      </c>
      <c r="C33" s="5">
        <v>60016</v>
      </c>
      <c r="D33" s="6" t="s">
        <v>34</v>
      </c>
      <c r="E33" s="7">
        <v>50000</v>
      </c>
      <c r="F33" s="8"/>
      <c r="G33" s="8"/>
      <c r="H33" s="8">
        <f t="shared" si="1"/>
        <v>50000</v>
      </c>
      <c r="I33" s="9" t="s">
        <v>7</v>
      </c>
    </row>
    <row r="34" spans="1:9" ht="54" customHeight="1">
      <c r="A34" s="5">
        <v>25</v>
      </c>
      <c r="B34" s="5">
        <v>600</v>
      </c>
      <c r="C34" s="5">
        <v>60016</v>
      </c>
      <c r="D34" s="6" t="s">
        <v>35</v>
      </c>
      <c r="E34" s="7">
        <v>150000</v>
      </c>
      <c r="F34" s="8"/>
      <c r="G34" s="8"/>
      <c r="H34" s="8">
        <f t="shared" si="1"/>
        <v>150000</v>
      </c>
      <c r="I34" s="9" t="s">
        <v>7</v>
      </c>
    </row>
    <row r="35" spans="1:9" ht="75" customHeight="1">
      <c r="A35" s="5">
        <v>26</v>
      </c>
      <c r="B35" s="5">
        <v>600</v>
      </c>
      <c r="C35" s="5">
        <v>60016</v>
      </c>
      <c r="D35" s="6" t="s">
        <v>68</v>
      </c>
      <c r="E35" s="7">
        <v>500000</v>
      </c>
      <c r="F35" s="8"/>
      <c r="G35" s="8">
        <f>553447+50000</f>
        <v>603447</v>
      </c>
      <c r="H35" s="8">
        <f t="shared" si="1"/>
        <v>1103447</v>
      </c>
      <c r="I35" s="9" t="s">
        <v>7</v>
      </c>
    </row>
    <row r="36" spans="1:9" ht="41.25" customHeight="1">
      <c r="A36" s="5">
        <v>27</v>
      </c>
      <c r="B36" s="5">
        <v>600</v>
      </c>
      <c r="C36" s="5">
        <v>60016</v>
      </c>
      <c r="D36" s="6" t="s">
        <v>36</v>
      </c>
      <c r="E36" s="7">
        <v>1200000</v>
      </c>
      <c r="F36" s="8"/>
      <c r="G36" s="8">
        <f>533817.64+220000</f>
        <v>753817.64</v>
      </c>
      <c r="H36" s="8">
        <f t="shared" si="1"/>
        <v>1953817.6400000001</v>
      </c>
      <c r="I36" s="9" t="s">
        <v>7</v>
      </c>
    </row>
    <row r="37" spans="1:9" ht="30" customHeight="1">
      <c r="A37" s="5">
        <v>28</v>
      </c>
      <c r="B37" s="5">
        <v>600</v>
      </c>
      <c r="C37" s="5">
        <v>60016</v>
      </c>
      <c r="D37" s="6" t="s">
        <v>37</v>
      </c>
      <c r="E37" s="7">
        <v>10000</v>
      </c>
      <c r="F37" s="8"/>
      <c r="G37" s="8"/>
      <c r="H37" s="8">
        <f t="shared" si="1"/>
        <v>10000</v>
      </c>
      <c r="I37" s="9" t="s">
        <v>7</v>
      </c>
    </row>
    <row r="38" spans="1:9" ht="40.5" customHeight="1">
      <c r="A38" s="5">
        <v>29</v>
      </c>
      <c r="B38" s="5">
        <v>600</v>
      </c>
      <c r="C38" s="5">
        <v>60016</v>
      </c>
      <c r="D38" s="6" t="s">
        <v>38</v>
      </c>
      <c r="E38" s="7">
        <v>900000</v>
      </c>
      <c r="F38" s="8"/>
      <c r="G38" s="8"/>
      <c r="H38" s="8">
        <f t="shared" si="1"/>
        <v>900000</v>
      </c>
      <c r="I38" s="9" t="s">
        <v>7</v>
      </c>
    </row>
    <row r="39" spans="1:9" ht="28.5" customHeight="1">
      <c r="A39" s="5">
        <v>30</v>
      </c>
      <c r="B39" s="5">
        <v>600</v>
      </c>
      <c r="C39" s="5">
        <v>60016</v>
      </c>
      <c r="D39" s="6" t="s">
        <v>39</v>
      </c>
      <c r="E39" s="7">
        <v>10000</v>
      </c>
      <c r="F39" s="8"/>
      <c r="G39" s="8"/>
      <c r="H39" s="8">
        <f t="shared" si="1"/>
        <v>10000</v>
      </c>
      <c r="I39" s="9" t="s">
        <v>7</v>
      </c>
    </row>
    <row r="40" spans="1:9" ht="29.25" customHeight="1">
      <c r="A40" s="5">
        <v>31</v>
      </c>
      <c r="B40" s="5">
        <v>600</v>
      </c>
      <c r="C40" s="5">
        <v>60016</v>
      </c>
      <c r="D40" s="6" t="s">
        <v>40</v>
      </c>
      <c r="E40" s="7">
        <v>20000</v>
      </c>
      <c r="F40" s="8"/>
      <c r="G40" s="8"/>
      <c r="H40" s="8">
        <f t="shared" si="1"/>
        <v>20000</v>
      </c>
      <c r="I40" s="9" t="s">
        <v>7</v>
      </c>
    </row>
    <row r="41" spans="1:9" ht="49.5" customHeight="1">
      <c r="A41" s="5">
        <v>32</v>
      </c>
      <c r="B41" s="5">
        <v>600</v>
      </c>
      <c r="C41" s="5">
        <v>60016</v>
      </c>
      <c r="D41" s="6" t="s">
        <v>69</v>
      </c>
      <c r="E41" s="7">
        <v>50000</v>
      </c>
      <c r="F41" s="8"/>
      <c r="G41" s="8"/>
      <c r="H41" s="8">
        <f t="shared" si="1"/>
        <v>50000</v>
      </c>
      <c r="I41" s="9" t="s">
        <v>7</v>
      </c>
    </row>
    <row r="42" spans="1:9" ht="36">
      <c r="A42" s="18">
        <v>33</v>
      </c>
      <c r="B42" s="18">
        <v>600</v>
      </c>
      <c r="C42" s="18">
        <v>60016</v>
      </c>
      <c r="D42" s="11" t="s">
        <v>41</v>
      </c>
      <c r="E42" s="7">
        <v>50000</v>
      </c>
      <c r="F42" s="8">
        <v>-43400</v>
      </c>
      <c r="G42" s="8"/>
      <c r="H42" s="8">
        <f t="shared" si="1"/>
        <v>6600</v>
      </c>
      <c r="I42" s="9" t="s">
        <v>7</v>
      </c>
    </row>
    <row r="43" spans="1:9" ht="33" customHeight="1">
      <c r="A43" s="5">
        <v>34</v>
      </c>
      <c r="B43" s="5">
        <v>600</v>
      </c>
      <c r="C43" s="5">
        <v>60016</v>
      </c>
      <c r="D43" s="6" t="s">
        <v>42</v>
      </c>
      <c r="E43" s="7">
        <v>20000</v>
      </c>
      <c r="F43" s="8"/>
      <c r="G43" s="8">
        <v>29308</v>
      </c>
      <c r="H43" s="8">
        <f t="shared" si="1"/>
        <v>49308</v>
      </c>
      <c r="I43" s="9" t="s">
        <v>7</v>
      </c>
    </row>
    <row r="44" spans="1:9" ht="18.75" customHeight="1">
      <c r="A44" s="23" t="s">
        <v>6</v>
      </c>
      <c r="B44" s="23"/>
      <c r="C44" s="23"/>
      <c r="D44" s="23"/>
      <c r="E44" s="7">
        <f>SUM(E25:E43)</f>
        <v>6339000</v>
      </c>
      <c r="F44" s="7">
        <f>SUM(F25:F43)</f>
        <v>-282400</v>
      </c>
      <c r="G44" s="7">
        <f>SUM(G25:G43)</f>
        <v>2368772.64</v>
      </c>
      <c r="H44" s="7">
        <f>SUM(H25:H43)</f>
        <v>8425372.64</v>
      </c>
      <c r="I44" s="12"/>
    </row>
    <row r="45" spans="1:9" ht="21.75" customHeight="1">
      <c r="A45" s="39" t="s">
        <v>60</v>
      </c>
      <c r="B45" s="40"/>
      <c r="C45" s="40"/>
      <c r="D45" s="40"/>
      <c r="E45" s="40"/>
      <c r="F45" s="40"/>
      <c r="G45" s="40"/>
      <c r="H45" s="40"/>
      <c r="I45" s="41"/>
    </row>
    <row r="46" spans="1:9" ht="24">
      <c r="A46" s="5">
        <v>35</v>
      </c>
      <c r="B46" s="5">
        <v>600</v>
      </c>
      <c r="C46" s="5">
        <v>60095</v>
      </c>
      <c r="D46" s="6" t="s">
        <v>43</v>
      </c>
      <c r="E46" s="7">
        <v>100000</v>
      </c>
      <c r="F46" s="8"/>
      <c r="G46" s="8">
        <v>218000</v>
      </c>
      <c r="H46" s="8">
        <f>E46+F46+G46</f>
        <v>318000</v>
      </c>
      <c r="I46" s="9" t="s">
        <v>7</v>
      </c>
    </row>
    <row r="47" spans="1:9" ht="48">
      <c r="A47" s="5">
        <v>36</v>
      </c>
      <c r="B47" s="5">
        <v>600</v>
      </c>
      <c r="C47" s="5">
        <v>60095</v>
      </c>
      <c r="D47" s="6" t="s">
        <v>44</v>
      </c>
      <c r="E47" s="7">
        <v>450000</v>
      </c>
      <c r="F47" s="8">
        <f>-25000-40000-80000-65000</f>
        <v>-210000</v>
      </c>
      <c r="G47" s="8"/>
      <c r="H47" s="8">
        <f>E47+F47+G47</f>
        <v>240000</v>
      </c>
      <c r="I47" s="9" t="s">
        <v>7</v>
      </c>
    </row>
    <row r="48" spans="1:9" ht="24">
      <c r="A48" s="5">
        <v>37</v>
      </c>
      <c r="B48" s="5">
        <v>600</v>
      </c>
      <c r="C48" s="5">
        <v>60095</v>
      </c>
      <c r="D48" s="6" t="s">
        <v>45</v>
      </c>
      <c r="E48" s="7">
        <v>50000</v>
      </c>
      <c r="F48" s="8"/>
      <c r="G48" s="8">
        <f>50000+90296+65000</f>
        <v>205296</v>
      </c>
      <c r="H48" s="8">
        <f>E48+F48+G48</f>
        <v>255296</v>
      </c>
      <c r="I48" s="9" t="s">
        <v>7</v>
      </c>
    </row>
    <row r="49" spans="1:9" ht="12">
      <c r="A49" s="23" t="s">
        <v>6</v>
      </c>
      <c r="B49" s="23"/>
      <c r="C49" s="23"/>
      <c r="D49" s="23"/>
      <c r="E49" s="7">
        <f>SUM(E46:E48)</f>
        <v>600000</v>
      </c>
      <c r="F49" s="7">
        <f>SUM(F46:F48)</f>
        <v>-210000</v>
      </c>
      <c r="G49" s="7">
        <f>SUM(G46:G48)</f>
        <v>423296</v>
      </c>
      <c r="H49" s="7">
        <f>SUM(H46:H48)</f>
        <v>813296</v>
      </c>
      <c r="I49" s="12"/>
    </row>
    <row r="50" spans="1:9" ht="17.25" customHeight="1">
      <c r="A50" s="39" t="s">
        <v>15</v>
      </c>
      <c r="B50" s="40"/>
      <c r="C50" s="40"/>
      <c r="D50" s="40"/>
      <c r="E50" s="40"/>
      <c r="F50" s="40"/>
      <c r="G50" s="40"/>
      <c r="H50" s="40"/>
      <c r="I50" s="41"/>
    </row>
    <row r="51" spans="1:9" ht="30" customHeight="1">
      <c r="A51" s="5">
        <v>38</v>
      </c>
      <c r="B51" s="5">
        <v>700</v>
      </c>
      <c r="C51" s="5">
        <v>70004</v>
      </c>
      <c r="D51" s="17" t="s">
        <v>46</v>
      </c>
      <c r="E51" s="7">
        <v>100000</v>
      </c>
      <c r="F51" s="8">
        <v>-50000</v>
      </c>
      <c r="G51" s="8"/>
      <c r="H51" s="8">
        <f aca="true" t="shared" si="2" ref="H51:H63">E51+F51+G51</f>
        <v>50000</v>
      </c>
      <c r="I51" s="9" t="s">
        <v>7</v>
      </c>
    </row>
    <row r="52" spans="1:9" ht="25.5" customHeight="1">
      <c r="A52" s="5">
        <v>39</v>
      </c>
      <c r="B52" s="5">
        <v>700</v>
      </c>
      <c r="C52" s="5">
        <v>70005</v>
      </c>
      <c r="D52" s="6" t="s">
        <v>47</v>
      </c>
      <c r="E52" s="7">
        <v>550000</v>
      </c>
      <c r="F52" s="8"/>
      <c r="G52" s="8"/>
      <c r="H52" s="8">
        <f t="shared" si="2"/>
        <v>550000</v>
      </c>
      <c r="I52" s="9" t="s">
        <v>7</v>
      </c>
    </row>
    <row r="53" spans="1:9" ht="15" customHeight="1">
      <c r="A53" s="23" t="s">
        <v>6</v>
      </c>
      <c r="B53" s="23"/>
      <c r="C53" s="23"/>
      <c r="D53" s="23"/>
      <c r="E53" s="7">
        <f>SUM(E51:E52)</f>
        <v>650000</v>
      </c>
      <c r="F53" s="7">
        <f>SUM(F51:F52)</f>
        <v>-50000</v>
      </c>
      <c r="G53" s="7">
        <f>SUM(G51:G52)</f>
        <v>0</v>
      </c>
      <c r="H53" s="7">
        <f>SUM(H51:H52)</f>
        <v>600000</v>
      </c>
      <c r="I53" s="9"/>
    </row>
    <row r="54" spans="1:9" ht="36">
      <c r="A54" s="5">
        <v>40</v>
      </c>
      <c r="B54" s="5">
        <v>750</v>
      </c>
      <c r="C54" s="5">
        <v>75023</v>
      </c>
      <c r="D54" s="6" t="s">
        <v>48</v>
      </c>
      <c r="E54" s="7">
        <v>45000</v>
      </c>
      <c r="F54" s="8"/>
      <c r="G54" s="8"/>
      <c r="H54" s="8">
        <f t="shared" si="2"/>
        <v>45000</v>
      </c>
      <c r="I54" s="9" t="s">
        <v>7</v>
      </c>
    </row>
    <row r="55" spans="1:9" ht="36">
      <c r="A55" s="5">
        <v>41</v>
      </c>
      <c r="B55" s="5">
        <v>750</v>
      </c>
      <c r="C55" s="5">
        <v>75023</v>
      </c>
      <c r="D55" s="6" t="s">
        <v>49</v>
      </c>
      <c r="E55" s="7">
        <v>800000</v>
      </c>
      <c r="F55" s="8"/>
      <c r="G55" s="8">
        <f>350000+92400</f>
        <v>442400</v>
      </c>
      <c r="H55" s="8">
        <f t="shared" si="2"/>
        <v>1242400</v>
      </c>
      <c r="I55" s="9" t="s">
        <v>7</v>
      </c>
    </row>
    <row r="56" spans="1:9" ht="15" customHeight="1">
      <c r="A56" s="23" t="s">
        <v>6</v>
      </c>
      <c r="B56" s="23"/>
      <c r="C56" s="23"/>
      <c r="D56" s="23"/>
      <c r="E56" s="7">
        <f>SUM(E54:E55)</f>
        <v>845000</v>
      </c>
      <c r="F56" s="7">
        <f>SUM(F54:F55)</f>
        <v>0</v>
      </c>
      <c r="G56" s="7">
        <f>SUM(G54:G55)</f>
        <v>442400</v>
      </c>
      <c r="H56" s="7">
        <f>SUM(H54:H55)</f>
        <v>1287400</v>
      </c>
      <c r="I56" s="9"/>
    </row>
    <row r="57" spans="1:9" ht="30.75" customHeight="1">
      <c r="A57" s="18">
        <v>42</v>
      </c>
      <c r="B57" s="18">
        <v>801</v>
      </c>
      <c r="C57" s="18">
        <v>80101</v>
      </c>
      <c r="D57" s="11" t="s">
        <v>50</v>
      </c>
      <c r="E57" s="7">
        <v>10000</v>
      </c>
      <c r="F57" s="8">
        <v>-9000</v>
      </c>
      <c r="G57" s="8"/>
      <c r="H57" s="8">
        <f t="shared" si="2"/>
        <v>1000</v>
      </c>
      <c r="I57" s="9" t="s">
        <v>7</v>
      </c>
    </row>
    <row r="58" spans="1:9" ht="27" customHeight="1">
      <c r="A58" s="5">
        <v>43</v>
      </c>
      <c r="B58" s="5">
        <v>801</v>
      </c>
      <c r="C58" s="5">
        <v>80104</v>
      </c>
      <c r="D58" s="6" t="s">
        <v>51</v>
      </c>
      <c r="E58" s="7">
        <v>10000</v>
      </c>
      <c r="F58" s="8">
        <v>-9000</v>
      </c>
      <c r="G58" s="8"/>
      <c r="H58" s="8">
        <f t="shared" si="2"/>
        <v>1000</v>
      </c>
      <c r="I58" s="9" t="s">
        <v>7</v>
      </c>
    </row>
    <row r="59" spans="1:9" ht="30.75" customHeight="1">
      <c r="A59" s="5">
        <v>44</v>
      </c>
      <c r="B59" s="5">
        <v>801</v>
      </c>
      <c r="C59" s="5">
        <v>80104</v>
      </c>
      <c r="D59" s="6" t="s">
        <v>52</v>
      </c>
      <c r="E59" s="7">
        <v>100000</v>
      </c>
      <c r="F59" s="8">
        <v>-72000</v>
      </c>
      <c r="G59" s="8"/>
      <c r="H59" s="8">
        <f t="shared" si="2"/>
        <v>28000</v>
      </c>
      <c r="I59" s="9" t="s">
        <v>7</v>
      </c>
    </row>
    <row r="60" spans="1:9" ht="39.75" customHeight="1">
      <c r="A60" s="18">
        <v>45</v>
      </c>
      <c r="B60" s="18">
        <v>801</v>
      </c>
      <c r="C60" s="18">
        <v>80104</v>
      </c>
      <c r="D60" s="11" t="s">
        <v>70</v>
      </c>
      <c r="E60" s="7">
        <v>225000</v>
      </c>
      <c r="F60" s="8"/>
      <c r="G60" s="8"/>
      <c r="H60" s="8">
        <f t="shared" si="2"/>
        <v>225000</v>
      </c>
      <c r="I60" s="9" t="s">
        <v>7</v>
      </c>
    </row>
    <row r="61" spans="1:9" ht="27.75" customHeight="1">
      <c r="A61" s="5">
        <v>46</v>
      </c>
      <c r="B61" s="5">
        <v>801</v>
      </c>
      <c r="C61" s="5">
        <v>80104</v>
      </c>
      <c r="D61" s="6" t="s">
        <v>53</v>
      </c>
      <c r="E61" s="7">
        <v>25000</v>
      </c>
      <c r="F61" s="8">
        <v>-10000</v>
      </c>
      <c r="G61" s="8"/>
      <c r="H61" s="8">
        <f t="shared" si="2"/>
        <v>15000</v>
      </c>
      <c r="I61" s="9" t="s">
        <v>7</v>
      </c>
    </row>
    <row r="62" spans="1:9" ht="15" customHeight="1">
      <c r="A62" s="23" t="s">
        <v>6</v>
      </c>
      <c r="B62" s="23"/>
      <c r="C62" s="23"/>
      <c r="D62" s="23"/>
      <c r="E62" s="7">
        <f>SUM(E57:E61)</f>
        <v>370000</v>
      </c>
      <c r="F62" s="7">
        <f>SUM(F57:F61)</f>
        <v>-100000</v>
      </c>
      <c r="G62" s="7">
        <f>SUM(G57:G61)</f>
        <v>0</v>
      </c>
      <c r="H62" s="7">
        <f>SUM(H57:H61)</f>
        <v>270000</v>
      </c>
      <c r="I62" s="9"/>
    </row>
    <row r="63" spans="1:9" ht="41.25" customHeight="1">
      <c r="A63" s="5">
        <v>47</v>
      </c>
      <c r="B63" s="5">
        <v>852</v>
      </c>
      <c r="C63" s="5">
        <v>85202</v>
      </c>
      <c r="D63" s="6" t="s">
        <v>54</v>
      </c>
      <c r="E63" s="7">
        <v>20000</v>
      </c>
      <c r="F63" s="8"/>
      <c r="G63" s="8"/>
      <c r="H63" s="8">
        <f t="shared" si="2"/>
        <v>20000</v>
      </c>
      <c r="I63" s="9" t="s">
        <v>7</v>
      </c>
    </row>
    <row r="64" spans="1:9" ht="15" customHeight="1">
      <c r="A64" s="23" t="s">
        <v>6</v>
      </c>
      <c r="B64" s="23"/>
      <c r="C64" s="23"/>
      <c r="D64" s="23"/>
      <c r="E64" s="7">
        <f>SUM(E63)</f>
        <v>20000</v>
      </c>
      <c r="F64" s="7">
        <f>SUM(F63)</f>
        <v>0</v>
      </c>
      <c r="G64" s="7">
        <f>SUM(G63)</f>
        <v>0</v>
      </c>
      <c r="H64" s="7">
        <f>SUM(H63)</f>
        <v>20000</v>
      </c>
      <c r="I64" s="9" t="s">
        <v>7</v>
      </c>
    </row>
    <row r="65" spans="1:9" ht="20.25" customHeight="1">
      <c r="A65" s="39" t="s">
        <v>17</v>
      </c>
      <c r="B65" s="40"/>
      <c r="C65" s="40"/>
      <c r="D65" s="40"/>
      <c r="E65" s="40"/>
      <c r="F65" s="40"/>
      <c r="G65" s="40"/>
      <c r="H65" s="40"/>
      <c r="I65" s="41"/>
    </row>
    <row r="66" spans="1:9" ht="47.25" customHeight="1">
      <c r="A66" s="5">
        <v>48</v>
      </c>
      <c r="B66" s="5">
        <v>900</v>
      </c>
      <c r="C66" s="5">
        <v>90015</v>
      </c>
      <c r="D66" s="6" t="s">
        <v>55</v>
      </c>
      <c r="E66" s="7">
        <v>200000</v>
      </c>
      <c r="F66" s="8"/>
      <c r="G66" s="8">
        <v>200000</v>
      </c>
      <c r="H66" s="8">
        <f>E66+F66+G66</f>
        <v>400000</v>
      </c>
      <c r="I66" s="9" t="s">
        <v>7</v>
      </c>
    </row>
    <row r="67" spans="1:9" ht="15" customHeight="1">
      <c r="A67" s="23" t="s">
        <v>6</v>
      </c>
      <c r="B67" s="23"/>
      <c r="C67" s="23"/>
      <c r="D67" s="23"/>
      <c r="E67" s="7">
        <f>SUM(E66)</f>
        <v>200000</v>
      </c>
      <c r="F67" s="7">
        <f>SUM(F66)</f>
        <v>0</v>
      </c>
      <c r="G67" s="7">
        <f>SUM(G66)</f>
        <v>200000</v>
      </c>
      <c r="H67" s="7">
        <f>SUM(H66)</f>
        <v>400000</v>
      </c>
      <c r="I67" s="9"/>
    </row>
    <row r="68" spans="1:9" ht="22.5" customHeight="1">
      <c r="A68" s="39" t="s">
        <v>16</v>
      </c>
      <c r="B68" s="40"/>
      <c r="C68" s="40"/>
      <c r="D68" s="40"/>
      <c r="E68" s="40"/>
      <c r="F68" s="40"/>
      <c r="G68" s="40"/>
      <c r="H68" s="40"/>
      <c r="I68" s="41"/>
    </row>
    <row r="69" spans="1:9" ht="53.25" customHeight="1">
      <c r="A69" s="5">
        <v>49</v>
      </c>
      <c r="B69" s="5">
        <v>921</v>
      </c>
      <c r="C69" s="5">
        <v>92109</v>
      </c>
      <c r="D69" s="6" t="s">
        <v>56</v>
      </c>
      <c r="E69" s="7">
        <v>1000</v>
      </c>
      <c r="F69" s="8"/>
      <c r="G69" s="8"/>
      <c r="H69" s="8">
        <f>E69+F69+G69</f>
        <v>1000</v>
      </c>
      <c r="I69" s="9" t="s">
        <v>7</v>
      </c>
    </row>
    <row r="70" spans="1:9" ht="40.5" customHeight="1">
      <c r="A70" s="5">
        <v>50</v>
      </c>
      <c r="B70" s="5">
        <v>921</v>
      </c>
      <c r="C70" s="5">
        <v>92109</v>
      </c>
      <c r="D70" s="11" t="s">
        <v>57</v>
      </c>
      <c r="E70" s="7">
        <v>20000</v>
      </c>
      <c r="F70" s="8"/>
      <c r="G70" s="8"/>
      <c r="H70" s="8">
        <f>E70+F70+G70</f>
        <v>20000</v>
      </c>
      <c r="I70" s="9" t="s">
        <v>7</v>
      </c>
    </row>
    <row r="71" spans="1:9" ht="15" customHeight="1">
      <c r="A71" s="23" t="s">
        <v>6</v>
      </c>
      <c r="B71" s="23"/>
      <c r="C71" s="23"/>
      <c r="D71" s="23"/>
      <c r="E71" s="7">
        <f>SUM(E69:E70)</f>
        <v>21000</v>
      </c>
      <c r="F71" s="7">
        <f>SUM(F69:F70)</f>
        <v>0</v>
      </c>
      <c r="G71" s="7">
        <f>SUM(G69:G70)</f>
        <v>0</v>
      </c>
      <c r="H71" s="7">
        <f>SUM(H69:H70)</f>
        <v>21000</v>
      </c>
      <c r="I71" s="9"/>
    </row>
    <row r="72" spans="1:9" ht="15" customHeight="1">
      <c r="A72" s="39" t="s">
        <v>12</v>
      </c>
      <c r="B72" s="40"/>
      <c r="C72" s="40"/>
      <c r="D72" s="40"/>
      <c r="E72" s="40"/>
      <c r="F72" s="40"/>
      <c r="G72" s="40"/>
      <c r="H72" s="40"/>
      <c r="I72" s="41"/>
    </row>
    <row r="73" spans="1:9" ht="24.75" customHeight="1">
      <c r="A73" s="5">
        <v>51</v>
      </c>
      <c r="B73" s="5">
        <v>926</v>
      </c>
      <c r="C73" s="5">
        <v>92601</v>
      </c>
      <c r="D73" s="6" t="s">
        <v>58</v>
      </c>
      <c r="E73" s="7">
        <v>20000</v>
      </c>
      <c r="F73" s="8"/>
      <c r="G73" s="8"/>
      <c r="H73" s="8">
        <f>E73+F73+G73</f>
        <v>20000</v>
      </c>
      <c r="I73" s="9" t="s">
        <v>7</v>
      </c>
    </row>
    <row r="74" spans="1:9" ht="28.5" customHeight="1">
      <c r="A74" s="5">
        <v>52</v>
      </c>
      <c r="B74" s="5">
        <v>926</v>
      </c>
      <c r="C74" s="5">
        <v>92601</v>
      </c>
      <c r="D74" s="11" t="s">
        <v>59</v>
      </c>
      <c r="E74" s="7">
        <v>20000</v>
      </c>
      <c r="F74" s="8">
        <v>-15000</v>
      </c>
      <c r="G74" s="8"/>
      <c r="H74" s="8">
        <f>E74+F74+G74</f>
        <v>5000</v>
      </c>
      <c r="I74" s="9" t="s">
        <v>7</v>
      </c>
    </row>
    <row r="75" spans="1:9" ht="15" customHeight="1">
      <c r="A75" s="27" t="s">
        <v>6</v>
      </c>
      <c r="B75" s="27"/>
      <c r="C75" s="27"/>
      <c r="D75" s="27"/>
      <c r="E75" s="7">
        <f>SUM(E73:E74)</f>
        <v>40000</v>
      </c>
      <c r="F75" s="7">
        <f>SUM(F73:F74)</f>
        <v>-15000</v>
      </c>
      <c r="G75" s="7">
        <f>SUM(G73:G74)</f>
        <v>0</v>
      </c>
      <c r="H75" s="7">
        <f>SUM(H73:H74)</f>
        <v>25000</v>
      </c>
      <c r="I75" s="12"/>
    </row>
    <row r="76" spans="1:9" ht="16.5" customHeight="1">
      <c r="A76" s="28" t="s">
        <v>8</v>
      </c>
      <c r="B76" s="28"/>
      <c r="C76" s="28"/>
      <c r="D76" s="28"/>
      <c r="E76" s="13">
        <f>E75+E71+E67+E64+E62+E56+E53+E49+E23+E44</f>
        <v>11122962</v>
      </c>
      <c r="F76" s="13">
        <f>F75+F71+F67+F64+F62+F56+F53+F49+F23+F44</f>
        <v>-796400</v>
      </c>
      <c r="G76" s="13">
        <f>G75+G71+G67+G64+G62+G56+G53+G49+G23+G44</f>
        <v>4012449.64</v>
      </c>
      <c r="H76" s="13">
        <f>H75+H71+H67+H64+H62+H56+H53+H49+H23+H44+H12</f>
        <v>14419516.64</v>
      </c>
      <c r="I76" s="12"/>
    </row>
    <row r="85" spans="6:10" ht="12">
      <c r="F85" s="14"/>
      <c r="H85" s="14"/>
      <c r="J85" s="14"/>
    </row>
  </sheetData>
  <sheetProtection/>
  <mergeCells count="28">
    <mergeCell ref="A50:I50"/>
    <mergeCell ref="A65:I65"/>
    <mergeCell ref="A5:I5"/>
    <mergeCell ref="A13:I13"/>
    <mergeCell ref="A24:I24"/>
    <mergeCell ref="A45:I45"/>
    <mergeCell ref="A44:D44"/>
    <mergeCell ref="A12:D12"/>
    <mergeCell ref="I3:I4"/>
    <mergeCell ref="A1:I1"/>
    <mergeCell ref="A53:D53"/>
    <mergeCell ref="A56:D56"/>
    <mergeCell ref="F3:H3"/>
    <mergeCell ref="A3:A4"/>
    <mergeCell ref="B3:B4"/>
    <mergeCell ref="C3:C4"/>
    <mergeCell ref="D3:D4"/>
    <mergeCell ref="E3:E4"/>
    <mergeCell ref="A75:D75"/>
    <mergeCell ref="A76:D76"/>
    <mergeCell ref="A49:D49"/>
    <mergeCell ref="A23:D23"/>
    <mergeCell ref="A64:D64"/>
    <mergeCell ref="A62:D62"/>
    <mergeCell ref="A67:D67"/>
    <mergeCell ref="A71:D71"/>
    <mergeCell ref="A72:I72"/>
    <mergeCell ref="A68:I6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&amp;CStrona &amp;P</oddFooter>
  </headerFooter>
  <rowBreaks count="3" manualBreakCount="3">
    <brk id="23" max="255" man="1"/>
    <brk id="44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Marcin Walichnowski</cp:lastModifiedBy>
  <cp:lastPrinted>2010-12-28T10:46:22Z</cp:lastPrinted>
  <dcterms:created xsi:type="dcterms:W3CDTF">1999-03-23T10:45:22Z</dcterms:created>
  <dcterms:modified xsi:type="dcterms:W3CDTF">2010-12-30T14:02:39Z</dcterms:modified>
  <cp:category/>
  <cp:version/>
  <cp:contentType/>
  <cp:contentStatus/>
</cp:coreProperties>
</file>