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'G'!$A$1:$S$129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<sst xmlns="http://schemas.openxmlformats.org/spreadsheetml/2006/main" count="322" uniqueCount="141">
  <si>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</si>
  <si>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</si>
  <si>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</si>
  <si>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</si>
  <si>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</si>
  <si>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</si>
  <si>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</si>
  <si>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</si>
  <si>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</si>
  <si>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</si>
  <si>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</si>
  <si>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</si>
  <si>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</si>
  <si>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</si>
  <si>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</si>
  <si>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</si>
  <si>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</si>
  <si>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</si>
  <si>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</si>
  <si>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</si>
  <si>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</si>
  <si>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</si>
  <si>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</si>
  <si>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</si>
  <si>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</si>
  <si>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</si>
  <si>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</si>
  <si>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</si>
  <si>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</si>
  <si>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</si>
  <si>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</si>
  <si>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</si>
  <si>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</si>
  <si>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</si>
  <si>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</si>
  <si>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</si>
  <si>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</si>
  <si>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</si>
  <si>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</si>
  <si>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</si>
  <si>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</si>
  <si>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</si>
  <si>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</si>
  <si>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</si>
  <si>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</si>
  <si>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</si>
  <si>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</si>
  <si>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</si>
  <si>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</si>
  <si>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</si>
  <si>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</si>
  <si>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</si>
  <si>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</si>
  <si>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</si>
  <si>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</si>
  <si>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</si>
  <si>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</si>
  <si>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</si>
  <si>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</si>
  <si>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</si>
  <si>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</si>
  <si>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</si>
  <si>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</si>
  <si>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</si>
  <si>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</si>
  <si>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Rozbudowa szkoły w Komorowie wraz z wykonaniem lodowiska</t>
  </si>
  <si>
    <t>Rozbudowa Szkoły w Nowej Wsi/Granicy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</si>
  <si>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</si>
  <si>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</si>
  <si>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</si>
  <si>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</si>
  <si>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</si>
  <si>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</si>
  <si>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r>
      <t xml:space="preserve">Przebudowa ul. </t>
    </r>
    <r>
      <rPr>
        <sz val="9"/>
        <rFont val="Times New Roman CE"/>
        <family val="0"/>
      </rPr>
      <t>Jaśminowej</t>
    </r>
    <r>
      <rPr>
        <sz val="9"/>
        <rFont val="Times New Roman CE"/>
        <family val="1"/>
      </rPr>
      <t>, Różanej, Tulipanów, Granicznej i Słonecznej w Nowej Wsi.</t>
    </r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</si>
  <si>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</si>
  <si>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</si>
  <si>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</si>
  <si>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</si>
  <si>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</si>
  <si>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</si>
  <si>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</si>
  <si>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</si>
  <si>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</si>
  <si>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Dofinansowanie Projektu EA realizowanego przez Samorząd Województwa w ramach porozumienia</t>
  </si>
  <si>
    <t>Dofinansowanie Projektu BW realizowanego przez Samorząd Województwa w ramach porozumienia</t>
  </si>
  <si>
    <t>150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</si>
  <si>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</si>
  <si>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</si>
  <si>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</si>
  <si>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</si>
  <si>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</si>
  <si>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</si>
  <si>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</si>
  <si>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Wykonywanie usług polegających na odczytywaniu wodomierzy i wystawianiu faktur za zrzut ścieków i dostawę wody ”</t>
  </si>
  <si>
    <t>Budowa kanalizacji sanitarnej w ul. Wandy, Sportowej i Stokrotek w Nowej Wsi</t>
  </si>
  <si>
    <r>
      <t>Przebudowa ul. Środkowej</t>
    </r>
    <r>
      <rPr>
        <i/>
        <u val="single"/>
        <sz val="9"/>
        <rFont val="Times New Roman CE"/>
        <family val="0"/>
      </rPr>
      <t xml:space="preserve"> </t>
    </r>
    <r>
      <rPr>
        <i/>
        <sz val="9"/>
        <rFont val="Times New Roman CE"/>
        <family val="0"/>
      </rPr>
      <t>w Opaczy Kol.</t>
    </r>
  </si>
  <si>
    <t xml:space="preserve">Budowa budynku Urzędu Gminy wraz z lokalami użytkowymi i infrastrukturą techniczną </t>
  </si>
  <si>
    <t>Przebudowa ul. Sportowej, Wandy i Heleny w Nowej Wsi (dok)</t>
  </si>
  <si>
    <t>Zagospodarowanie Pl. Paderewskiego w Komorowie</t>
  </si>
  <si>
    <t>Wykaz przedsięwzięć do WPF na lata 2012–2020                                                                          Załącznik nr 2 do Uchwały Nr   /   /2012 Rady Gminy Michałowice z dnia …….</t>
  </si>
  <si>
    <t>Prowadzenie audytu wewnętrznego w Gminie Michałowice</t>
  </si>
  <si>
    <t>750</t>
  </si>
  <si>
    <t>75023</t>
  </si>
  <si>
    <t>Internet SUW Komorów</t>
  </si>
  <si>
    <t xml:space="preserve">Internet Neostrada Opcja 2Mb w promocji „Wymarzony Internet” </t>
  </si>
  <si>
    <t>921</t>
  </si>
  <si>
    <t>92109</t>
  </si>
  <si>
    <t>Dostawa usług internetowych do budynków  Urzędu Gminy</t>
  </si>
  <si>
    <t>801</t>
  </si>
  <si>
    <t>80114</t>
  </si>
  <si>
    <t>Dowóz dzieci do szkół ZOEAS</t>
  </si>
  <si>
    <t>Dostawa usług telekomunikacyjnych telefonii komórkowych ZOEAS</t>
  </si>
  <si>
    <t>Dostawa usług telekomunikacyjnych telefonii komórkowych Urząd Gminy</t>
  </si>
  <si>
    <t>Dostawa usług telekomunikacyjnych telefonii komórkowych Szkoła Podstawowa Nowa Wieś</t>
  </si>
  <si>
    <t>80101</t>
  </si>
  <si>
    <t>Dostawa usług telekomunikacyjnych telefonii komórkowych Szkoła Podstawowa Komorów</t>
  </si>
  <si>
    <t>80110</t>
  </si>
  <si>
    <t>80113</t>
  </si>
  <si>
    <t>80120</t>
  </si>
  <si>
    <t>80104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</si>
  <si>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</si>
  <si>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</si>
  <si>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</si>
  <si>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</si>
  <si>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</si>
  <si>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Dowóz dzieci niepełnosprawnych ZOEAS</t>
  </si>
  <si>
    <t>Dostawa usług telekomunikacyjnych telefonii stacjonarnych Urząd Gminy</t>
  </si>
  <si>
    <t>Prowadzenie rachunków bankowych Gimnazjum Michałowice</t>
  </si>
  <si>
    <t>Prowadzenie rachunków bankowych Gimnazjum Komorów</t>
  </si>
  <si>
    <t>Prowadzenie rachunków bankowych Gimnazjum Nowa Wieś</t>
  </si>
  <si>
    <t>Prowadzenie rachunków bankowych Liceum Ogólnokształcące w Komorowie</t>
  </si>
  <si>
    <t>Prowadzenie rachunków bankowych Szkoła Podstawowa Komorów</t>
  </si>
  <si>
    <t>Prowadzenie rachunków bankowych Szkoła Podstawowa Michałowice</t>
  </si>
  <si>
    <t>Prowadzenie rachunków bankowych Szkoła Podstawowa Nowa Wieś</t>
  </si>
  <si>
    <t>Prowadzenie rachunków bankowych Urząd Gminy</t>
  </si>
  <si>
    <t>Prowadzenie rachunków bankowych Gminne Przedszkole Michałowice</t>
  </si>
  <si>
    <t>Prowadzenie rachunków bankowych Gminne Przedszkole Nowa Wieś</t>
  </si>
  <si>
    <t>Prowadzenie rachunków bankowych ZOEAS</t>
  </si>
  <si>
    <t>Przebudowa ul.  Kurpińskiego, Sobieskiego, Wiejskiej, Kotońskiego, Moniuszki, Poniatowskiego, Kraszewskiego, Mazurskiej, 3Maja (dok), Kredytowej (dok), Kujawskiej (dok) w Komorowe dopisać  ul.Żwirową (dok.)</t>
  </si>
  <si>
    <t>Przebudowa ul. Akacjowej, Klonowej, Lipowej i Żwirowej w Komorowie (dok)</t>
  </si>
  <si>
    <t>84a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</si>
</sst>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sz val="10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u val="single"/>
      <sz val="9"/>
      <name val="Times New Roman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SheetLayoutView="100" workbookViewId="0" topLeftCell="A1">
      <pane xSplit="9" ySplit="5" topLeftCell="J80" activePane="bottomRight" state="frozen"/>
      <selection pane="topLeft" activeCell="A1" sqref="A1"/>
      <selection pane="topRight" activeCell="I1" sqref="I1"/>
      <selection pane="bottomLeft" activeCell="A6" sqref="A6"/>
      <selection pane="bottomRight" activeCell="K55" sqref="K55"/>
    </sheetView>
  </sheetViews>
  <sheetFormatPr defaultColWidth="9.140625" defaultRowHeight="12.75"/>
  <cols>
    <col min="1" max="1" width="4.28125" style="25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36" customWidth="1"/>
    <col min="9" max="9" width="13.28125" style="0" customWidth="1"/>
    <col min="10" max="10" width="12.7109375" style="36" bestFit="1" customWidth="1"/>
    <col min="11" max="11" width="11.7109375" style="0" bestFit="1" customWidth="1"/>
    <col min="12" max="12" width="12.7109375" style="0" bestFit="1" customWidth="1"/>
    <col min="13" max="15" width="11.7109375" style="0" bestFit="1" customWidth="1"/>
    <col min="16" max="16" width="10.57421875" style="0" customWidth="1"/>
    <col min="17" max="18" width="11.00390625" style="0" bestFit="1" customWidth="1"/>
    <col min="19" max="19" width="11.7109375" style="0" customWidth="1"/>
  </cols>
  <sheetData>
    <row r="1" spans="2:19" ht="25.5" customHeight="1">
      <c r="B1" s="61" t="s">
        <v>99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ht="12.7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5.5" customHeight="1">
      <c r="A3" s="60" t="s">
        <v>82</v>
      </c>
      <c r="B3" s="68" t="s">
        <v>2</v>
      </c>
      <c r="C3" s="60" t="s">
        <v>19</v>
      </c>
      <c r="D3" s="71" t="s">
        <v>22</v>
      </c>
      <c r="E3" s="72"/>
      <c r="F3" s="60" t="s">
        <v>3</v>
      </c>
      <c r="G3" s="60"/>
      <c r="H3" s="70" t="s">
        <v>20</v>
      </c>
      <c r="I3" s="60" t="s">
        <v>21</v>
      </c>
      <c r="J3" s="60"/>
      <c r="K3" s="60"/>
      <c r="L3" s="60"/>
      <c r="M3" s="60"/>
      <c r="N3" s="60"/>
      <c r="O3" s="60"/>
      <c r="P3" s="60"/>
      <c r="Q3" s="60"/>
      <c r="R3" s="60"/>
      <c r="S3" s="60" t="s">
        <v>23</v>
      </c>
    </row>
    <row r="4" spans="1:19" ht="36" customHeight="1">
      <c r="A4" s="60"/>
      <c r="B4" s="68"/>
      <c r="C4" s="60"/>
      <c r="D4" s="73"/>
      <c r="E4" s="74"/>
      <c r="F4" s="60"/>
      <c r="G4" s="60"/>
      <c r="H4" s="7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25.5">
      <c r="A5" s="26"/>
      <c r="B5" s="16"/>
      <c r="C5" s="2"/>
      <c r="D5" s="2" t="s">
        <v>4</v>
      </c>
      <c r="E5" s="2" t="s">
        <v>5</v>
      </c>
      <c r="F5" s="2" t="s">
        <v>6</v>
      </c>
      <c r="G5" s="2" t="s">
        <v>7</v>
      </c>
      <c r="H5" s="27"/>
      <c r="I5" s="2"/>
      <c r="J5" s="37">
        <v>2012</v>
      </c>
      <c r="K5" s="2">
        <v>2013</v>
      </c>
      <c r="L5" s="2">
        <v>2014</v>
      </c>
      <c r="M5" s="2">
        <v>2015</v>
      </c>
      <c r="N5" s="2">
        <v>2016</v>
      </c>
      <c r="O5" s="2">
        <v>2017</v>
      </c>
      <c r="P5" s="2">
        <v>2018</v>
      </c>
      <c r="Q5" s="2">
        <v>2019</v>
      </c>
      <c r="R5" s="2">
        <v>2020</v>
      </c>
      <c r="S5" s="2"/>
    </row>
    <row r="6" spans="1:19" ht="12.75">
      <c r="A6" s="26">
        <v>1</v>
      </c>
      <c r="B6" s="16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7">
        <v>8</v>
      </c>
      <c r="I6" s="2">
        <v>9</v>
      </c>
      <c r="J6" s="37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</row>
    <row r="7" spans="1:19" ht="12.75">
      <c r="A7" s="26">
        <v>2</v>
      </c>
      <c r="B7" s="64" t="s">
        <v>8</v>
      </c>
      <c r="C7" s="65"/>
      <c r="D7" s="65"/>
      <c r="E7" s="65"/>
      <c r="F7" s="65"/>
      <c r="G7" s="65"/>
      <c r="H7" s="28">
        <f>H8+H9</f>
        <v>185741865.7</v>
      </c>
      <c r="I7" s="28">
        <f>I8+I9</f>
        <v>20480999.62</v>
      </c>
      <c r="J7" s="28">
        <f aca="true" t="shared" si="0" ref="J7:S7">J8+J9</f>
        <v>26807372.36</v>
      </c>
      <c r="K7" s="11">
        <f t="shared" si="0"/>
        <v>17511178.09</v>
      </c>
      <c r="L7" s="11">
        <f t="shared" si="0"/>
        <v>18040079.09</v>
      </c>
      <c r="M7" s="11">
        <f t="shared" si="0"/>
        <v>12878103.09</v>
      </c>
      <c r="N7" s="11">
        <f t="shared" si="0"/>
        <v>13773519.09</v>
      </c>
      <c r="O7" s="11">
        <f t="shared" si="0"/>
        <v>15380870.09</v>
      </c>
      <c r="P7" s="11">
        <f t="shared" si="0"/>
        <v>18399750.09</v>
      </c>
      <c r="Q7" s="11">
        <f t="shared" si="0"/>
        <v>21538077.09</v>
      </c>
      <c r="R7" s="11">
        <f t="shared" si="0"/>
        <v>20931917.09</v>
      </c>
      <c r="S7" s="11">
        <f t="shared" si="0"/>
        <v>138178493.72</v>
      </c>
    </row>
    <row r="8" spans="1:19" ht="12.75">
      <c r="A8" s="26">
        <v>3</v>
      </c>
      <c r="B8" s="64" t="s">
        <v>9</v>
      </c>
      <c r="C8" s="65"/>
      <c r="D8" s="65"/>
      <c r="E8" s="65"/>
      <c r="F8" s="65"/>
      <c r="G8" s="65"/>
      <c r="H8" s="28">
        <f>SUM(H21)</f>
        <v>7718987.8100000005</v>
      </c>
      <c r="I8" s="28">
        <f aca="true" t="shared" si="1" ref="I8:S8">SUM(I21)</f>
        <v>1544798</v>
      </c>
      <c r="J8" s="28">
        <f t="shared" si="1"/>
        <v>4013586.09</v>
      </c>
      <c r="K8" s="28">
        <f t="shared" si="1"/>
        <v>1125201.0899999999</v>
      </c>
      <c r="L8" s="28">
        <f t="shared" si="1"/>
        <v>400360.08999999997</v>
      </c>
      <c r="M8" s="28">
        <f t="shared" si="1"/>
        <v>144511.09</v>
      </c>
      <c r="N8" s="28">
        <f t="shared" si="1"/>
        <v>95354.09</v>
      </c>
      <c r="O8" s="28">
        <f t="shared" si="1"/>
        <v>90730.09</v>
      </c>
      <c r="P8" s="28">
        <f t="shared" si="1"/>
        <v>91641.09</v>
      </c>
      <c r="Q8" s="28">
        <f t="shared" si="1"/>
        <v>92588.09</v>
      </c>
      <c r="R8" s="28">
        <f t="shared" si="1"/>
        <v>120218.09</v>
      </c>
      <c r="S8" s="28">
        <f t="shared" si="1"/>
        <v>2160603.7199999997</v>
      </c>
    </row>
    <row r="9" spans="1:19" ht="12.75">
      <c r="A9" s="26">
        <v>4</v>
      </c>
      <c r="B9" s="64" t="s">
        <v>10</v>
      </c>
      <c r="C9" s="65"/>
      <c r="D9" s="65"/>
      <c r="E9" s="65"/>
      <c r="F9" s="65"/>
      <c r="G9" s="65"/>
      <c r="H9" s="28">
        <f>H12</f>
        <v>178022877.89</v>
      </c>
      <c r="I9" s="28">
        <f>I12</f>
        <v>18936201.62</v>
      </c>
      <c r="J9" s="28">
        <f aca="true" t="shared" si="2" ref="J9:S9">J12</f>
        <v>22793786.27</v>
      </c>
      <c r="K9" s="11">
        <f t="shared" si="2"/>
        <v>16385977</v>
      </c>
      <c r="L9" s="11">
        <f t="shared" si="2"/>
        <v>17639719</v>
      </c>
      <c r="M9" s="11">
        <f t="shared" si="2"/>
        <v>12733592</v>
      </c>
      <c r="N9" s="11">
        <f t="shared" si="2"/>
        <v>13678165</v>
      </c>
      <c r="O9" s="11">
        <f t="shared" si="2"/>
        <v>15290140</v>
      </c>
      <c r="P9" s="11">
        <f t="shared" si="2"/>
        <v>18308109</v>
      </c>
      <c r="Q9" s="11">
        <f t="shared" si="2"/>
        <v>21445489</v>
      </c>
      <c r="R9" s="11">
        <f t="shared" si="2"/>
        <v>20811699</v>
      </c>
      <c r="S9" s="11">
        <f t="shared" si="2"/>
        <v>136017890</v>
      </c>
    </row>
    <row r="10" spans="1:19" ht="12.75">
      <c r="A10" s="26">
        <v>5</v>
      </c>
      <c r="B10" s="64" t="s">
        <v>11</v>
      </c>
      <c r="C10" s="65"/>
      <c r="D10" s="65"/>
      <c r="E10" s="65"/>
      <c r="F10" s="65"/>
      <c r="G10" s="65"/>
      <c r="H10" s="28">
        <f>H11+H12</f>
        <v>178022877.89</v>
      </c>
      <c r="I10" s="28">
        <f>I11+I12</f>
        <v>18936201.62</v>
      </c>
      <c r="J10" s="28">
        <f aca="true" t="shared" si="3" ref="J10:S10">J11+J12</f>
        <v>22793786.27</v>
      </c>
      <c r="K10" s="11">
        <f t="shared" si="3"/>
        <v>16385977</v>
      </c>
      <c r="L10" s="11">
        <f t="shared" si="3"/>
        <v>17639719</v>
      </c>
      <c r="M10" s="11">
        <f t="shared" si="3"/>
        <v>12733592</v>
      </c>
      <c r="N10" s="11">
        <f t="shared" si="3"/>
        <v>13678165</v>
      </c>
      <c r="O10" s="11">
        <f t="shared" si="3"/>
        <v>15290140</v>
      </c>
      <c r="P10" s="11">
        <f t="shared" si="3"/>
        <v>18308109</v>
      </c>
      <c r="Q10" s="11">
        <f t="shared" si="3"/>
        <v>21445489</v>
      </c>
      <c r="R10" s="11">
        <f t="shared" si="3"/>
        <v>20811699</v>
      </c>
      <c r="S10" s="11">
        <f t="shared" si="3"/>
        <v>136017890</v>
      </c>
    </row>
    <row r="11" spans="1:19" ht="12.75">
      <c r="A11" s="26">
        <v>6</v>
      </c>
      <c r="B11" s="64" t="s">
        <v>9</v>
      </c>
      <c r="C11" s="65"/>
      <c r="D11" s="65"/>
      <c r="E11" s="65"/>
      <c r="F11" s="65"/>
      <c r="G11" s="65"/>
      <c r="H11" s="28"/>
      <c r="I11" s="29"/>
      <c r="J11" s="29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6">
        <v>7</v>
      </c>
      <c r="B12" s="64" t="s">
        <v>10</v>
      </c>
      <c r="C12" s="65"/>
      <c r="D12" s="65"/>
      <c r="E12" s="65"/>
      <c r="F12" s="65"/>
      <c r="G12" s="65"/>
      <c r="H12" s="28">
        <f>H55</f>
        <v>178022877.89</v>
      </c>
      <c r="I12" s="28">
        <f>I55</f>
        <v>18936201.62</v>
      </c>
      <c r="J12" s="28">
        <f aca="true" t="shared" si="4" ref="J12:S12">J55</f>
        <v>22793786.27</v>
      </c>
      <c r="K12" s="11">
        <f t="shared" si="4"/>
        <v>16385977</v>
      </c>
      <c r="L12" s="11">
        <f t="shared" si="4"/>
        <v>17639719</v>
      </c>
      <c r="M12" s="11">
        <f t="shared" si="4"/>
        <v>12733592</v>
      </c>
      <c r="N12" s="11">
        <f t="shared" si="4"/>
        <v>13678165</v>
      </c>
      <c r="O12" s="11">
        <f t="shared" si="4"/>
        <v>15290140</v>
      </c>
      <c r="P12" s="11">
        <f t="shared" si="4"/>
        <v>18308109</v>
      </c>
      <c r="Q12" s="11">
        <f t="shared" si="4"/>
        <v>21445489</v>
      </c>
      <c r="R12" s="11">
        <f t="shared" si="4"/>
        <v>20811699</v>
      </c>
      <c r="S12" s="11">
        <f t="shared" si="4"/>
        <v>136017890</v>
      </c>
    </row>
    <row r="13" spans="1:19" ht="25.5" customHeight="1">
      <c r="A13" s="26">
        <v>8</v>
      </c>
      <c r="B13" s="66" t="s">
        <v>124</v>
      </c>
      <c r="C13" s="67"/>
      <c r="D13" s="67"/>
      <c r="E13" s="67"/>
      <c r="F13" s="67"/>
      <c r="G13" s="67"/>
      <c r="H13" s="29"/>
      <c r="I13" s="29"/>
      <c r="J13" s="29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6">
        <v>9</v>
      </c>
      <c r="B14" s="17" t="s">
        <v>12</v>
      </c>
      <c r="C14" s="3"/>
      <c r="D14" s="3"/>
      <c r="E14" s="3"/>
      <c r="F14" s="63" t="s">
        <v>0</v>
      </c>
      <c r="G14" s="63"/>
      <c r="H14" s="29"/>
      <c r="I14" s="29"/>
      <c r="J14" s="29"/>
      <c r="K14" s="3"/>
      <c r="L14" s="3"/>
      <c r="M14" s="3"/>
      <c r="N14" s="3"/>
      <c r="O14" s="3"/>
      <c r="P14" s="3"/>
      <c r="Q14" s="3"/>
      <c r="R14" s="3"/>
      <c r="S14" s="3"/>
    </row>
    <row r="15" spans="1:19" ht="38.25">
      <c r="A15" s="26">
        <v>10</v>
      </c>
      <c r="B15" s="17" t="s">
        <v>13</v>
      </c>
      <c r="C15" s="3"/>
      <c r="D15" s="3"/>
      <c r="E15" s="3"/>
      <c r="F15" s="3"/>
      <c r="G15" s="3"/>
      <c r="H15" s="29"/>
      <c r="I15" s="29"/>
      <c r="J15" s="29"/>
      <c r="K15" s="3"/>
      <c r="L15" s="3"/>
      <c r="M15" s="3"/>
      <c r="N15" s="3"/>
      <c r="O15" s="3"/>
      <c r="P15" s="3"/>
      <c r="Q15" s="3"/>
      <c r="R15" s="3"/>
      <c r="S15" s="3"/>
    </row>
    <row r="16" spans="1:19" ht="26.25" customHeight="1">
      <c r="A16" s="26">
        <v>11</v>
      </c>
      <c r="B16" s="66" t="s">
        <v>14</v>
      </c>
      <c r="C16" s="67"/>
      <c r="D16" s="67"/>
      <c r="E16" s="67"/>
      <c r="F16" s="67"/>
      <c r="G16" s="67"/>
      <c r="H16" s="29"/>
      <c r="I16" s="29"/>
      <c r="J16" s="29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6">
        <v>12</v>
      </c>
      <c r="B17" s="66" t="s">
        <v>9</v>
      </c>
      <c r="C17" s="67"/>
      <c r="D17" s="67"/>
      <c r="E17" s="67"/>
      <c r="F17" s="67"/>
      <c r="G17" s="67"/>
      <c r="H17" s="29"/>
      <c r="I17" s="29"/>
      <c r="J17" s="29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6">
        <v>13</v>
      </c>
      <c r="B18" s="66" t="s">
        <v>10</v>
      </c>
      <c r="C18" s="67"/>
      <c r="D18" s="67"/>
      <c r="E18" s="67"/>
      <c r="F18" s="67"/>
      <c r="G18" s="67"/>
      <c r="H18" s="29"/>
      <c r="I18" s="29"/>
      <c r="J18" s="29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6">
        <v>14</v>
      </c>
      <c r="B19" s="17" t="s">
        <v>12</v>
      </c>
      <c r="C19" s="3"/>
      <c r="D19" s="3"/>
      <c r="E19" s="3"/>
      <c r="F19" s="63" t="s">
        <v>0</v>
      </c>
      <c r="G19" s="63"/>
      <c r="H19" s="29"/>
      <c r="I19" s="29"/>
      <c r="J19" s="29"/>
      <c r="K19" s="3"/>
      <c r="L19" s="3"/>
      <c r="M19" s="3"/>
      <c r="N19" s="3"/>
      <c r="O19" s="3"/>
      <c r="P19" s="3"/>
      <c r="Q19" s="3"/>
      <c r="R19" s="3"/>
      <c r="S19" s="3"/>
    </row>
    <row r="20" spans="1:19" ht="38.25">
      <c r="A20" s="26">
        <v>15</v>
      </c>
      <c r="B20" s="17" t="s">
        <v>13</v>
      </c>
      <c r="C20" s="3"/>
      <c r="D20" s="3"/>
      <c r="E20" s="3"/>
      <c r="F20" s="3"/>
      <c r="G20" s="3"/>
      <c r="H20" s="29"/>
      <c r="I20" s="29"/>
      <c r="J20" s="29"/>
      <c r="K20" s="3"/>
      <c r="L20" s="3"/>
      <c r="M20" s="3"/>
      <c r="N20" s="3"/>
      <c r="O20" s="3"/>
      <c r="P20" s="3"/>
      <c r="Q20" s="3"/>
      <c r="R20" s="3"/>
      <c r="S20" s="3"/>
    </row>
    <row r="21" spans="1:19" ht="14.25" customHeight="1">
      <c r="A21" s="26">
        <v>16</v>
      </c>
      <c r="B21" s="66" t="s">
        <v>15</v>
      </c>
      <c r="C21" s="67"/>
      <c r="D21" s="67"/>
      <c r="E21" s="67"/>
      <c r="F21" s="67"/>
      <c r="G21" s="67"/>
      <c r="H21" s="28">
        <f>SUM(H22)</f>
        <v>7718987.8100000005</v>
      </c>
      <c r="I21" s="28">
        <f aca="true" t="shared" si="5" ref="I21:S21">SUM(I22)</f>
        <v>1544798</v>
      </c>
      <c r="J21" s="28">
        <f t="shared" si="5"/>
        <v>4013586.09</v>
      </c>
      <c r="K21" s="28">
        <f t="shared" si="5"/>
        <v>1125201.0899999999</v>
      </c>
      <c r="L21" s="28">
        <f t="shared" si="5"/>
        <v>400360.08999999997</v>
      </c>
      <c r="M21" s="28">
        <f t="shared" si="5"/>
        <v>144511.09</v>
      </c>
      <c r="N21" s="28">
        <f t="shared" si="5"/>
        <v>95354.09</v>
      </c>
      <c r="O21" s="28">
        <f t="shared" si="5"/>
        <v>90730.09</v>
      </c>
      <c r="P21" s="28">
        <f t="shared" si="5"/>
        <v>91641.09</v>
      </c>
      <c r="Q21" s="28">
        <f t="shared" si="5"/>
        <v>92588.09</v>
      </c>
      <c r="R21" s="28">
        <f t="shared" si="5"/>
        <v>120218.09</v>
      </c>
      <c r="S21" s="28">
        <f t="shared" si="5"/>
        <v>2160603.7199999997</v>
      </c>
    </row>
    <row r="22" spans="1:19" s="43" customFormat="1" ht="12.75">
      <c r="A22" s="26">
        <v>17</v>
      </c>
      <c r="B22" s="66" t="s">
        <v>9</v>
      </c>
      <c r="C22" s="67"/>
      <c r="D22" s="67"/>
      <c r="E22" s="67"/>
      <c r="F22" s="67"/>
      <c r="G22" s="67"/>
      <c r="H22" s="28">
        <f aca="true" t="shared" si="6" ref="H22:S22">SUM(H23:H54)</f>
        <v>7718987.8100000005</v>
      </c>
      <c r="I22" s="28">
        <f t="shared" si="6"/>
        <v>1544798</v>
      </c>
      <c r="J22" s="28">
        <f t="shared" si="6"/>
        <v>4013586.09</v>
      </c>
      <c r="K22" s="28">
        <f t="shared" si="6"/>
        <v>1125201.0899999999</v>
      </c>
      <c r="L22" s="28">
        <f t="shared" si="6"/>
        <v>400360.08999999997</v>
      </c>
      <c r="M22" s="28">
        <f t="shared" si="6"/>
        <v>144511.09</v>
      </c>
      <c r="N22" s="28">
        <f t="shared" si="6"/>
        <v>95354.09</v>
      </c>
      <c r="O22" s="28">
        <f t="shared" si="6"/>
        <v>90730.09</v>
      </c>
      <c r="P22" s="28">
        <f t="shared" si="6"/>
        <v>91641.09</v>
      </c>
      <c r="Q22" s="28">
        <f t="shared" si="6"/>
        <v>92588.09</v>
      </c>
      <c r="R22" s="28">
        <f t="shared" si="6"/>
        <v>120218.09</v>
      </c>
      <c r="S22" s="28">
        <f t="shared" si="6"/>
        <v>2160603.7199999997</v>
      </c>
    </row>
    <row r="23" spans="1:19" ht="25.5">
      <c r="A23" s="26">
        <v>18</v>
      </c>
      <c r="B23" s="42" t="s">
        <v>86</v>
      </c>
      <c r="C23" s="4" t="s">
        <v>24</v>
      </c>
      <c r="D23" s="41">
        <v>2012</v>
      </c>
      <c r="E23" s="41">
        <v>2020</v>
      </c>
      <c r="F23" s="41">
        <v>700</v>
      </c>
      <c r="G23" s="41">
        <v>70005</v>
      </c>
      <c r="H23" s="28">
        <f>SUM(J23:R23)</f>
        <v>224755</v>
      </c>
      <c r="I23" s="29">
        <v>0</v>
      </c>
      <c r="J23" s="29">
        <v>18720</v>
      </c>
      <c r="K23" s="29">
        <v>19469</v>
      </c>
      <c r="L23" s="29">
        <v>20248</v>
      </c>
      <c r="M23" s="29">
        <v>21057</v>
      </c>
      <c r="N23" s="29">
        <v>21900</v>
      </c>
      <c r="O23" s="29">
        <v>22776</v>
      </c>
      <c r="P23" s="29">
        <v>23687</v>
      </c>
      <c r="Q23" s="29">
        <v>24634</v>
      </c>
      <c r="R23" s="29">
        <f>25620+26644</f>
        <v>52264</v>
      </c>
      <c r="S23" s="29">
        <f>SUM(K23:R23)</f>
        <v>206035</v>
      </c>
    </row>
    <row r="24" spans="1:19" ht="38.25">
      <c r="A24" s="26">
        <v>19</v>
      </c>
      <c r="B24" s="45" t="s">
        <v>90</v>
      </c>
      <c r="C24" s="4" t="s">
        <v>24</v>
      </c>
      <c r="D24" s="41">
        <v>2012</v>
      </c>
      <c r="E24" s="41">
        <v>2020</v>
      </c>
      <c r="F24" s="41">
        <v>700</v>
      </c>
      <c r="G24" s="41">
        <v>70005</v>
      </c>
      <c r="H24" s="28">
        <f>SUM(J24:R24)</f>
        <v>234606.81</v>
      </c>
      <c r="I24" s="29">
        <v>0</v>
      </c>
      <c r="J24" s="29">
        <v>27734.09</v>
      </c>
      <c r="K24" s="29">
        <v>28234.09</v>
      </c>
      <c r="L24" s="29">
        <v>28234.09</v>
      </c>
      <c r="M24" s="29">
        <v>28734.09</v>
      </c>
      <c r="N24" s="29">
        <v>28734.09</v>
      </c>
      <c r="O24" s="29">
        <v>23234.09</v>
      </c>
      <c r="P24" s="29">
        <v>23234.09</v>
      </c>
      <c r="Q24" s="29">
        <v>23234.09</v>
      </c>
      <c r="R24" s="29">
        <v>23234.09</v>
      </c>
      <c r="S24" s="29">
        <f>SUM(K24:R24)</f>
        <v>206872.72</v>
      </c>
    </row>
    <row r="25" spans="1:19" ht="51">
      <c r="A25" s="26">
        <v>20</v>
      </c>
      <c r="B25" s="46" t="s">
        <v>91</v>
      </c>
      <c r="C25" s="4" t="s">
        <v>24</v>
      </c>
      <c r="D25" s="41">
        <v>2012</v>
      </c>
      <c r="E25" s="41">
        <v>2020</v>
      </c>
      <c r="F25" s="41">
        <v>700</v>
      </c>
      <c r="G25" s="41">
        <v>70005</v>
      </c>
      <c r="H25" s="28">
        <f>SUM(J25:R25)</f>
        <v>340400</v>
      </c>
      <c r="I25" s="29">
        <v>0</v>
      </c>
      <c r="J25" s="29">
        <v>36400</v>
      </c>
      <c r="K25" s="29">
        <v>38000</v>
      </c>
      <c r="L25" s="29">
        <v>38000</v>
      </c>
      <c r="M25" s="29">
        <v>38000</v>
      </c>
      <c r="N25" s="29">
        <v>38000</v>
      </c>
      <c r="O25" s="29">
        <v>38000</v>
      </c>
      <c r="P25" s="29">
        <v>38000</v>
      </c>
      <c r="Q25" s="29">
        <v>38000</v>
      </c>
      <c r="R25" s="29">
        <v>38000</v>
      </c>
      <c r="S25" s="29">
        <f>SUM(K25:R25)</f>
        <v>304000</v>
      </c>
    </row>
    <row r="26" spans="1:19" ht="38.25">
      <c r="A26" s="26">
        <v>21</v>
      </c>
      <c r="B26" s="45" t="s">
        <v>92</v>
      </c>
      <c r="C26" s="4" t="s">
        <v>24</v>
      </c>
      <c r="D26" s="41">
        <v>2012</v>
      </c>
      <c r="E26" s="41">
        <v>2020</v>
      </c>
      <c r="F26" s="41">
        <v>700</v>
      </c>
      <c r="G26" s="41">
        <v>70005</v>
      </c>
      <c r="H26" s="28">
        <f>SUM(J26:R26)</f>
        <v>60480</v>
      </c>
      <c r="I26" s="29">
        <v>0</v>
      </c>
      <c r="J26" s="29">
        <v>6720</v>
      </c>
      <c r="K26" s="29">
        <v>6720</v>
      </c>
      <c r="L26" s="29">
        <v>6720</v>
      </c>
      <c r="M26" s="29">
        <v>6720</v>
      </c>
      <c r="N26" s="29">
        <v>6720</v>
      </c>
      <c r="O26" s="29">
        <v>6720</v>
      </c>
      <c r="P26" s="29">
        <v>6720</v>
      </c>
      <c r="Q26" s="29">
        <v>6720</v>
      </c>
      <c r="R26" s="29">
        <v>6720</v>
      </c>
      <c r="S26" s="29">
        <f>SUM(K26:R26)</f>
        <v>53760</v>
      </c>
    </row>
    <row r="27" spans="1:19" ht="51">
      <c r="A27" s="26">
        <v>22</v>
      </c>
      <c r="B27" s="45" t="s">
        <v>93</v>
      </c>
      <c r="C27" s="4" t="s">
        <v>24</v>
      </c>
      <c r="D27" s="41">
        <v>2012</v>
      </c>
      <c r="E27" s="41">
        <v>2013</v>
      </c>
      <c r="F27" s="44" t="s">
        <v>26</v>
      </c>
      <c r="G27" s="44" t="s">
        <v>27</v>
      </c>
      <c r="H27" s="28">
        <f>SUM(J27:R27)</f>
        <v>250000</v>
      </c>
      <c r="I27" s="29">
        <v>0</v>
      </c>
      <c r="J27" s="29">
        <v>200000</v>
      </c>
      <c r="K27" s="29">
        <v>50000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f>SUM(K27:R27)</f>
        <v>50000</v>
      </c>
    </row>
    <row r="28" spans="1:19" ht="38.25">
      <c r="A28" s="26">
        <v>23</v>
      </c>
      <c r="B28" s="42" t="s">
        <v>89</v>
      </c>
      <c r="C28" s="4" t="s">
        <v>24</v>
      </c>
      <c r="D28" s="41">
        <v>2012</v>
      </c>
      <c r="E28" s="41">
        <v>2014</v>
      </c>
      <c r="F28" s="41">
        <v>710</v>
      </c>
      <c r="G28" s="41">
        <v>71004</v>
      </c>
      <c r="H28" s="28">
        <f>SUM(J28:L28)</f>
        <v>1000000</v>
      </c>
      <c r="I28" s="29">
        <v>0</v>
      </c>
      <c r="J28" s="29">
        <v>400000</v>
      </c>
      <c r="K28" s="29">
        <v>400000</v>
      </c>
      <c r="L28" s="29">
        <v>200000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/>
      <c r="S28" s="29">
        <v>600000</v>
      </c>
    </row>
    <row r="29" spans="1:19" ht="21.75" customHeight="1">
      <c r="A29" s="26">
        <v>24</v>
      </c>
      <c r="B29" s="42" t="s">
        <v>88</v>
      </c>
      <c r="C29" s="4" t="s">
        <v>24</v>
      </c>
      <c r="D29" s="41">
        <v>2011</v>
      </c>
      <c r="E29" s="41">
        <v>2012</v>
      </c>
      <c r="F29" s="41">
        <v>600</v>
      </c>
      <c r="G29" s="41">
        <v>60016</v>
      </c>
      <c r="H29" s="28">
        <f>SUM(I29:K29)</f>
        <v>600000</v>
      </c>
      <c r="I29" s="29">
        <v>100000</v>
      </c>
      <c r="J29" s="29">
        <v>200000</v>
      </c>
      <c r="K29" s="29">
        <v>300000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300000</v>
      </c>
    </row>
    <row r="30" spans="1:19" ht="51">
      <c r="A30" s="26">
        <v>25</v>
      </c>
      <c r="B30" s="42" t="s">
        <v>87</v>
      </c>
      <c r="C30" s="4" t="s">
        <v>24</v>
      </c>
      <c r="D30" s="41">
        <v>2011</v>
      </c>
      <c r="E30" s="41">
        <v>2012</v>
      </c>
      <c r="F30" s="40" t="s">
        <v>26</v>
      </c>
      <c r="G30" s="40" t="s">
        <v>27</v>
      </c>
      <c r="H30" s="28">
        <f>SUM(I30:J30)</f>
        <v>4314798</v>
      </c>
      <c r="I30" s="29">
        <v>1444798</v>
      </c>
      <c r="J30" s="29">
        <v>2870000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38.25">
      <c r="A31" s="26">
        <v>26</v>
      </c>
      <c r="B31" s="42" t="s">
        <v>100</v>
      </c>
      <c r="C31" s="4" t="s">
        <v>24</v>
      </c>
      <c r="D31" s="41">
        <v>2012</v>
      </c>
      <c r="E31" s="41">
        <v>2013</v>
      </c>
      <c r="F31" s="40" t="s">
        <v>101</v>
      </c>
      <c r="G31" s="40" t="s">
        <v>102</v>
      </c>
      <c r="H31" s="28">
        <f>SUM(J31:K31)</f>
        <v>44280</v>
      </c>
      <c r="I31" s="29">
        <v>0</v>
      </c>
      <c r="J31" s="29">
        <v>36900</v>
      </c>
      <c r="K31" s="29">
        <v>7380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7380</v>
      </c>
    </row>
    <row r="32" spans="1:19" ht="25.5">
      <c r="A32" s="26">
        <v>27</v>
      </c>
      <c r="B32" s="42" t="s">
        <v>103</v>
      </c>
      <c r="C32" s="4" t="s">
        <v>24</v>
      </c>
      <c r="D32" s="41">
        <v>2012</v>
      </c>
      <c r="E32" s="41">
        <v>2014</v>
      </c>
      <c r="F32" s="40" t="s">
        <v>101</v>
      </c>
      <c r="G32" s="40" t="s">
        <v>102</v>
      </c>
      <c r="H32" s="28">
        <f>SUM(J32:L32)</f>
        <v>3388</v>
      </c>
      <c r="I32" s="29">
        <v>0</v>
      </c>
      <c r="J32" s="29">
        <v>950</v>
      </c>
      <c r="K32" s="29">
        <v>1219</v>
      </c>
      <c r="L32" s="29">
        <v>1219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2438</v>
      </c>
    </row>
    <row r="33" spans="1:19" ht="25.5">
      <c r="A33" s="26">
        <v>28</v>
      </c>
      <c r="B33" s="42" t="s">
        <v>104</v>
      </c>
      <c r="C33" s="4" t="s">
        <v>24</v>
      </c>
      <c r="D33" s="41">
        <v>2012</v>
      </c>
      <c r="E33" s="41">
        <v>2014</v>
      </c>
      <c r="F33" s="40" t="s">
        <v>105</v>
      </c>
      <c r="G33" s="40" t="s">
        <v>106</v>
      </c>
      <c r="H33" s="28">
        <f>SUM(J33:L33)</f>
        <v>3470</v>
      </c>
      <c r="I33" s="29">
        <v>0</v>
      </c>
      <c r="J33" s="29">
        <v>1032</v>
      </c>
      <c r="K33" s="29">
        <v>1219</v>
      </c>
      <c r="L33" s="29">
        <v>1219</v>
      </c>
      <c r="M33" s="29">
        <v>0</v>
      </c>
      <c r="N33" s="29">
        <v>0</v>
      </c>
      <c r="O33" s="58">
        <v>0</v>
      </c>
      <c r="P33" s="29">
        <v>0</v>
      </c>
      <c r="Q33" s="29">
        <v>0</v>
      </c>
      <c r="R33" s="29">
        <v>0</v>
      </c>
      <c r="S33" s="29">
        <v>2438</v>
      </c>
    </row>
    <row r="34" spans="1:19" ht="25.5">
      <c r="A34" s="26">
        <v>29</v>
      </c>
      <c r="B34" s="42" t="s">
        <v>107</v>
      </c>
      <c r="C34" s="4" t="s">
        <v>24</v>
      </c>
      <c r="D34" s="41">
        <v>2012</v>
      </c>
      <c r="E34" s="41">
        <v>2015</v>
      </c>
      <c r="F34" s="40" t="s">
        <v>101</v>
      </c>
      <c r="G34" s="40" t="s">
        <v>102</v>
      </c>
      <c r="H34" s="28">
        <f>SUM(J34:M34)</f>
        <v>105000</v>
      </c>
      <c r="I34" s="29">
        <v>0</v>
      </c>
      <c r="J34" s="29">
        <v>30000</v>
      </c>
      <c r="K34" s="29">
        <v>25000</v>
      </c>
      <c r="L34" s="29">
        <v>25000</v>
      </c>
      <c r="M34" s="29">
        <v>25000</v>
      </c>
      <c r="N34" s="29">
        <v>0</v>
      </c>
      <c r="O34" s="58">
        <v>0</v>
      </c>
      <c r="P34" s="29">
        <v>0</v>
      </c>
      <c r="Q34" s="29">
        <v>0</v>
      </c>
      <c r="R34" s="29">
        <v>0</v>
      </c>
      <c r="S34" s="29">
        <v>75000</v>
      </c>
    </row>
    <row r="35" spans="1:19" ht="25.5">
      <c r="A35" s="26">
        <v>30</v>
      </c>
      <c r="B35" s="42" t="s">
        <v>110</v>
      </c>
      <c r="C35" s="4" t="s">
        <v>24</v>
      </c>
      <c r="D35" s="41">
        <v>2012</v>
      </c>
      <c r="E35" s="41">
        <v>2013</v>
      </c>
      <c r="F35" s="40" t="s">
        <v>108</v>
      </c>
      <c r="G35" s="40" t="s">
        <v>117</v>
      </c>
      <c r="H35" s="28">
        <f>SUM(J35:K35)</f>
        <v>156000</v>
      </c>
      <c r="I35" s="29">
        <v>0</v>
      </c>
      <c r="J35" s="29">
        <v>60000</v>
      </c>
      <c r="K35" s="29">
        <v>96000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96000</v>
      </c>
    </row>
    <row r="36" spans="1:19" ht="25.5">
      <c r="A36" s="26">
        <v>31</v>
      </c>
      <c r="B36" s="42" t="s">
        <v>125</v>
      </c>
      <c r="C36" s="4" t="s">
        <v>24</v>
      </c>
      <c r="D36" s="41">
        <v>2012</v>
      </c>
      <c r="E36" s="41">
        <v>2013</v>
      </c>
      <c r="F36" s="40" t="s">
        <v>108</v>
      </c>
      <c r="G36" s="40" t="s">
        <v>117</v>
      </c>
      <c r="H36" s="28">
        <f>SUM(I36:K36)</f>
        <v>99900</v>
      </c>
      <c r="I36" s="29">
        <v>0</v>
      </c>
      <c r="J36" s="29">
        <v>36700</v>
      </c>
      <c r="K36" s="29">
        <v>63200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63200</v>
      </c>
    </row>
    <row r="37" spans="1:19" ht="38.25">
      <c r="A37" s="26">
        <v>32</v>
      </c>
      <c r="B37" s="42" t="s">
        <v>126</v>
      </c>
      <c r="C37" s="4" t="s">
        <v>24</v>
      </c>
      <c r="D37" s="41">
        <v>2012</v>
      </c>
      <c r="E37" s="41">
        <v>2015</v>
      </c>
      <c r="F37" s="40" t="s">
        <v>101</v>
      </c>
      <c r="G37" s="40" t="s">
        <v>102</v>
      </c>
      <c r="H37" s="28">
        <f>SUM(I37:M37)</f>
        <v>100000</v>
      </c>
      <c r="I37" s="29">
        <v>0</v>
      </c>
      <c r="J37" s="29">
        <v>25000</v>
      </c>
      <c r="K37" s="29">
        <v>25000</v>
      </c>
      <c r="L37" s="29">
        <v>25000</v>
      </c>
      <c r="M37" s="29">
        <v>25000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75000</v>
      </c>
    </row>
    <row r="38" spans="1:19" ht="38.25">
      <c r="A38" s="26">
        <v>33</v>
      </c>
      <c r="B38" s="42" t="s">
        <v>111</v>
      </c>
      <c r="C38" s="4" t="s">
        <v>24</v>
      </c>
      <c r="D38" s="41">
        <v>2012</v>
      </c>
      <c r="E38" s="41">
        <v>2014</v>
      </c>
      <c r="F38" s="40" t="s">
        <v>108</v>
      </c>
      <c r="G38" s="40" t="s">
        <v>109</v>
      </c>
      <c r="H38" s="28">
        <f>SUM(J38:L38)</f>
        <v>7220</v>
      </c>
      <c r="I38" s="29">
        <v>0</v>
      </c>
      <c r="J38" s="29">
        <v>2800</v>
      </c>
      <c r="K38" s="29">
        <v>3100</v>
      </c>
      <c r="L38" s="29">
        <v>1320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4420</v>
      </c>
    </row>
    <row r="39" spans="1:19" ht="38.25">
      <c r="A39" s="26">
        <v>34</v>
      </c>
      <c r="B39" s="42" t="s">
        <v>112</v>
      </c>
      <c r="C39" s="4" t="s">
        <v>24</v>
      </c>
      <c r="D39" s="41">
        <v>2012</v>
      </c>
      <c r="E39" s="41">
        <v>2014</v>
      </c>
      <c r="F39" s="40" t="s">
        <v>101</v>
      </c>
      <c r="G39" s="40" t="s">
        <v>102</v>
      </c>
      <c r="H39" s="28">
        <f>SUM(I39:L39)</f>
        <v>138000</v>
      </c>
      <c r="I39" s="29">
        <v>0</v>
      </c>
      <c r="J39" s="29">
        <v>42000</v>
      </c>
      <c r="K39" s="29">
        <v>46000</v>
      </c>
      <c r="L39" s="29">
        <v>50000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96000</v>
      </c>
    </row>
    <row r="40" spans="1:19" ht="51">
      <c r="A40" s="26">
        <v>35</v>
      </c>
      <c r="B40" s="42" t="s">
        <v>113</v>
      </c>
      <c r="C40" s="4" t="s">
        <v>24</v>
      </c>
      <c r="D40" s="41">
        <v>2012</v>
      </c>
      <c r="E40" s="41">
        <v>2013</v>
      </c>
      <c r="F40" s="40" t="s">
        <v>108</v>
      </c>
      <c r="G40" s="40" t="s">
        <v>114</v>
      </c>
      <c r="H40" s="28">
        <f aca="true" t="shared" si="7" ref="H40:H52">SUM(I40:K40)</f>
        <v>1800</v>
      </c>
      <c r="I40" s="29">
        <v>0</v>
      </c>
      <c r="J40" s="29">
        <v>900</v>
      </c>
      <c r="K40" s="29">
        <v>900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900</v>
      </c>
    </row>
    <row r="41" spans="1:19" ht="51">
      <c r="A41" s="26">
        <v>36</v>
      </c>
      <c r="B41" s="42" t="s">
        <v>115</v>
      </c>
      <c r="C41" s="4" t="s">
        <v>24</v>
      </c>
      <c r="D41" s="41">
        <v>2012</v>
      </c>
      <c r="E41" s="41">
        <v>2013</v>
      </c>
      <c r="F41" s="40" t="s">
        <v>108</v>
      </c>
      <c r="G41" s="40" t="s">
        <v>114</v>
      </c>
      <c r="H41" s="28">
        <f t="shared" si="7"/>
        <v>1120</v>
      </c>
      <c r="I41" s="29">
        <v>0</v>
      </c>
      <c r="J41" s="29">
        <v>580</v>
      </c>
      <c r="K41" s="29">
        <v>540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540</v>
      </c>
    </row>
    <row r="42" spans="1:19" ht="38.25">
      <c r="A42" s="26">
        <v>37</v>
      </c>
      <c r="B42" s="42" t="s">
        <v>127</v>
      </c>
      <c r="C42" s="4" t="s">
        <v>24</v>
      </c>
      <c r="D42" s="41">
        <v>2012</v>
      </c>
      <c r="E42" s="41">
        <v>2013</v>
      </c>
      <c r="F42" s="40" t="s">
        <v>108</v>
      </c>
      <c r="G42" s="40" t="s">
        <v>116</v>
      </c>
      <c r="H42" s="28">
        <f t="shared" si="7"/>
        <v>1500</v>
      </c>
      <c r="I42" s="29">
        <v>0</v>
      </c>
      <c r="J42" s="29">
        <v>750</v>
      </c>
      <c r="K42" s="29">
        <v>750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750</v>
      </c>
    </row>
    <row r="43" spans="1:19" ht="25.5">
      <c r="A43" s="26">
        <v>38</v>
      </c>
      <c r="B43" s="42" t="s">
        <v>128</v>
      </c>
      <c r="C43" s="4" t="s">
        <v>24</v>
      </c>
      <c r="D43" s="41">
        <v>2012</v>
      </c>
      <c r="E43" s="41">
        <v>2013</v>
      </c>
      <c r="F43" s="40" t="s">
        <v>108</v>
      </c>
      <c r="G43" s="40" t="s">
        <v>116</v>
      </c>
      <c r="H43" s="28">
        <f t="shared" si="7"/>
        <v>850</v>
      </c>
      <c r="I43" s="29">
        <v>0</v>
      </c>
      <c r="J43" s="29">
        <v>600</v>
      </c>
      <c r="K43" s="29">
        <v>250</v>
      </c>
      <c r="L43" s="29"/>
      <c r="M43" s="29"/>
      <c r="N43" s="29"/>
      <c r="O43" s="29"/>
      <c r="P43" s="29"/>
      <c r="Q43" s="29"/>
      <c r="R43" s="29"/>
      <c r="S43" s="29">
        <v>250</v>
      </c>
    </row>
    <row r="44" spans="1:19" ht="38.25">
      <c r="A44" s="26">
        <v>39</v>
      </c>
      <c r="B44" s="42" t="s">
        <v>129</v>
      </c>
      <c r="C44" s="4" t="s">
        <v>24</v>
      </c>
      <c r="D44" s="41">
        <v>2012</v>
      </c>
      <c r="E44" s="41">
        <v>2013</v>
      </c>
      <c r="F44" s="40" t="s">
        <v>108</v>
      </c>
      <c r="G44" s="40" t="s">
        <v>116</v>
      </c>
      <c r="H44" s="28">
        <f t="shared" si="7"/>
        <v>850</v>
      </c>
      <c r="I44" s="29">
        <v>0</v>
      </c>
      <c r="J44" s="29">
        <v>600</v>
      </c>
      <c r="K44" s="29">
        <v>250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250</v>
      </c>
    </row>
    <row r="45" spans="1:19" ht="38.25">
      <c r="A45" s="26">
        <v>40</v>
      </c>
      <c r="B45" s="42" t="s">
        <v>130</v>
      </c>
      <c r="C45" s="4" t="s">
        <v>24</v>
      </c>
      <c r="D45" s="41">
        <v>2012</v>
      </c>
      <c r="E45" s="41">
        <v>2013</v>
      </c>
      <c r="F45" s="40" t="s">
        <v>108</v>
      </c>
      <c r="G45" s="40" t="s">
        <v>118</v>
      </c>
      <c r="H45" s="28">
        <f t="shared" si="7"/>
        <v>780</v>
      </c>
      <c r="I45" s="29">
        <v>0</v>
      </c>
      <c r="J45" s="29">
        <v>550</v>
      </c>
      <c r="K45" s="29">
        <v>230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230</v>
      </c>
    </row>
    <row r="46" spans="1:19" ht="38.25">
      <c r="A46" s="26">
        <v>41</v>
      </c>
      <c r="B46" s="42" t="s">
        <v>131</v>
      </c>
      <c r="C46" s="4" t="s">
        <v>24</v>
      </c>
      <c r="D46" s="41">
        <v>2012</v>
      </c>
      <c r="E46" s="41">
        <v>2013</v>
      </c>
      <c r="F46" s="40" t="s">
        <v>108</v>
      </c>
      <c r="G46" s="40" t="s">
        <v>114</v>
      </c>
      <c r="H46" s="28">
        <f t="shared" si="7"/>
        <v>2120</v>
      </c>
      <c r="I46" s="29">
        <v>0</v>
      </c>
      <c r="J46" s="29">
        <v>1800</v>
      </c>
      <c r="K46" s="29">
        <v>320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320</v>
      </c>
    </row>
    <row r="47" spans="1:19" ht="38.25">
      <c r="A47" s="26">
        <v>42</v>
      </c>
      <c r="B47" s="42" t="s">
        <v>132</v>
      </c>
      <c r="C47" s="4" t="s">
        <v>24</v>
      </c>
      <c r="D47" s="41">
        <v>2012</v>
      </c>
      <c r="E47" s="41">
        <v>2013</v>
      </c>
      <c r="F47" s="40" t="s">
        <v>108</v>
      </c>
      <c r="G47" s="40" t="s">
        <v>114</v>
      </c>
      <c r="H47" s="28">
        <f t="shared" si="7"/>
        <v>2400</v>
      </c>
      <c r="I47" s="29">
        <v>0</v>
      </c>
      <c r="J47" s="29">
        <v>1700</v>
      </c>
      <c r="K47" s="29">
        <v>700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700</v>
      </c>
    </row>
    <row r="48" spans="1:20" ht="38.25">
      <c r="A48" s="26">
        <v>43</v>
      </c>
      <c r="B48" s="42" t="s">
        <v>133</v>
      </c>
      <c r="C48" s="4" t="s">
        <v>24</v>
      </c>
      <c r="D48" s="41">
        <v>2012</v>
      </c>
      <c r="E48" s="41">
        <v>2013</v>
      </c>
      <c r="F48" s="40" t="s">
        <v>108</v>
      </c>
      <c r="G48" s="40" t="s">
        <v>114</v>
      </c>
      <c r="H48" s="28">
        <f t="shared" si="7"/>
        <v>1700</v>
      </c>
      <c r="I48" s="29">
        <v>0</v>
      </c>
      <c r="J48" s="29">
        <v>1200</v>
      </c>
      <c r="K48" s="29">
        <v>500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500</v>
      </c>
      <c r="T48" s="59"/>
    </row>
    <row r="49" spans="1:19" ht="25.5">
      <c r="A49" s="26">
        <v>44</v>
      </c>
      <c r="B49" s="42" t="s">
        <v>134</v>
      </c>
      <c r="C49" s="4" t="s">
        <v>24</v>
      </c>
      <c r="D49" s="41">
        <v>2012</v>
      </c>
      <c r="E49" s="41">
        <v>2013</v>
      </c>
      <c r="F49" s="40" t="s">
        <v>101</v>
      </c>
      <c r="G49" s="40" t="s">
        <v>102</v>
      </c>
      <c r="H49" s="28">
        <f t="shared" si="7"/>
        <v>5000</v>
      </c>
      <c r="I49" s="29">
        <v>0</v>
      </c>
      <c r="J49" s="29">
        <v>3000</v>
      </c>
      <c r="K49" s="29">
        <v>2000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2000</v>
      </c>
    </row>
    <row r="50" spans="1:19" ht="38.25">
      <c r="A50" s="26">
        <v>45</v>
      </c>
      <c r="B50" s="42" t="s">
        <v>135</v>
      </c>
      <c r="C50" s="4" t="s">
        <v>24</v>
      </c>
      <c r="D50" s="41">
        <v>2012</v>
      </c>
      <c r="E50" s="41">
        <v>2013</v>
      </c>
      <c r="F50" s="40" t="s">
        <v>108</v>
      </c>
      <c r="G50" s="40" t="s">
        <v>119</v>
      </c>
      <c r="H50" s="28">
        <f t="shared" si="7"/>
        <v>1700</v>
      </c>
      <c r="I50" s="29">
        <v>0</v>
      </c>
      <c r="J50" s="29">
        <v>1200</v>
      </c>
      <c r="K50" s="29">
        <v>500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500</v>
      </c>
    </row>
    <row r="51" spans="1:19" ht="38.25">
      <c r="A51" s="26">
        <v>46</v>
      </c>
      <c r="B51" s="42" t="s">
        <v>136</v>
      </c>
      <c r="C51" s="4" t="s">
        <v>24</v>
      </c>
      <c r="D51" s="41">
        <v>2012</v>
      </c>
      <c r="E51" s="41">
        <v>2013</v>
      </c>
      <c r="F51" s="40" t="s">
        <v>108</v>
      </c>
      <c r="G51" s="40" t="s">
        <v>119</v>
      </c>
      <c r="H51" s="28">
        <f t="shared" si="7"/>
        <v>920</v>
      </c>
      <c r="I51" s="29">
        <v>0</v>
      </c>
      <c r="J51" s="29">
        <v>650</v>
      </c>
      <c r="K51" s="29">
        <v>270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270</v>
      </c>
    </row>
    <row r="52" spans="1:19" ht="25.5">
      <c r="A52" s="26">
        <v>47</v>
      </c>
      <c r="B52" s="42" t="s">
        <v>137</v>
      </c>
      <c r="C52" s="4" t="s">
        <v>24</v>
      </c>
      <c r="D52" s="41">
        <v>2012</v>
      </c>
      <c r="E52" s="41">
        <v>2013</v>
      </c>
      <c r="F52" s="40" t="s">
        <v>108</v>
      </c>
      <c r="G52" s="40" t="s">
        <v>109</v>
      </c>
      <c r="H52" s="28">
        <f t="shared" si="7"/>
        <v>2550</v>
      </c>
      <c r="I52" s="29">
        <v>0</v>
      </c>
      <c r="J52" s="29">
        <v>1800</v>
      </c>
      <c r="K52" s="29">
        <v>750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750</v>
      </c>
    </row>
    <row r="53" spans="1:19" ht="25.5">
      <c r="A53" s="26">
        <v>48</v>
      </c>
      <c r="B53" s="42" t="s">
        <v>120</v>
      </c>
      <c r="C53" s="4" t="s">
        <v>24</v>
      </c>
      <c r="D53" s="41">
        <v>2012</v>
      </c>
      <c r="E53" s="41">
        <v>2014</v>
      </c>
      <c r="F53" s="40" t="s">
        <v>108</v>
      </c>
      <c r="G53" s="40" t="s">
        <v>114</v>
      </c>
      <c r="H53" s="28">
        <f>SUM(J53:L53)</f>
        <v>3800</v>
      </c>
      <c r="I53" s="29">
        <v>0</v>
      </c>
      <c r="J53" s="29">
        <v>1100</v>
      </c>
      <c r="K53" s="29">
        <v>1900</v>
      </c>
      <c r="L53" s="29">
        <v>800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2700</v>
      </c>
    </row>
    <row r="54" spans="1:19" ht="38.25">
      <c r="A54" s="26">
        <v>49</v>
      </c>
      <c r="B54" s="42" t="s">
        <v>123</v>
      </c>
      <c r="C54" s="4" t="s">
        <v>24</v>
      </c>
      <c r="D54" s="41">
        <v>2012</v>
      </c>
      <c r="E54" s="41">
        <v>2014</v>
      </c>
      <c r="F54" s="40" t="s">
        <v>121</v>
      </c>
      <c r="G54" s="40" t="s">
        <v>122</v>
      </c>
      <c r="H54" s="28">
        <f>SUM(J54:L54)</f>
        <v>9600</v>
      </c>
      <c r="I54" s="29">
        <v>0</v>
      </c>
      <c r="J54" s="29">
        <v>2200</v>
      </c>
      <c r="K54" s="29">
        <v>4800</v>
      </c>
      <c r="L54" s="29">
        <v>2600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7400</v>
      </c>
    </row>
    <row r="55" spans="1:19" ht="12.75">
      <c r="A55" s="26">
        <v>50</v>
      </c>
      <c r="B55" s="66" t="s">
        <v>10</v>
      </c>
      <c r="C55" s="67"/>
      <c r="D55" s="67"/>
      <c r="E55" s="67"/>
      <c r="F55" s="67"/>
      <c r="G55" s="67"/>
      <c r="H55" s="27">
        <f aca="true" t="shared" si="8" ref="H55:S55">H56+H63+H70+H92+H98+H113+H115+H118</f>
        <v>178022877.89</v>
      </c>
      <c r="I55" s="27">
        <f t="shared" si="8"/>
        <v>18936201.62</v>
      </c>
      <c r="J55" s="27">
        <f t="shared" si="8"/>
        <v>22793786.27</v>
      </c>
      <c r="K55" s="7">
        <f t="shared" si="8"/>
        <v>16385977</v>
      </c>
      <c r="L55" s="7">
        <f t="shared" si="8"/>
        <v>17639719</v>
      </c>
      <c r="M55" s="7">
        <f t="shared" si="8"/>
        <v>12733592</v>
      </c>
      <c r="N55" s="7">
        <f t="shared" si="8"/>
        <v>13678165</v>
      </c>
      <c r="O55" s="7">
        <f t="shared" si="8"/>
        <v>15290140</v>
      </c>
      <c r="P55" s="7">
        <f t="shared" si="8"/>
        <v>18308109</v>
      </c>
      <c r="Q55" s="7">
        <f t="shared" si="8"/>
        <v>21445489</v>
      </c>
      <c r="R55" s="7">
        <f t="shared" si="8"/>
        <v>20811699</v>
      </c>
      <c r="S55" s="7">
        <f t="shared" si="8"/>
        <v>136017890</v>
      </c>
    </row>
    <row r="56" spans="1:19" ht="38.25">
      <c r="A56" s="26">
        <v>51</v>
      </c>
      <c r="B56" s="18" t="s">
        <v>60</v>
      </c>
      <c r="C56" s="4" t="s">
        <v>24</v>
      </c>
      <c r="D56" s="4">
        <v>2011</v>
      </c>
      <c r="E56" s="4">
        <v>2020</v>
      </c>
      <c r="F56" s="63" t="s">
        <v>0</v>
      </c>
      <c r="G56" s="63"/>
      <c r="H56" s="27">
        <f aca="true" t="shared" si="9" ref="H56:S56">SUM(H57:H62)</f>
        <v>10355193</v>
      </c>
      <c r="I56" s="27">
        <f t="shared" si="9"/>
        <v>735071</v>
      </c>
      <c r="J56" s="27">
        <f t="shared" si="9"/>
        <v>1450122</v>
      </c>
      <c r="K56" s="7">
        <f t="shared" si="9"/>
        <v>1500000</v>
      </c>
      <c r="L56" s="7">
        <f t="shared" si="9"/>
        <v>1060000</v>
      </c>
      <c r="M56" s="7">
        <f t="shared" si="9"/>
        <v>360000</v>
      </c>
      <c r="N56" s="7">
        <f t="shared" si="9"/>
        <v>410000</v>
      </c>
      <c r="O56" s="7">
        <f t="shared" si="9"/>
        <v>710000</v>
      </c>
      <c r="P56" s="7">
        <f t="shared" si="9"/>
        <v>1010000</v>
      </c>
      <c r="Q56" s="7">
        <f t="shared" si="9"/>
        <v>1310000</v>
      </c>
      <c r="R56" s="7">
        <f t="shared" si="9"/>
        <v>1810000</v>
      </c>
      <c r="S56" s="7">
        <f t="shared" si="9"/>
        <v>8170000</v>
      </c>
    </row>
    <row r="57" spans="1:19" ht="25.5">
      <c r="A57" s="26">
        <v>52</v>
      </c>
      <c r="B57" s="19" t="s">
        <v>25</v>
      </c>
      <c r="C57" s="4" t="s">
        <v>24</v>
      </c>
      <c r="D57" s="8">
        <v>2011</v>
      </c>
      <c r="E57" s="8">
        <v>2014</v>
      </c>
      <c r="F57" s="6" t="s">
        <v>26</v>
      </c>
      <c r="G57" s="6" t="s">
        <v>27</v>
      </c>
      <c r="H57" s="27">
        <f aca="true" t="shared" si="10" ref="H57:H62">SUM(I57:R57)</f>
        <v>250000</v>
      </c>
      <c r="I57" s="34">
        <v>0</v>
      </c>
      <c r="J57" s="34">
        <v>0</v>
      </c>
      <c r="K57" s="34">
        <v>50000</v>
      </c>
      <c r="L57" s="34">
        <v>200000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5">
        <v>250000</v>
      </c>
    </row>
    <row r="58" spans="1:19" ht="50.25" customHeight="1">
      <c r="A58" s="26">
        <v>53</v>
      </c>
      <c r="B58" s="50" t="s">
        <v>80</v>
      </c>
      <c r="C58" s="4" t="s">
        <v>24</v>
      </c>
      <c r="D58" s="8">
        <v>2011</v>
      </c>
      <c r="E58" s="8">
        <v>2014</v>
      </c>
      <c r="F58" s="6" t="s">
        <v>26</v>
      </c>
      <c r="G58" s="6" t="s">
        <v>27</v>
      </c>
      <c r="H58" s="27">
        <f t="shared" si="10"/>
        <v>1567428</v>
      </c>
      <c r="I58" s="34">
        <v>152238</v>
      </c>
      <c r="J58" s="49">
        <f>100000+65190</f>
        <v>165190</v>
      </c>
      <c r="K58" s="9">
        <v>750000</v>
      </c>
      <c r="L58" s="9">
        <v>500000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5">
        <f aca="true" t="shared" si="11" ref="S58:S69">SUM(K58:R58)</f>
        <v>1250000</v>
      </c>
    </row>
    <row r="59" spans="1:19" ht="60">
      <c r="A59" s="26">
        <v>54</v>
      </c>
      <c r="B59" s="50" t="s">
        <v>62</v>
      </c>
      <c r="C59" s="4" t="s">
        <v>24</v>
      </c>
      <c r="D59" s="8">
        <v>2011</v>
      </c>
      <c r="E59" s="8">
        <v>2020</v>
      </c>
      <c r="F59" s="6" t="s">
        <v>26</v>
      </c>
      <c r="G59" s="6" t="s">
        <v>27</v>
      </c>
      <c r="H59" s="27">
        <f t="shared" si="10"/>
        <v>1869359</v>
      </c>
      <c r="I59" s="34">
        <v>179359</v>
      </c>
      <c r="J59" s="49">
        <f>100000+190000</f>
        <v>290000</v>
      </c>
      <c r="K59" s="52">
        <f>100000+100000</f>
        <v>200000</v>
      </c>
      <c r="L59" s="9">
        <v>100000</v>
      </c>
      <c r="M59" s="9">
        <v>100000</v>
      </c>
      <c r="N59" s="9">
        <v>100000</v>
      </c>
      <c r="O59" s="9">
        <v>100000</v>
      </c>
      <c r="P59" s="9">
        <v>200000</v>
      </c>
      <c r="Q59" s="9">
        <v>300000</v>
      </c>
      <c r="R59" s="9">
        <v>300000</v>
      </c>
      <c r="S59" s="5">
        <f t="shared" si="11"/>
        <v>1400000</v>
      </c>
    </row>
    <row r="60" spans="1:19" ht="36">
      <c r="A60" s="26">
        <v>55</v>
      </c>
      <c r="B60" s="20" t="s">
        <v>28</v>
      </c>
      <c r="C60" s="4" t="s">
        <v>24</v>
      </c>
      <c r="D60" s="8">
        <v>2011</v>
      </c>
      <c r="E60" s="8">
        <v>2020</v>
      </c>
      <c r="F60" s="6" t="s">
        <v>26</v>
      </c>
      <c r="G60" s="6" t="s">
        <v>27</v>
      </c>
      <c r="H60" s="27">
        <f t="shared" si="10"/>
        <v>91230</v>
      </c>
      <c r="I60" s="34">
        <v>1230</v>
      </c>
      <c r="J60" s="30">
        <v>10000</v>
      </c>
      <c r="K60" s="9">
        <v>10000</v>
      </c>
      <c r="L60" s="9">
        <v>10000</v>
      </c>
      <c r="M60" s="9">
        <v>10000</v>
      </c>
      <c r="N60" s="9">
        <v>10000</v>
      </c>
      <c r="O60" s="9">
        <v>10000</v>
      </c>
      <c r="P60" s="9">
        <v>10000</v>
      </c>
      <c r="Q60" s="9">
        <v>10000</v>
      </c>
      <c r="R60" s="9">
        <v>10000</v>
      </c>
      <c r="S60" s="5">
        <f t="shared" si="11"/>
        <v>80000</v>
      </c>
    </row>
    <row r="61" spans="1:19" ht="36">
      <c r="A61" s="26">
        <v>56</v>
      </c>
      <c r="B61" s="51" t="s">
        <v>94</v>
      </c>
      <c r="C61" s="4" t="s">
        <v>24</v>
      </c>
      <c r="D61" s="8">
        <v>2011</v>
      </c>
      <c r="E61" s="8">
        <v>2013</v>
      </c>
      <c r="F61" s="6" t="s">
        <v>26</v>
      </c>
      <c r="G61" s="6" t="s">
        <v>27</v>
      </c>
      <c r="H61" s="27">
        <f t="shared" si="10"/>
        <v>747081</v>
      </c>
      <c r="I61" s="34">
        <v>87081</v>
      </c>
      <c r="J61" s="49">
        <f>200000+220000</f>
        <v>420000</v>
      </c>
      <c r="K61" s="52">
        <v>240000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5">
        <f t="shared" si="11"/>
        <v>240000</v>
      </c>
    </row>
    <row r="62" spans="1:19" ht="120.75" customHeight="1">
      <c r="A62" s="26">
        <v>57</v>
      </c>
      <c r="B62" s="51" t="s">
        <v>74</v>
      </c>
      <c r="C62" s="4" t="s">
        <v>24</v>
      </c>
      <c r="D62" s="5">
        <v>2011</v>
      </c>
      <c r="E62" s="5">
        <v>2020</v>
      </c>
      <c r="F62" s="6" t="s">
        <v>26</v>
      </c>
      <c r="G62" s="6" t="s">
        <v>27</v>
      </c>
      <c r="H62" s="27">
        <f t="shared" si="10"/>
        <v>5830095</v>
      </c>
      <c r="I62" s="34">
        <v>315163</v>
      </c>
      <c r="J62" s="49">
        <f>500000+64932</f>
        <v>564932</v>
      </c>
      <c r="K62" s="9">
        <v>250000</v>
      </c>
      <c r="L62" s="9">
        <v>250000</v>
      </c>
      <c r="M62" s="9">
        <v>250000</v>
      </c>
      <c r="N62" s="9">
        <v>300000</v>
      </c>
      <c r="O62" s="9">
        <v>600000</v>
      </c>
      <c r="P62" s="9">
        <v>800000</v>
      </c>
      <c r="Q62" s="9">
        <v>1000000</v>
      </c>
      <c r="R62" s="9">
        <v>1500000</v>
      </c>
      <c r="S62" s="5">
        <f t="shared" si="11"/>
        <v>4950000</v>
      </c>
    </row>
    <row r="63" spans="1:19" ht="38.25">
      <c r="A63" s="26">
        <v>58</v>
      </c>
      <c r="B63" s="17" t="s">
        <v>29</v>
      </c>
      <c r="C63" s="4" t="s">
        <v>24</v>
      </c>
      <c r="D63" s="4">
        <v>2011</v>
      </c>
      <c r="E63" s="4">
        <v>2020</v>
      </c>
      <c r="F63" s="63" t="s">
        <v>0</v>
      </c>
      <c r="G63" s="63"/>
      <c r="H63" s="27">
        <f aca="true" t="shared" si="12" ref="H63:S63">SUM(H64:H69)</f>
        <v>5991635</v>
      </c>
      <c r="I63" s="27">
        <f t="shared" si="12"/>
        <v>921635</v>
      </c>
      <c r="J63" s="27">
        <f t="shared" si="12"/>
        <v>480000</v>
      </c>
      <c r="K63" s="7">
        <f t="shared" si="12"/>
        <v>1770000</v>
      </c>
      <c r="L63" s="7">
        <f t="shared" si="12"/>
        <v>710000</v>
      </c>
      <c r="M63" s="7">
        <f t="shared" si="12"/>
        <v>610000</v>
      </c>
      <c r="N63" s="7">
        <f t="shared" si="12"/>
        <v>110000</v>
      </c>
      <c r="O63" s="7">
        <f t="shared" si="12"/>
        <v>260000</v>
      </c>
      <c r="P63" s="7">
        <f t="shared" si="12"/>
        <v>260000</v>
      </c>
      <c r="Q63" s="7">
        <f t="shared" si="12"/>
        <v>360000</v>
      </c>
      <c r="R63" s="7">
        <f t="shared" si="12"/>
        <v>510000</v>
      </c>
      <c r="S63" s="7">
        <f t="shared" si="12"/>
        <v>4590000</v>
      </c>
    </row>
    <row r="64" spans="1:19" ht="15" customHeight="1">
      <c r="A64" s="26">
        <v>59</v>
      </c>
      <c r="B64" s="22" t="s">
        <v>31</v>
      </c>
      <c r="C64" s="4" t="s">
        <v>24</v>
      </c>
      <c r="D64" s="4">
        <v>2011</v>
      </c>
      <c r="E64" s="4">
        <v>2015</v>
      </c>
      <c r="F64" s="6" t="s">
        <v>26</v>
      </c>
      <c r="G64" s="6" t="s">
        <v>27</v>
      </c>
      <c r="H64" s="27">
        <f aca="true" t="shared" si="13" ref="H64:H69">SUM(I64:R64)</f>
        <v>1010000</v>
      </c>
      <c r="I64" s="34">
        <v>0</v>
      </c>
      <c r="J64" s="34">
        <v>0</v>
      </c>
      <c r="K64" s="34">
        <v>10000</v>
      </c>
      <c r="L64" s="34">
        <v>500000</v>
      </c>
      <c r="M64" s="34">
        <v>500000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5">
        <v>1010000</v>
      </c>
    </row>
    <row r="65" spans="1:19" ht="25.5">
      <c r="A65" s="26">
        <v>60</v>
      </c>
      <c r="B65" s="22" t="s">
        <v>32</v>
      </c>
      <c r="C65" s="4" t="s">
        <v>24</v>
      </c>
      <c r="D65" s="4">
        <v>2011</v>
      </c>
      <c r="E65" s="4">
        <v>2014</v>
      </c>
      <c r="F65" s="6" t="s">
        <v>26</v>
      </c>
      <c r="G65" s="6" t="s">
        <v>27</v>
      </c>
      <c r="H65" s="27">
        <f t="shared" si="13"/>
        <v>150000</v>
      </c>
      <c r="I65" s="34">
        <v>0</v>
      </c>
      <c r="J65" s="34">
        <v>0</v>
      </c>
      <c r="K65" s="34">
        <v>50000</v>
      </c>
      <c r="L65" s="34">
        <v>100000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5">
        <v>150000</v>
      </c>
    </row>
    <row r="66" spans="1:19" ht="36">
      <c r="A66" s="26">
        <v>61</v>
      </c>
      <c r="B66" s="22" t="s">
        <v>76</v>
      </c>
      <c r="C66" s="4" t="s">
        <v>24</v>
      </c>
      <c r="D66" s="4">
        <v>2011</v>
      </c>
      <c r="E66" s="4">
        <v>2013</v>
      </c>
      <c r="F66" s="6" t="s">
        <v>26</v>
      </c>
      <c r="G66" s="6" t="s">
        <v>27</v>
      </c>
      <c r="H66" s="27">
        <f t="shared" si="13"/>
        <v>550000</v>
      </c>
      <c r="I66" s="34">
        <v>150000</v>
      </c>
      <c r="J66" s="31">
        <v>200000</v>
      </c>
      <c r="K66" s="10">
        <v>200000</v>
      </c>
      <c r="L66" s="31">
        <v>0</v>
      </c>
      <c r="M66" s="31">
        <v>0</v>
      </c>
      <c r="N66" s="31">
        <v>0</v>
      </c>
      <c r="O66" s="34">
        <v>0</v>
      </c>
      <c r="P66" s="34">
        <v>0</v>
      </c>
      <c r="Q66" s="34">
        <v>0</v>
      </c>
      <c r="R66" s="34">
        <v>0</v>
      </c>
      <c r="S66" s="5">
        <f t="shared" si="11"/>
        <v>200000</v>
      </c>
    </row>
    <row r="67" spans="1:19" ht="13.5" customHeight="1">
      <c r="A67" s="26">
        <v>62</v>
      </c>
      <c r="B67" s="20" t="s">
        <v>33</v>
      </c>
      <c r="C67" s="4" t="s">
        <v>24</v>
      </c>
      <c r="D67" s="4">
        <v>2011</v>
      </c>
      <c r="E67" s="4">
        <v>2013</v>
      </c>
      <c r="F67" s="6" t="s">
        <v>26</v>
      </c>
      <c r="G67" s="6" t="s">
        <v>27</v>
      </c>
      <c r="H67" s="27">
        <f t="shared" si="13"/>
        <v>2081662</v>
      </c>
      <c r="I67" s="34">
        <v>581662</v>
      </c>
      <c r="J67" s="31">
        <v>100000</v>
      </c>
      <c r="K67" s="10">
        <v>1400000</v>
      </c>
      <c r="L67" s="31">
        <v>0</v>
      </c>
      <c r="M67" s="31">
        <v>0</v>
      </c>
      <c r="N67" s="31">
        <v>0</v>
      </c>
      <c r="O67" s="34">
        <v>0</v>
      </c>
      <c r="P67" s="34">
        <v>0</v>
      </c>
      <c r="Q67" s="34">
        <v>0</v>
      </c>
      <c r="R67" s="34">
        <v>0</v>
      </c>
      <c r="S67" s="5">
        <f t="shared" si="11"/>
        <v>1400000</v>
      </c>
    </row>
    <row r="68" spans="1:19" ht="40.5" customHeight="1">
      <c r="A68" s="26">
        <v>63</v>
      </c>
      <c r="B68" s="53" t="s">
        <v>81</v>
      </c>
      <c r="C68" s="4" t="s">
        <v>24</v>
      </c>
      <c r="D68" s="4">
        <v>2011</v>
      </c>
      <c r="E68" s="4">
        <v>2020</v>
      </c>
      <c r="F68" s="6" t="s">
        <v>26</v>
      </c>
      <c r="G68" s="6" t="s">
        <v>27</v>
      </c>
      <c r="H68" s="27">
        <f t="shared" si="13"/>
        <v>169975</v>
      </c>
      <c r="I68" s="34">
        <v>39975</v>
      </c>
      <c r="J68" s="54">
        <f>30000+20000</f>
        <v>50000</v>
      </c>
      <c r="K68" s="10">
        <v>10000</v>
      </c>
      <c r="L68" s="10">
        <v>10000</v>
      </c>
      <c r="M68" s="10">
        <v>10000</v>
      </c>
      <c r="N68" s="10">
        <v>10000</v>
      </c>
      <c r="O68" s="10">
        <v>10000</v>
      </c>
      <c r="P68" s="10">
        <v>10000</v>
      </c>
      <c r="Q68" s="10">
        <v>10000</v>
      </c>
      <c r="R68" s="10">
        <v>10000</v>
      </c>
      <c r="S68" s="5">
        <f t="shared" si="11"/>
        <v>80000</v>
      </c>
    </row>
    <row r="69" spans="1:19" ht="25.5">
      <c r="A69" s="26">
        <v>64</v>
      </c>
      <c r="B69" s="53" t="s">
        <v>30</v>
      </c>
      <c r="C69" s="4" t="s">
        <v>24</v>
      </c>
      <c r="D69" s="4">
        <v>2011</v>
      </c>
      <c r="E69" s="4">
        <v>2020</v>
      </c>
      <c r="F69" s="6" t="s">
        <v>26</v>
      </c>
      <c r="G69" s="6" t="s">
        <v>27</v>
      </c>
      <c r="H69" s="27">
        <f t="shared" si="13"/>
        <v>2029998</v>
      </c>
      <c r="I69" s="34">
        <v>149998</v>
      </c>
      <c r="J69" s="54">
        <f>100000+30000</f>
        <v>130000</v>
      </c>
      <c r="K69" s="10">
        <v>100000</v>
      </c>
      <c r="L69" s="10">
        <v>100000</v>
      </c>
      <c r="M69" s="10">
        <v>100000</v>
      </c>
      <c r="N69" s="10">
        <v>100000</v>
      </c>
      <c r="O69" s="10">
        <v>250000</v>
      </c>
      <c r="P69" s="10">
        <v>250000</v>
      </c>
      <c r="Q69" s="10">
        <v>350000</v>
      </c>
      <c r="R69" s="10">
        <v>500000</v>
      </c>
      <c r="S69" s="5">
        <f t="shared" si="11"/>
        <v>1750000</v>
      </c>
    </row>
    <row r="70" spans="1:19" ht="25.5">
      <c r="A70" s="26">
        <v>65</v>
      </c>
      <c r="B70" s="17" t="s">
        <v>34</v>
      </c>
      <c r="C70" s="4" t="s">
        <v>24</v>
      </c>
      <c r="D70" s="4">
        <v>2011</v>
      </c>
      <c r="E70" s="4">
        <v>2020</v>
      </c>
      <c r="F70" s="63" t="s">
        <v>0</v>
      </c>
      <c r="G70" s="63"/>
      <c r="H70" s="27">
        <f>SUM(H71:H91)</f>
        <v>74357182.55</v>
      </c>
      <c r="I70" s="27">
        <f>SUM(I71:I91)</f>
        <v>6379137</v>
      </c>
      <c r="J70" s="27">
        <f>SUM(J71:J91)</f>
        <v>6638045.55</v>
      </c>
      <c r="K70" s="7">
        <f>SUM(K71:K91)</f>
        <v>7680000</v>
      </c>
      <c r="L70" s="7">
        <f aca="true" t="shared" si="14" ref="L70:S70">SUM(L71:L87)</f>
        <v>5560000</v>
      </c>
      <c r="M70" s="7">
        <f t="shared" si="14"/>
        <v>7900000</v>
      </c>
      <c r="N70" s="7">
        <f t="shared" si="14"/>
        <v>9650000</v>
      </c>
      <c r="O70" s="7">
        <f t="shared" si="14"/>
        <v>7150000</v>
      </c>
      <c r="P70" s="7">
        <f t="shared" si="14"/>
        <v>9700000</v>
      </c>
      <c r="Q70" s="7">
        <f t="shared" si="14"/>
        <v>8600000</v>
      </c>
      <c r="R70" s="7">
        <f t="shared" si="14"/>
        <v>5100000</v>
      </c>
      <c r="S70" s="7">
        <f t="shared" si="14"/>
        <v>61065000</v>
      </c>
    </row>
    <row r="71" spans="1:19" ht="25.5">
      <c r="A71" s="26">
        <v>66</v>
      </c>
      <c r="B71" s="22" t="s">
        <v>35</v>
      </c>
      <c r="C71" s="4" t="s">
        <v>24</v>
      </c>
      <c r="D71" s="4">
        <v>2011</v>
      </c>
      <c r="E71" s="4">
        <v>2012</v>
      </c>
      <c r="F71" s="4">
        <v>600</v>
      </c>
      <c r="G71" s="4">
        <v>60016</v>
      </c>
      <c r="H71" s="27">
        <f>SUM(I71:R71)</f>
        <v>177725</v>
      </c>
      <c r="I71" s="34">
        <v>2706</v>
      </c>
      <c r="J71" s="31">
        <v>175019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5">
        <v>0</v>
      </c>
    </row>
    <row r="72" spans="1:19" ht="36">
      <c r="A72" s="26">
        <v>67</v>
      </c>
      <c r="B72" s="53" t="s">
        <v>67</v>
      </c>
      <c r="C72" s="4" t="s">
        <v>24</v>
      </c>
      <c r="D72" s="4">
        <v>2011</v>
      </c>
      <c r="E72" s="4">
        <v>2014</v>
      </c>
      <c r="F72" s="4">
        <v>600</v>
      </c>
      <c r="G72" s="4">
        <v>60016</v>
      </c>
      <c r="H72" s="27">
        <f aca="true" t="shared" si="15" ref="H72:H91">SUM(I72:R72)</f>
        <v>771305</v>
      </c>
      <c r="I72" s="34">
        <v>91305</v>
      </c>
      <c r="J72" s="54">
        <f>100000+180000</f>
        <v>280000</v>
      </c>
      <c r="K72" s="10">
        <v>200000</v>
      </c>
      <c r="L72" s="10">
        <v>200000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5">
        <f aca="true" t="shared" si="16" ref="S72:S89">SUM(K72:R72)</f>
        <v>400000</v>
      </c>
    </row>
    <row r="73" spans="1:19" ht="60">
      <c r="A73" s="26">
        <v>68</v>
      </c>
      <c r="B73" s="53" t="s">
        <v>69</v>
      </c>
      <c r="C73" s="4" t="s">
        <v>24</v>
      </c>
      <c r="D73" s="4">
        <v>2011</v>
      </c>
      <c r="E73" s="4">
        <v>2019</v>
      </c>
      <c r="F73" s="4">
        <v>600</v>
      </c>
      <c r="G73" s="4">
        <v>60016</v>
      </c>
      <c r="H73" s="27">
        <f t="shared" si="15"/>
        <v>14561706</v>
      </c>
      <c r="I73" s="34">
        <v>1481706</v>
      </c>
      <c r="J73" s="54">
        <f>1600000+480000</f>
        <v>2080000</v>
      </c>
      <c r="K73" s="10">
        <v>1000000</v>
      </c>
      <c r="L73" s="10">
        <f>1000000</f>
        <v>1000000</v>
      </c>
      <c r="M73" s="10">
        <v>2000000</v>
      </c>
      <c r="N73" s="10">
        <v>2000000</v>
      </c>
      <c r="O73" s="10">
        <v>2000000</v>
      </c>
      <c r="P73" s="10">
        <v>2000000</v>
      </c>
      <c r="Q73" s="10">
        <v>1000000</v>
      </c>
      <c r="R73" s="31">
        <v>0</v>
      </c>
      <c r="S73" s="5">
        <f t="shared" si="16"/>
        <v>11000000</v>
      </c>
    </row>
    <row r="74" spans="1:19" ht="48">
      <c r="A74" s="26">
        <v>69</v>
      </c>
      <c r="B74" s="22" t="s">
        <v>68</v>
      </c>
      <c r="C74" s="4" t="s">
        <v>24</v>
      </c>
      <c r="D74" s="4">
        <v>2011</v>
      </c>
      <c r="E74" s="4">
        <v>2020</v>
      </c>
      <c r="F74" s="4">
        <v>600</v>
      </c>
      <c r="G74" s="4">
        <v>60016</v>
      </c>
      <c r="H74" s="27">
        <f t="shared" si="15"/>
        <v>19079305</v>
      </c>
      <c r="I74" s="34">
        <v>1479305</v>
      </c>
      <c r="J74" s="31">
        <v>600000</v>
      </c>
      <c r="K74" s="10">
        <v>1000000</v>
      </c>
      <c r="L74" s="10">
        <v>1000000</v>
      </c>
      <c r="M74" s="10">
        <v>2000000</v>
      </c>
      <c r="N74" s="10">
        <v>3000000</v>
      </c>
      <c r="O74" s="10">
        <v>3000000</v>
      </c>
      <c r="P74" s="10">
        <v>3000000</v>
      </c>
      <c r="Q74" s="10">
        <v>3000000</v>
      </c>
      <c r="R74" s="10">
        <v>1000000</v>
      </c>
      <c r="S74" s="5">
        <f t="shared" si="16"/>
        <v>17000000</v>
      </c>
    </row>
    <row r="75" spans="1:19" ht="39.75" customHeight="1">
      <c r="A75" s="26">
        <v>70</v>
      </c>
      <c r="B75" s="53" t="s">
        <v>77</v>
      </c>
      <c r="C75" s="4" t="s">
        <v>24</v>
      </c>
      <c r="D75" s="4">
        <v>2011</v>
      </c>
      <c r="E75" s="4">
        <v>2014</v>
      </c>
      <c r="F75" s="4">
        <v>600</v>
      </c>
      <c r="G75" s="4">
        <v>60016</v>
      </c>
      <c r="H75" s="27">
        <f t="shared" si="15"/>
        <v>1012150.26</v>
      </c>
      <c r="I75" s="34">
        <v>199067</v>
      </c>
      <c r="J75" s="54">
        <f>150000+163083.26</f>
        <v>313083.26</v>
      </c>
      <c r="K75" s="10">
        <v>500000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5">
        <f t="shared" si="16"/>
        <v>500000</v>
      </c>
    </row>
    <row r="76" spans="1:19" ht="36">
      <c r="A76" s="26">
        <v>71</v>
      </c>
      <c r="B76" s="53" t="s">
        <v>36</v>
      </c>
      <c r="C76" s="4" t="s">
        <v>24</v>
      </c>
      <c r="D76" s="4">
        <v>2011</v>
      </c>
      <c r="E76" s="4">
        <v>2013</v>
      </c>
      <c r="F76" s="4">
        <v>600</v>
      </c>
      <c r="G76" s="4">
        <v>60016</v>
      </c>
      <c r="H76" s="27">
        <f t="shared" si="15"/>
        <v>777287</v>
      </c>
      <c r="I76" s="34">
        <v>46537</v>
      </c>
      <c r="J76" s="54">
        <f>200000+30750</f>
        <v>230750</v>
      </c>
      <c r="K76" s="10">
        <v>500000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5">
        <f t="shared" si="16"/>
        <v>500000</v>
      </c>
    </row>
    <row r="77" spans="1:19" ht="25.5">
      <c r="A77" s="26">
        <v>72</v>
      </c>
      <c r="B77" s="53" t="s">
        <v>95</v>
      </c>
      <c r="C77" s="4" t="s">
        <v>24</v>
      </c>
      <c r="D77" s="4">
        <v>2011</v>
      </c>
      <c r="E77" s="4">
        <v>2014</v>
      </c>
      <c r="F77" s="4">
        <v>600</v>
      </c>
      <c r="G77" s="4">
        <v>60016</v>
      </c>
      <c r="H77" s="27">
        <f t="shared" si="15"/>
        <v>877792</v>
      </c>
      <c r="I77" s="34">
        <v>377792</v>
      </c>
      <c r="J77" s="54">
        <f>50000+50000</f>
        <v>100000</v>
      </c>
      <c r="K77" s="10">
        <v>100000</v>
      </c>
      <c r="L77" s="10">
        <v>300000</v>
      </c>
      <c r="M77" s="10"/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5">
        <f t="shared" si="16"/>
        <v>400000</v>
      </c>
    </row>
    <row r="78" spans="1:19" ht="25.5">
      <c r="A78" s="26">
        <v>73</v>
      </c>
      <c r="B78" s="20" t="s">
        <v>37</v>
      </c>
      <c r="C78" s="4" t="s">
        <v>24</v>
      </c>
      <c r="D78" s="4">
        <v>2011</v>
      </c>
      <c r="E78" s="4">
        <v>2020</v>
      </c>
      <c r="F78" s="4">
        <v>600</v>
      </c>
      <c r="G78" s="4">
        <v>60016</v>
      </c>
      <c r="H78" s="27">
        <f t="shared" si="15"/>
        <v>7830000</v>
      </c>
      <c r="I78" s="34">
        <v>0</v>
      </c>
      <c r="J78" s="31">
        <v>10000</v>
      </c>
      <c r="K78" s="10">
        <v>10000</v>
      </c>
      <c r="L78" s="10">
        <v>10000</v>
      </c>
      <c r="M78" s="10">
        <v>300000</v>
      </c>
      <c r="N78" s="10">
        <v>500000</v>
      </c>
      <c r="O78" s="10">
        <f>1000000-500000</f>
        <v>500000</v>
      </c>
      <c r="P78" s="10">
        <v>2000000</v>
      </c>
      <c r="Q78" s="10">
        <v>2000000</v>
      </c>
      <c r="R78" s="10">
        <v>2500000</v>
      </c>
      <c r="S78" s="5">
        <f t="shared" si="16"/>
        <v>7820000</v>
      </c>
    </row>
    <row r="79" spans="1:19" ht="38.25" customHeight="1">
      <c r="A79" s="26">
        <v>74</v>
      </c>
      <c r="B79" s="20" t="s">
        <v>70</v>
      </c>
      <c r="C79" s="4" t="s">
        <v>24</v>
      </c>
      <c r="D79" s="4">
        <v>2011</v>
      </c>
      <c r="E79" s="4">
        <v>2020</v>
      </c>
      <c r="F79" s="4">
        <v>600</v>
      </c>
      <c r="G79" s="4">
        <v>60016</v>
      </c>
      <c r="H79" s="27">
        <f t="shared" si="15"/>
        <v>7825399</v>
      </c>
      <c r="I79" s="34">
        <v>225399</v>
      </c>
      <c r="J79" s="31">
        <v>200000</v>
      </c>
      <c r="K79" s="10">
        <v>500000</v>
      </c>
      <c r="L79" s="10">
        <v>400000</v>
      </c>
      <c r="M79" s="10">
        <v>500000</v>
      </c>
      <c r="N79" s="10">
        <v>500000</v>
      </c>
      <c r="O79" s="10">
        <f>1000000-500000</f>
        <v>500000</v>
      </c>
      <c r="P79" s="10">
        <v>2000000</v>
      </c>
      <c r="Q79" s="10">
        <v>2000000</v>
      </c>
      <c r="R79" s="10">
        <v>1000000</v>
      </c>
      <c r="S79" s="5">
        <f t="shared" si="16"/>
        <v>7400000</v>
      </c>
    </row>
    <row r="80" spans="1:19" ht="84">
      <c r="A80" s="26">
        <v>75</v>
      </c>
      <c r="B80" s="53" t="s">
        <v>138</v>
      </c>
      <c r="C80" s="4" t="s">
        <v>24</v>
      </c>
      <c r="D80" s="4">
        <v>2011</v>
      </c>
      <c r="E80" s="4">
        <v>2016</v>
      </c>
      <c r="F80" s="4">
        <v>600</v>
      </c>
      <c r="G80" s="4">
        <v>60016</v>
      </c>
      <c r="H80" s="27">
        <f t="shared" si="15"/>
        <v>6739800</v>
      </c>
      <c r="I80" s="34">
        <v>2142300</v>
      </c>
      <c r="J80" s="54">
        <v>712500</v>
      </c>
      <c r="K80" s="10">
        <f>1000000-115000</f>
        <v>885000</v>
      </c>
      <c r="L80" s="10">
        <v>1000000</v>
      </c>
      <c r="M80" s="10">
        <v>1000000</v>
      </c>
      <c r="N80" s="10">
        <v>1000000</v>
      </c>
      <c r="O80" s="31">
        <v>0</v>
      </c>
      <c r="P80" s="31">
        <v>0</v>
      </c>
      <c r="Q80" s="31">
        <v>0</v>
      </c>
      <c r="R80" s="31">
        <v>0</v>
      </c>
      <c r="S80" s="5">
        <f t="shared" si="16"/>
        <v>3885000</v>
      </c>
    </row>
    <row r="81" spans="1:19" ht="25.5">
      <c r="A81" s="26">
        <v>76</v>
      </c>
      <c r="B81" s="20" t="s">
        <v>38</v>
      </c>
      <c r="C81" s="4" t="s">
        <v>24</v>
      </c>
      <c r="D81" s="4">
        <v>2011</v>
      </c>
      <c r="E81" s="4">
        <v>2017</v>
      </c>
      <c r="F81" s="4">
        <v>600</v>
      </c>
      <c r="G81" s="4">
        <v>60016</v>
      </c>
      <c r="H81" s="27">
        <f t="shared" si="15"/>
        <v>220000</v>
      </c>
      <c r="I81" s="34">
        <v>0</v>
      </c>
      <c r="J81" s="31">
        <f>10000</f>
        <v>10000</v>
      </c>
      <c r="K81" s="10">
        <f>20000-10000</f>
        <v>10000</v>
      </c>
      <c r="L81" s="10">
        <v>50000</v>
      </c>
      <c r="M81" s="10">
        <v>50000</v>
      </c>
      <c r="N81" s="10">
        <v>50000</v>
      </c>
      <c r="O81" s="10">
        <v>50000</v>
      </c>
      <c r="P81" s="31">
        <v>0</v>
      </c>
      <c r="Q81" s="31">
        <v>0</v>
      </c>
      <c r="R81" s="31">
        <v>0</v>
      </c>
      <c r="S81" s="5">
        <f t="shared" si="16"/>
        <v>210000</v>
      </c>
    </row>
    <row r="82" spans="1:19" ht="36">
      <c r="A82" s="26">
        <v>77</v>
      </c>
      <c r="B82" s="20" t="s">
        <v>78</v>
      </c>
      <c r="C82" s="4" t="s">
        <v>24</v>
      </c>
      <c r="D82" s="4">
        <v>2011</v>
      </c>
      <c r="E82" s="4">
        <v>2015</v>
      </c>
      <c r="F82" s="4">
        <v>600</v>
      </c>
      <c r="G82" s="4">
        <v>60016</v>
      </c>
      <c r="H82" s="27">
        <f t="shared" si="15"/>
        <v>1600000</v>
      </c>
      <c r="I82" s="34">
        <v>0</v>
      </c>
      <c r="J82" s="34">
        <v>100000</v>
      </c>
      <c r="K82" s="34">
        <v>500000</v>
      </c>
      <c r="L82" s="34">
        <v>500000</v>
      </c>
      <c r="M82" s="34">
        <v>500000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5">
        <v>1500000</v>
      </c>
    </row>
    <row r="83" spans="1:19" ht="25.5">
      <c r="A83" s="26">
        <v>78</v>
      </c>
      <c r="B83" s="22" t="s">
        <v>71</v>
      </c>
      <c r="C83" s="4" t="s">
        <v>24</v>
      </c>
      <c r="D83" s="4">
        <v>2011</v>
      </c>
      <c r="E83" s="4">
        <v>2013</v>
      </c>
      <c r="F83" s="4">
        <v>600</v>
      </c>
      <c r="G83" s="4">
        <v>60016</v>
      </c>
      <c r="H83" s="27">
        <f t="shared" si="15"/>
        <v>788698</v>
      </c>
      <c r="I83" s="34">
        <v>38698</v>
      </c>
      <c r="J83" s="31">
        <v>50000</v>
      </c>
      <c r="K83" s="10">
        <v>700000</v>
      </c>
      <c r="L83" s="31">
        <v>0</v>
      </c>
      <c r="M83" s="31">
        <v>0</v>
      </c>
      <c r="N83" s="31">
        <v>0</v>
      </c>
      <c r="O83" s="34">
        <v>0</v>
      </c>
      <c r="P83" s="34">
        <v>0</v>
      </c>
      <c r="Q83" s="34">
        <v>0</v>
      </c>
      <c r="R83" s="34">
        <v>0</v>
      </c>
      <c r="S83" s="5">
        <f t="shared" si="16"/>
        <v>700000</v>
      </c>
    </row>
    <row r="84" spans="1:19" ht="25.5">
      <c r="A84" s="26">
        <v>79</v>
      </c>
      <c r="B84" s="22" t="s">
        <v>72</v>
      </c>
      <c r="C84" s="4" t="s">
        <v>24</v>
      </c>
      <c r="D84" s="4">
        <v>2011</v>
      </c>
      <c r="E84" s="4">
        <v>2016</v>
      </c>
      <c r="F84" s="4">
        <v>600</v>
      </c>
      <c r="G84" s="4">
        <v>60016</v>
      </c>
      <c r="H84" s="27">
        <f t="shared" si="15"/>
        <v>2104290</v>
      </c>
      <c r="I84" s="34">
        <v>54290</v>
      </c>
      <c r="J84" s="31">
        <v>50000</v>
      </c>
      <c r="K84" s="10">
        <v>500000</v>
      </c>
      <c r="L84" s="10">
        <v>500000</v>
      </c>
      <c r="M84" s="10">
        <v>500000</v>
      </c>
      <c r="N84" s="10">
        <v>500000</v>
      </c>
      <c r="O84" s="34">
        <v>0</v>
      </c>
      <c r="P84" s="34">
        <v>0</v>
      </c>
      <c r="Q84" s="34">
        <v>0</v>
      </c>
      <c r="R84" s="34">
        <v>0</v>
      </c>
      <c r="S84" s="5">
        <f t="shared" si="16"/>
        <v>2000000</v>
      </c>
    </row>
    <row r="85" spans="1:19" ht="72">
      <c r="A85" s="26">
        <v>80</v>
      </c>
      <c r="B85" s="53" t="s">
        <v>79</v>
      </c>
      <c r="C85" s="4" t="s">
        <v>24</v>
      </c>
      <c r="D85" s="4">
        <v>2011</v>
      </c>
      <c r="E85" s="4">
        <v>2018</v>
      </c>
      <c r="F85" s="4">
        <v>600</v>
      </c>
      <c r="G85" s="4">
        <v>60016</v>
      </c>
      <c r="H85" s="27">
        <f t="shared" si="15"/>
        <v>3025920.29</v>
      </c>
      <c r="I85" s="34">
        <v>100032</v>
      </c>
      <c r="J85" s="54">
        <f>100000+275888.29</f>
        <v>375888.29</v>
      </c>
      <c r="K85" s="10">
        <v>500000</v>
      </c>
      <c r="L85" s="10">
        <v>100000</v>
      </c>
      <c r="M85" s="10">
        <v>450000</v>
      </c>
      <c r="N85" s="10">
        <v>500000</v>
      </c>
      <c r="O85" s="10">
        <v>500000</v>
      </c>
      <c r="P85" s="10">
        <v>500000</v>
      </c>
      <c r="Q85" s="34">
        <v>0</v>
      </c>
      <c r="R85" s="34">
        <v>0</v>
      </c>
      <c r="S85" s="5">
        <f t="shared" si="16"/>
        <v>2550000</v>
      </c>
    </row>
    <row r="86" spans="1:19" ht="36">
      <c r="A86" s="26">
        <v>81</v>
      </c>
      <c r="B86" s="23" t="s">
        <v>73</v>
      </c>
      <c r="C86" s="4" t="s">
        <v>24</v>
      </c>
      <c r="D86" s="4">
        <v>2011</v>
      </c>
      <c r="E86" s="4">
        <v>2017</v>
      </c>
      <c r="F86" s="4">
        <v>600</v>
      </c>
      <c r="G86" s="4">
        <v>60016</v>
      </c>
      <c r="H86" s="27">
        <f t="shared" si="15"/>
        <v>3370000</v>
      </c>
      <c r="I86" s="34">
        <v>0</v>
      </c>
      <c r="J86" s="31">
        <v>70000</v>
      </c>
      <c r="K86" s="10">
        <v>400000</v>
      </c>
      <c r="L86" s="10">
        <v>400000</v>
      </c>
      <c r="M86" s="10">
        <v>500000</v>
      </c>
      <c r="N86" s="10">
        <v>1500000</v>
      </c>
      <c r="O86" s="10">
        <v>500000</v>
      </c>
      <c r="P86" s="31">
        <v>0</v>
      </c>
      <c r="Q86" s="34">
        <v>0</v>
      </c>
      <c r="R86" s="34">
        <v>0</v>
      </c>
      <c r="S86" s="5">
        <f t="shared" si="16"/>
        <v>3300000</v>
      </c>
    </row>
    <row r="87" spans="1:19" ht="17.25" customHeight="1">
      <c r="A87" s="26">
        <v>82</v>
      </c>
      <c r="B87" s="22" t="s">
        <v>39</v>
      </c>
      <c r="C87" s="4" t="s">
        <v>24</v>
      </c>
      <c r="D87" s="4">
        <v>2011</v>
      </c>
      <c r="E87" s="4">
        <v>2020</v>
      </c>
      <c r="F87" s="4">
        <v>600</v>
      </c>
      <c r="G87" s="4">
        <v>60016</v>
      </c>
      <c r="H87" s="27">
        <f t="shared" si="15"/>
        <v>2090000</v>
      </c>
      <c r="I87" s="34">
        <v>140000</v>
      </c>
      <c r="J87" s="31">
        <v>50000</v>
      </c>
      <c r="K87" s="10">
        <v>100000</v>
      </c>
      <c r="L87" s="10">
        <v>100000</v>
      </c>
      <c r="M87" s="10">
        <v>100000</v>
      </c>
      <c r="N87" s="10">
        <v>100000</v>
      </c>
      <c r="O87" s="10">
        <v>100000</v>
      </c>
      <c r="P87" s="10">
        <v>200000</v>
      </c>
      <c r="Q87" s="10">
        <v>600000</v>
      </c>
      <c r="R87" s="10">
        <v>600000</v>
      </c>
      <c r="S87" s="5">
        <f>SUM(K87:R87)</f>
        <v>1900000</v>
      </c>
    </row>
    <row r="88" spans="1:19" ht="26.25" customHeight="1">
      <c r="A88" s="26">
        <v>83</v>
      </c>
      <c r="B88" s="53" t="s">
        <v>97</v>
      </c>
      <c r="C88" s="4" t="s">
        <v>24</v>
      </c>
      <c r="D88" s="4">
        <v>2013</v>
      </c>
      <c r="E88" s="4">
        <v>2013</v>
      </c>
      <c r="F88" s="4">
        <v>600</v>
      </c>
      <c r="G88" s="4">
        <v>60016</v>
      </c>
      <c r="H88" s="27">
        <f t="shared" si="15"/>
        <v>60000</v>
      </c>
      <c r="I88" s="34">
        <v>0</v>
      </c>
      <c r="J88" s="54">
        <v>0</v>
      </c>
      <c r="K88" s="55">
        <v>60000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5">
        <f t="shared" si="16"/>
        <v>60000</v>
      </c>
    </row>
    <row r="89" spans="1:19" ht="27" customHeight="1">
      <c r="A89" s="26">
        <v>84</v>
      </c>
      <c r="B89" s="53" t="s">
        <v>98</v>
      </c>
      <c r="C89" s="4" t="s">
        <v>24</v>
      </c>
      <c r="D89" s="4">
        <v>2012</v>
      </c>
      <c r="E89" s="4">
        <v>2013</v>
      </c>
      <c r="F89" s="4">
        <v>600</v>
      </c>
      <c r="G89" s="4">
        <v>60016</v>
      </c>
      <c r="H89" s="27">
        <f t="shared" si="15"/>
        <v>300000</v>
      </c>
      <c r="I89" s="34">
        <v>0</v>
      </c>
      <c r="J89" s="54">
        <v>200000</v>
      </c>
      <c r="K89" s="55">
        <v>100000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5">
        <f t="shared" si="16"/>
        <v>100000</v>
      </c>
    </row>
    <row r="90" spans="1:19" ht="36">
      <c r="A90" s="26" t="s">
        <v>140</v>
      </c>
      <c r="B90" s="53" t="s">
        <v>139</v>
      </c>
      <c r="C90" s="4" t="s">
        <v>24</v>
      </c>
      <c r="D90" s="4">
        <v>2012</v>
      </c>
      <c r="E90" s="4">
        <v>2013</v>
      </c>
      <c r="F90" s="4">
        <v>600</v>
      </c>
      <c r="G90" s="4">
        <v>60016</v>
      </c>
      <c r="H90" s="27">
        <v>160000</v>
      </c>
      <c r="I90" s="34">
        <v>0</v>
      </c>
      <c r="J90" s="54">
        <v>45000</v>
      </c>
      <c r="K90" s="55">
        <v>115000</v>
      </c>
      <c r="L90" s="31"/>
      <c r="M90" s="31"/>
      <c r="N90" s="31"/>
      <c r="O90" s="31"/>
      <c r="P90" s="31"/>
      <c r="Q90" s="31"/>
      <c r="R90" s="31"/>
      <c r="S90" s="5">
        <v>115000</v>
      </c>
    </row>
    <row r="91" spans="1:19" ht="39" customHeight="1">
      <c r="A91" s="26">
        <v>85</v>
      </c>
      <c r="B91" s="53" t="s">
        <v>75</v>
      </c>
      <c r="C91" s="4" t="s">
        <v>24</v>
      </c>
      <c r="D91" s="4">
        <v>2011</v>
      </c>
      <c r="E91" s="4">
        <v>2012</v>
      </c>
      <c r="F91" s="4">
        <v>600</v>
      </c>
      <c r="G91" s="4">
        <v>60014</v>
      </c>
      <c r="H91" s="27">
        <f t="shared" si="15"/>
        <v>985805</v>
      </c>
      <c r="I91" s="34">
        <v>0</v>
      </c>
      <c r="J91" s="54">
        <f>700000+285805</f>
        <v>985805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5">
        <f>SUM(K91:R91)</f>
        <v>0</v>
      </c>
    </row>
    <row r="92" spans="1:19" ht="54" customHeight="1">
      <c r="A92" s="26">
        <v>86</v>
      </c>
      <c r="B92" s="17" t="s">
        <v>40</v>
      </c>
      <c r="C92" s="4" t="s">
        <v>24</v>
      </c>
      <c r="D92" s="4">
        <v>2011</v>
      </c>
      <c r="E92" s="4">
        <v>2020</v>
      </c>
      <c r="F92" s="63" t="s">
        <v>0</v>
      </c>
      <c r="G92" s="63"/>
      <c r="H92" s="27">
        <f>SUM(H93:H97)</f>
        <v>21891562</v>
      </c>
      <c r="I92" s="27">
        <f>SUM(I93:I97)</f>
        <v>1514562</v>
      </c>
      <c r="J92" s="27">
        <f aca="true" t="shared" si="17" ref="J92:S92">SUM(J93:J97)</f>
        <v>2640000</v>
      </c>
      <c r="K92" s="7">
        <f t="shared" si="17"/>
        <v>1334000</v>
      </c>
      <c r="L92" s="7">
        <f t="shared" si="17"/>
        <v>1052000</v>
      </c>
      <c r="M92" s="7">
        <f t="shared" si="17"/>
        <v>1251000</v>
      </c>
      <c r="N92" s="7">
        <f t="shared" si="17"/>
        <v>1400000</v>
      </c>
      <c r="O92" s="7">
        <f t="shared" si="17"/>
        <v>4300000</v>
      </c>
      <c r="P92" s="7">
        <f t="shared" si="17"/>
        <v>2800000</v>
      </c>
      <c r="Q92" s="7">
        <f t="shared" si="17"/>
        <v>1600000</v>
      </c>
      <c r="R92" s="7">
        <f t="shared" si="17"/>
        <v>4000000</v>
      </c>
      <c r="S92" s="7">
        <f t="shared" si="17"/>
        <v>17737000</v>
      </c>
    </row>
    <row r="93" spans="1:19" ht="25.5">
      <c r="A93" s="26">
        <v>87</v>
      </c>
      <c r="B93" s="53" t="s">
        <v>43</v>
      </c>
      <c r="C93" s="4" t="s">
        <v>24</v>
      </c>
      <c r="D93" s="4">
        <v>2011</v>
      </c>
      <c r="E93" s="4">
        <v>2013</v>
      </c>
      <c r="F93" s="4">
        <v>600</v>
      </c>
      <c r="G93" s="4">
        <v>60095</v>
      </c>
      <c r="H93" s="27">
        <f>SUM(I93:R93)</f>
        <v>3003000</v>
      </c>
      <c r="I93" s="34">
        <v>1174446</v>
      </c>
      <c r="J93" s="54">
        <f>800000+500000</f>
        <v>1300000</v>
      </c>
      <c r="K93" s="55">
        <f>1028554-500000</f>
        <v>528554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5">
        <f>SUM(K93:R93)</f>
        <v>528554</v>
      </c>
    </row>
    <row r="94" spans="1:19" ht="48">
      <c r="A94" s="26">
        <v>88</v>
      </c>
      <c r="B94" s="53" t="s">
        <v>44</v>
      </c>
      <c r="C94" s="4" t="s">
        <v>24</v>
      </c>
      <c r="D94" s="4">
        <v>2011</v>
      </c>
      <c r="E94" s="4">
        <v>2017</v>
      </c>
      <c r="F94" s="4">
        <v>600</v>
      </c>
      <c r="G94" s="4">
        <v>60095</v>
      </c>
      <c r="H94" s="27">
        <f>SUM(I94:R94)</f>
        <v>4309668</v>
      </c>
      <c r="I94" s="34">
        <v>44668</v>
      </c>
      <c r="J94" s="54">
        <f>200000+365000</f>
        <v>565000</v>
      </c>
      <c r="K94" s="10">
        <v>400000</v>
      </c>
      <c r="L94" s="10">
        <v>600000</v>
      </c>
      <c r="M94" s="10">
        <v>600000</v>
      </c>
      <c r="N94" s="10">
        <v>600000</v>
      </c>
      <c r="O94" s="10">
        <v>1500000</v>
      </c>
      <c r="P94" s="31">
        <v>0</v>
      </c>
      <c r="Q94" s="31">
        <v>0</v>
      </c>
      <c r="R94" s="31">
        <v>0</v>
      </c>
      <c r="S94" s="5">
        <f>SUM(K94:R94)</f>
        <v>3700000</v>
      </c>
    </row>
    <row r="95" spans="1:19" ht="25.5">
      <c r="A95" s="26">
        <v>89</v>
      </c>
      <c r="B95" s="53" t="s">
        <v>45</v>
      </c>
      <c r="C95" s="4" t="s">
        <v>24</v>
      </c>
      <c r="D95" s="4">
        <v>2011</v>
      </c>
      <c r="E95" s="4">
        <v>2020</v>
      </c>
      <c r="F95" s="4">
        <v>600</v>
      </c>
      <c r="G95" s="4">
        <v>60095</v>
      </c>
      <c r="H95" s="27">
        <f>SUM(I95:R95)</f>
        <v>4608894</v>
      </c>
      <c r="I95" s="34">
        <v>295448</v>
      </c>
      <c r="J95" s="54">
        <f>200000+310000</f>
        <v>510000</v>
      </c>
      <c r="K95" s="10">
        <f>150000+253446</f>
        <v>403446</v>
      </c>
      <c r="L95" s="10">
        <v>450000</v>
      </c>
      <c r="M95" s="10">
        <v>550000</v>
      </c>
      <c r="N95" s="10">
        <v>200000</v>
      </c>
      <c r="O95" s="10">
        <v>300000</v>
      </c>
      <c r="P95" s="10">
        <v>300000</v>
      </c>
      <c r="Q95" s="10">
        <v>600000</v>
      </c>
      <c r="R95" s="10">
        <v>1000000</v>
      </c>
      <c r="S95" s="5">
        <f>SUM(K95:R95)</f>
        <v>3803446</v>
      </c>
    </row>
    <row r="96" spans="1:19" ht="25.5">
      <c r="A96" s="26">
        <v>90</v>
      </c>
      <c r="B96" s="20" t="s">
        <v>41</v>
      </c>
      <c r="C96" s="4" t="s">
        <v>24</v>
      </c>
      <c r="D96" s="4">
        <v>2011</v>
      </c>
      <c r="E96" s="4">
        <v>2018</v>
      </c>
      <c r="F96" s="4">
        <v>600</v>
      </c>
      <c r="G96" s="4">
        <v>60095</v>
      </c>
      <c r="H96" s="27">
        <f>SUM(I96:R96)</f>
        <v>4752000</v>
      </c>
      <c r="I96" s="34">
        <v>0</v>
      </c>
      <c r="J96" s="31">
        <v>150000</v>
      </c>
      <c r="K96" s="10">
        <v>1000</v>
      </c>
      <c r="L96" s="10">
        <v>1000</v>
      </c>
      <c r="M96" s="10">
        <v>100000</v>
      </c>
      <c r="N96" s="10">
        <v>500000</v>
      </c>
      <c r="O96" s="10">
        <v>2000000</v>
      </c>
      <c r="P96" s="10">
        <f>2000000</f>
        <v>2000000</v>
      </c>
      <c r="Q96" s="31">
        <v>0</v>
      </c>
      <c r="R96" s="31">
        <v>0</v>
      </c>
      <c r="S96" s="5">
        <f>SUM(K96:R96)</f>
        <v>4602000</v>
      </c>
    </row>
    <row r="97" spans="1:19" ht="14.25" customHeight="1">
      <c r="A97" s="26">
        <v>91</v>
      </c>
      <c r="B97" s="53" t="s">
        <v>42</v>
      </c>
      <c r="C97" s="4" t="s">
        <v>24</v>
      </c>
      <c r="D97" s="4">
        <v>2011</v>
      </c>
      <c r="E97" s="4">
        <v>2020</v>
      </c>
      <c r="F97" s="4">
        <v>600</v>
      </c>
      <c r="G97" s="4">
        <v>60095</v>
      </c>
      <c r="H97" s="27">
        <f>SUM(I97:R97)</f>
        <v>5218000</v>
      </c>
      <c r="I97" s="34">
        <v>0</v>
      </c>
      <c r="J97" s="54">
        <f>50000+65000</f>
        <v>115000</v>
      </c>
      <c r="K97" s="10">
        <v>1000</v>
      </c>
      <c r="L97" s="10">
        <v>1000</v>
      </c>
      <c r="M97" s="10">
        <v>1000</v>
      </c>
      <c r="N97" s="10">
        <v>100000</v>
      </c>
      <c r="O97" s="10">
        <v>500000</v>
      </c>
      <c r="P97" s="10">
        <v>500000</v>
      </c>
      <c r="Q97" s="10">
        <v>1000000</v>
      </c>
      <c r="R97" s="10">
        <v>3000000</v>
      </c>
      <c r="S97" s="5">
        <f>SUM(K97:R97)</f>
        <v>5103000</v>
      </c>
    </row>
    <row r="98" spans="1:19" ht="51">
      <c r="A98" s="26">
        <v>92</v>
      </c>
      <c r="B98" s="17" t="s">
        <v>46</v>
      </c>
      <c r="C98" s="4" t="s">
        <v>24</v>
      </c>
      <c r="D98" s="4">
        <v>2011</v>
      </c>
      <c r="E98" s="4">
        <v>2020</v>
      </c>
      <c r="F98" s="63" t="s">
        <v>0</v>
      </c>
      <c r="G98" s="63"/>
      <c r="H98" s="27">
        <f>SUM(H99:H112)</f>
        <v>59194500.72</v>
      </c>
      <c r="I98" s="27">
        <f>SUM(I99:I112)</f>
        <v>9267646</v>
      </c>
      <c r="J98" s="27">
        <f aca="true" t="shared" si="18" ref="J98:S98">SUM(J99:J112)</f>
        <v>11205618.719999999</v>
      </c>
      <c r="K98" s="7">
        <f t="shared" si="18"/>
        <v>3920977</v>
      </c>
      <c r="L98" s="7">
        <f t="shared" si="18"/>
        <v>9087719</v>
      </c>
      <c r="M98" s="7">
        <f t="shared" si="18"/>
        <v>2432592</v>
      </c>
      <c r="N98" s="7">
        <f t="shared" si="18"/>
        <v>1590000</v>
      </c>
      <c r="O98" s="7">
        <f t="shared" si="18"/>
        <v>2370140</v>
      </c>
      <c r="P98" s="7">
        <f t="shared" si="18"/>
        <v>3938109</v>
      </c>
      <c r="Q98" s="7">
        <f t="shared" si="18"/>
        <v>6390000</v>
      </c>
      <c r="R98" s="7">
        <f t="shared" si="18"/>
        <v>8991699</v>
      </c>
      <c r="S98" s="7">
        <f t="shared" si="18"/>
        <v>38721236</v>
      </c>
    </row>
    <row r="99" spans="1:19" ht="18.75" customHeight="1">
      <c r="A99" s="26">
        <v>93</v>
      </c>
      <c r="B99" s="24" t="s">
        <v>48</v>
      </c>
      <c r="C99" s="4" t="s">
        <v>24</v>
      </c>
      <c r="D99" s="4">
        <v>2011</v>
      </c>
      <c r="E99" s="4">
        <v>2020</v>
      </c>
      <c r="F99" s="4">
        <v>700</v>
      </c>
      <c r="G99" s="4">
        <v>70004</v>
      </c>
      <c r="H99" s="27">
        <f>SUM(I99:R99)</f>
        <v>3300000</v>
      </c>
      <c r="I99" s="34">
        <v>100000</v>
      </c>
      <c r="J99" s="31">
        <v>100000</v>
      </c>
      <c r="K99" s="10">
        <f>50000+50000</f>
        <v>100000</v>
      </c>
      <c r="L99" s="10">
        <f>50000+50000</f>
        <v>100000</v>
      </c>
      <c r="M99" s="10">
        <v>100000</v>
      </c>
      <c r="N99" s="10">
        <v>100000</v>
      </c>
      <c r="O99" s="10">
        <v>200000</v>
      </c>
      <c r="P99" s="10">
        <v>500000</v>
      </c>
      <c r="Q99" s="10">
        <v>1000000</v>
      </c>
      <c r="R99" s="10">
        <v>1000000</v>
      </c>
      <c r="S99" s="5">
        <f aca="true" t="shared" si="19" ref="S99:S112">SUM(K99:R99)</f>
        <v>3100000</v>
      </c>
    </row>
    <row r="100" spans="1:19" ht="15" customHeight="1">
      <c r="A100" s="26">
        <v>94</v>
      </c>
      <c r="B100" s="53" t="s">
        <v>49</v>
      </c>
      <c r="C100" s="4" t="s">
        <v>24</v>
      </c>
      <c r="D100" s="4">
        <v>2011</v>
      </c>
      <c r="E100" s="4">
        <v>2020</v>
      </c>
      <c r="F100" s="4">
        <v>700</v>
      </c>
      <c r="G100" s="4">
        <v>70005</v>
      </c>
      <c r="H100" s="27">
        <f aca="true" t="shared" si="20" ref="H100:H112">SUM(I100:R100)</f>
        <v>2400000</v>
      </c>
      <c r="I100" s="34"/>
      <c r="J100" s="54">
        <f>100000+200000</f>
        <v>300000</v>
      </c>
      <c r="K100" s="10">
        <v>200000</v>
      </c>
      <c r="L100" s="10">
        <v>200000</v>
      </c>
      <c r="M100" s="10">
        <v>200000</v>
      </c>
      <c r="N100" s="10">
        <v>300000</v>
      </c>
      <c r="O100" s="10">
        <v>300000</v>
      </c>
      <c r="P100" s="10">
        <v>300000</v>
      </c>
      <c r="Q100" s="10">
        <v>300000</v>
      </c>
      <c r="R100" s="10">
        <v>300000</v>
      </c>
      <c r="S100" s="5">
        <f t="shared" si="19"/>
        <v>2100000</v>
      </c>
    </row>
    <row r="101" spans="1:19" ht="36">
      <c r="A101" s="26">
        <v>95</v>
      </c>
      <c r="B101" s="20" t="s">
        <v>50</v>
      </c>
      <c r="C101" s="4" t="s">
        <v>24</v>
      </c>
      <c r="D101" s="4">
        <v>2011</v>
      </c>
      <c r="E101" s="4">
        <v>2020</v>
      </c>
      <c r="F101" s="4">
        <v>750</v>
      </c>
      <c r="G101" s="4">
        <v>75023</v>
      </c>
      <c r="H101" s="27">
        <f t="shared" si="20"/>
        <v>654040</v>
      </c>
      <c r="I101" s="34">
        <v>59040</v>
      </c>
      <c r="J101" s="32">
        <f>150000-135000</f>
        <v>15000</v>
      </c>
      <c r="K101" s="14">
        <v>190000</v>
      </c>
      <c r="L101" s="14">
        <f>100000-10000</f>
        <v>90000</v>
      </c>
      <c r="M101" s="15">
        <v>50000</v>
      </c>
      <c r="N101" s="15">
        <v>50000</v>
      </c>
      <c r="O101" s="15">
        <v>50000</v>
      </c>
      <c r="P101" s="15">
        <v>50000</v>
      </c>
      <c r="Q101" s="15">
        <v>50000</v>
      </c>
      <c r="R101" s="15">
        <v>50000</v>
      </c>
      <c r="S101" s="5">
        <f t="shared" si="19"/>
        <v>580000</v>
      </c>
    </row>
    <row r="102" spans="1:19" ht="36">
      <c r="A102" s="26">
        <v>96</v>
      </c>
      <c r="B102" s="53" t="s">
        <v>96</v>
      </c>
      <c r="C102" s="4" t="s">
        <v>24</v>
      </c>
      <c r="D102" s="4">
        <v>2011</v>
      </c>
      <c r="E102" s="4">
        <v>2012</v>
      </c>
      <c r="F102" s="4">
        <v>750</v>
      </c>
      <c r="G102" s="4">
        <v>75023</v>
      </c>
      <c r="H102" s="27">
        <f t="shared" si="20"/>
        <v>16525000</v>
      </c>
      <c r="I102" s="34">
        <v>8520000</v>
      </c>
      <c r="J102" s="56">
        <f>7980000+25000</f>
        <v>8005000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5">
        <f t="shared" si="19"/>
        <v>0</v>
      </c>
    </row>
    <row r="103" spans="1:19" ht="54.75" customHeight="1">
      <c r="A103" s="26">
        <v>97</v>
      </c>
      <c r="B103" s="39" t="s">
        <v>83</v>
      </c>
      <c r="C103" s="4" t="s">
        <v>24</v>
      </c>
      <c r="D103" s="38"/>
      <c r="E103" s="4">
        <v>2012</v>
      </c>
      <c r="F103" s="4">
        <v>750</v>
      </c>
      <c r="G103" s="4">
        <v>75095</v>
      </c>
      <c r="H103" s="27">
        <f t="shared" si="20"/>
        <v>16337.619999999999</v>
      </c>
      <c r="I103" s="34">
        <v>10954</v>
      </c>
      <c r="J103" s="33">
        <v>5383.62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5">
        <f t="shared" si="19"/>
        <v>0</v>
      </c>
    </row>
    <row r="104" spans="1:19" ht="63" customHeight="1">
      <c r="A104" s="26">
        <v>98</v>
      </c>
      <c r="B104" s="39" t="s">
        <v>84</v>
      </c>
      <c r="C104" s="4" t="s">
        <v>24</v>
      </c>
      <c r="D104" s="38"/>
      <c r="E104" s="4">
        <v>2012</v>
      </c>
      <c r="F104" s="40" t="s">
        <v>85</v>
      </c>
      <c r="G104" s="4">
        <v>15011</v>
      </c>
      <c r="H104" s="27">
        <f t="shared" si="20"/>
        <v>19455.1</v>
      </c>
      <c r="I104" s="34">
        <v>14220</v>
      </c>
      <c r="J104" s="33">
        <v>5235.1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5">
        <f t="shared" si="19"/>
        <v>0</v>
      </c>
    </row>
    <row r="105" spans="1:19" ht="24" customHeight="1">
      <c r="A105" s="26">
        <v>99</v>
      </c>
      <c r="B105" s="21" t="s">
        <v>66</v>
      </c>
      <c r="C105" s="4" t="s">
        <v>24</v>
      </c>
      <c r="D105" s="4">
        <v>2011</v>
      </c>
      <c r="E105" s="4">
        <v>2016</v>
      </c>
      <c r="F105" s="4">
        <v>801</v>
      </c>
      <c r="G105" s="4">
        <v>80101</v>
      </c>
      <c r="H105" s="27">
        <f t="shared" si="20"/>
        <v>2081718</v>
      </c>
      <c r="I105" s="34">
        <v>71718</v>
      </c>
      <c r="J105" s="32">
        <v>2010000</v>
      </c>
      <c r="K105" s="48">
        <v>0</v>
      </c>
      <c r="L105" s="48">
        <v>0</v>
      </c>
      <c r="M105" s="48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5">
        <f t="shared" si="19"/>
        <v>0</v>
      </c>
    </row>
    <row r="106" spans="1:19" ht="25.5">
      <c r="A106" s="26">
        <v>100</v>
      </c>
      <c r="B106" s="20" t="s">
        <v>65</v>
      </c>
      <c r="C106" s="4" t="s">
        <v>24</v>
      </c>
      <c r="D106" s="4">
        <v>2011</v>
      </c>
      <c r="E106" s="4">
        <v>2014</v>
      </c>
      <c r="F106" s="4">
        <v>801</v>
      </c>
      <c r="G106" s="4">
        <v>80101</v>
      </c>
      <c r="H106" s="27">
        <f t="shared" si="20"/>
        <v>2499977</v>
      </c>
      <c r="I106" s="34"/>
      <c r="J106" s="33">
        <v>100000</v>
      </c>
      <c r="K106" s="14">
        <v>99977</v>
      </c>
      <c r="L106" s="15">
        <v>2000000</v>
      </c>
      <c r="M106" s="14">
        <v>300000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5">
        <f t="shared" si="19"/>
        <v>2399977</v>
      </c>
    </row>
    <row r="107" spans="1:19" ht="25.5">
      <c r="A107" s="26">
        <v>101</v>
      </c>
      <c r="B107" s="20" t="s">
        <v>47</v>
      </c>
      <c r="C107" s="4" t="s">
        <v>24</v>
      </c>
      <c r="D107" s="4">
        <v>2011</v>
      </c>
      <c r="E107" s="4">
        <v>2014</v>
      </c>
      <c r="F107" s="4">
        <v>801</v>
      </c>
      <c r="G107" s="4">
        <v>80101</v>
      </c>
      <c r="H107" s="27">
        <f t="shared" si="20"/>
        <v>2800190</v>
      </c>
      <c r="I107" s="34">
        <v>190</v>
      </c>
      <c r="J107" s="33">
        <v>600000</v>
      </c>
      <c r="K107" s="15">
        <v>2200000</v>
      </c>
      <c r="L107" s="47">
        <v>0</v>
      </c>
      <c r="M107" s="48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5">
        <f t="shared" si="19"/>
        <v>2200000</v>
      </c>
    </row>
    <row r="108" spans="1:19" ht="25.5">
      <c r="A108" s="26">
        <v>102</v>
      </c>
      <c r="B108" s="20" t="s">
        <v>51</v>
      </c>
      <c r="C108" s="4" t="s">
        <v>24</v>
      </c>
      <c r="D108" s="4">
        <v>2011</v>
      </c>
      <c r="E108" s="4">
        <v>2020</v>
      </c>
      <c r="F108" s="4">
        <v>801</v>
      </c>
      <c r="G108" s="4">
        <v>80104</v>
      </c>
      <c r="H108" s="27">
        <f t="shared" si="20"/>
        <v>14953699</v>
      </c>
      <c r="I108" s="34">
        <v>0</v>
      </c>
      <c r="J108" s="33">
        <v>0</v>
      </c>
      <c r="K108" s="15">
        <v>1000</v>
      </c>
      <c r="L108" s="15">
        <v>1000</v>
      </c>
      <c r="M108" s="15">
        <v>10000</v>
      </c>
      <c r="N108" s="15">
        <v>100000</v>
      </c>
      <c r="O108" s="15">
        <v>300000</v>
      </c>
      <c r="P108" s="14">
        <f>2000000</f>
        <v>2000000</v>
      </c>
      <c r="Q108" s="15">
        <v>5000000</v>
      </c>
      <c r="R108" s="15">
        <f>5000000+2541699</f>
        <v>7541699</v>
      </c>
      <c r="S108" s="5">
        <f t="shared" si="19"/>
        <v>14953699</v>
      </c>
    </row>
    <row r="109" spans="1:19" ht="25.5">
      <c r="A109" s="26">
        <v>103</v>
      </c>
      <c r="B109" s="20" t="s">
        <v>52</v>
      </c>
      <c r="C109" s="4" t="s">
        <v>24</v>
      </c>
      <c r="D109" s="4">
        <v>2011</v>
      </c>
      <c r="E109" s="4">
        <v>2015</v>
      </c>
      <c r="F109" s="4">
        <v>801</v>
      </c>
      <c r="G109" s="4">
        <v>80104</v>
      </c>
      <c r="H109" s="27">
        <f t="shared" si="20"/>
        <v>8369311</v>
      </c>
      <c r="I109" s="34">
        <v>0</v>
      </c>
      <c r="J109" s="34">
        <v>0</v>
      </c>
      <c r="K109" s="31">
        <v>1000000</v>
      </c>
      <c r="L109" s="31">
        <v>5936719</v>
      </c>
      <c r="M109" s="31">
        <v>1432592</v>
      </c>
      <c r="N109" s="34">
        <v>0</v>
      </c>
      <c r="O109" s="47">
        <v>0</v>
      </c>
      <c r="P109" s="47">
        <v>0</v>
      </c>
      <c r="Q109" s="47">
        <v>0</v>
      </c>
      <c r="R109" s="47">
        <v>0</v>
      </c>
      <c r="S109" s="5">
        <f t="shared" si="19"/>
        <v>8369311</v>
      </c>
    </row>
    <row r="110" spans="1:19" ht="36">
      <c r="A110" s="26">
        <v>104</v>
      </c>
      <c r="B110" s="51" t="s">
        <v>53</v>
      </c>
      <c r="C110" s="4" t="s">
        <v>24</v>
      </c>
      <c r="D110" s="4">
        <v>2011</v>
      </c>
      <c r="E110" s="4">
        <v>2020</v>
      </c>
      <c r="F110" s="4">
        <v>801</v>
      </c>
      <c r="G110" s="4">
        <v>80104</v>
      </c>
      <c r="H110" s="27">
        <f t="shared" si="20"/>
        <v>1506524</v>
      </c>
      <c r="I110" s="34">
        <v>491524</v>
      </c>
      <c r="J110" s="56">
        <f>20000+15000</f>
        <v>35000</v>
      </c>
      <c r="K110" s="15">
        <v>100000</v>
      </c>
      <c r="L110" s="15">
        <v>700000</v>
      </c>
      <c r="M110" s="15">
        <v>20000</v>
      </c>
      <c r="N110" s="15">
        <v>20000</v>
      </c>
      <c r="O110" s="15">
        <v>50000</v>
      </c>
      <c r="P110" s="15">
        <v>20000</v>
      </c>
      <c r="Q110" s="15">
        <v>20000</v>
      </c>
      <c r="R110" s="15">
        <v>50000</v>
      </c>
      <c r="S110" s="5">
        <f t="shared" si="19"/>
        <v>980000</v>
      </c>
    </row>
    <row r="111" spans="1:19" ht="25.5">
      <c r="A111" s="26">
        <v>105</v>
      </c>
      <c r="B111" s="22" t="s">
        <v>54</v>
      </c>
      <c r="C111" s="4" t="s">
        <v>24</v>
      </c>
      <c r="D111" s="4">
        <v>2011</v>
      </c>
      <c r="E111" s="4">
        <v>2020</v>
      </c>
      <c r="F111" s="4">
        <v>801</v>
      </c>
      <c r="G111" s="4">
        <v>80104</v>
      </c>
      <c r="H111" s="27">
        <f t="shared" si="20"/>
        <v>270000</v>
      </c>
      <c r="I111" s="34">
        <v>0</v>
      </c>
      <c r="J111" s="33">
        <v>20000</v>
      </c>
      <c r="K111" s="15">
        <v>20000</v>
      </c>
      <c r="L111" s="15">
        <v>50000</v>
      </c>
      <c r="M111" s="15">
        <v>20000</v>
      </c>
      <c r="N111" s="15">
        <v>20000</v>
      </c>
      <c r="O111" s="15">
        <v>50000</v>
      </c>
      <c r="P111" s="15">
        <v>20000</v>
      </c>
      <c r="Q111" s="15">
        <v>20000</v>
      </c>
      <c r="R111" s="15">
        <v>50000</v>
      </c>
      <c r="S111" s="5">
        <f t="shared" si="19"/>
        <v>250000</v>
      </c>
    </row>
    <row r="112" spans="1:19" ht="25.5">
      <c r="A112" s="26">
        <v>106</v>
      </c>
      <c r="B112" s="20" t="s">
        <v>61</v>
      </c>
      <c r="C112" s="4" t="s">
        <v>24</v>
      </c>
      <c r="D112" s="4">
        <v>2011</v>
      </c>
      <c r="E112" s="4">
        <v>2020</v>
      </c>
      <c r="F112" s="4">
        <v>852</v>
      </c>
      <c r="G112" s="4">
        <v>85202</v>
      </c>
      <c r="H112" s="27">
        <f t="shared" si="20"/>
        <v>3798249</v>
      </c>
      <c r="I112" s="34">
        <v>0</v>
      </c>
      <c r="J112" s="32">
        <v>10000</v>
      </c>
      <c r="K112" s="14">
        <v>10000</v>
      </c>
      <c r="L112" s="14">
        <v>10000</v>
      </c>
      <c r="M112" s="14">
        <v>300000</v>
      </c>
      <c r="N112" s="14">
        <v>1000000</v>
      </c>
      <c r="O112" s="14">
        <v>1420140</v>
      </c>
      <c r="P112" s="14">
        <v>1048109</v>
      </c>
      <c r="Q112" s="48">
        <v>0</v>
      </c>
      <c r="R112" s="48">
        <v>0</v>
      </c>
      <c r="S112" s="5">
        <f t="shared" si="19"/>
        <v>3788249</v>
      </c>
    </row>
    <row r="113" spans="1:19" ht="38.25">
      <c r="A113" s="26">
        <v>107</v>
      </c>
      <c r="B113" s="17" t="s">
        <v>55</v>
      </c>
      <c r="C113" s="4" t="s">
        <v>24</v>
      </c>
      <c r="D113" s="4">
        <v>2011</v>
      </c>
      <c r="E113" s="4">
        <v>2018</v>
      </c>
      <c r="F113" s="63" t="s">
        <v>0</v>
      </c>
      <c r="G113" s="63"/>
      <c r="H113" s="27">
        <f>SUM(H114)</f>
        <v>2286315.62</v>
      </c>
      <c r="I113" s="27">
        <f>SUM(I114)</f>
        <v>118150.62</v>
      </c>
      <c r="J113" s="27">
        <f aca="true" t="shared" si="21" ref="J113:S113">SUM(J114)</f>
        <v>200000</v>
      </c>
      <c r="K113" s="7">
        <f t="shared" si="21"/>
        <v>150000</v>
      </c>
      <c r="L113" s="7">
        <f t="shared" si="21"/>
        <v>150000</v>
      </c>
      <c r="M113" s="7">
        <f t="shared" si="21"/>
        <v>150000</v>
      </c>
      <c r="N113" s="7">
        <f t="shared" si="21"/>
        <v>218165</v>
      </c>
      <c r="O113" s="7">
        <f t="shared" si="21"/>
        <v>200000</v>
      </c>
      <c r="P113" s="7">
        <f t="shared" si="21"/>
        <v>300000</v>
      </c>
      <c r="Q113" s="7">
        <f t="shared" si="21"/>
        <v>400000</v>
      </c>
      <c r="R113" s="7">
        <f t="shared" si="21"/>
        <v>400000</v>
      </c>
      <c r="S113" s="7">
        <f t="shared" si="21"/>
        <v>1968165</v>
      </c>
    </row>
    <row r="114" spans="1:19" ht="25.5">
      <c r="A114" s="26">
        <v>108</v>
      </c>
      <c r="B114" s="53" t="s">
        <v>56</v>
      </c>
      <c r="C114" s="4" t="s">
        <v>24</v>
      </c>
      <c r="D114" s="4">
        <v>2011</v>
      </c>
      <c r="E114" s="4">
        <v>2020</v>
      </c>
      <c r="F114" s="4">
        <v>900</v>
      </c>
      <c r="G114" s="4">
        <v>90015</v>
      </c>
      <c r="H114" s="27">
        <f>SUM(I114:R114)</f>
        <v>2286315.62</v>
      </c>
      <c r="I114" s="34">
        <v>118150.62</v>
      </c>
      <c r="J114" s="56">
        <f>150000+50000</f>
        <v>200000</v>
      </c>
      <c r="K114" s="15">
        <v>150000</v>
      </c>
      <c r="L114" s="15">
        <v>150000</v>
      </c>
      <c r="M114" s="15">
        <v>150000</v>
      </c>
      <c r="N114" s="15">
        <v>218165</v>
      </c>
      <c r="O114" s="15">
        <v>200000</v>
      </c>
      <c r="P114" s="15">
        <v>300000</v>
      </c>
      <c r="Q114" s="15">
        <v>400000</v>
      </c>
      <c r="R114" s="15">
        <v>400000</v>
      </c>
      <c r="S114" s="5">
        <f>SUM(K114:R114)</f>
        <v>1968165</v>
      </c>
    </row>
    <row r="115" spans="1:19" ht="51">
      <c r="A115" s="26">
        <v>109</v>
      </c>
      <c r="B115" s="17" t="s">
        <v>57</v>
      </c>
      <c r="C115" s="4" t="s">
        <v>24</v>
      </c>
      <c r="D115" s="4">
        <v>2011</v>
      </c>
      <c r="E115" s="4">
        <v>2019</v>
      </c>
      <c r="F115" s="63" t="s">
        <v>0</v>
      </c>
      <c r="G115" s="63"/>
      <c r="H115" s="27">
        <f>SUM(H116:H117)</f>
        <v>3496489</v>
      </c>
      <c r="I115" s="27">
        <f>SUM(I116:I117)</f>
        <v>0</v>
      </c>
      <c r="J115" s="27">
        <f aca="true" t="shared" si="22" ref="J115:S115">SUM(J116:J117)</f>
        <v>160000</v>
      </c>
      <c r="K115" s="7">
        <f t="shared" si="22"/>
        <v>21000</v>
      </c>
      <c r="L115" s="7">
        <f t="shared" si="22"/>
        <v>10000</v>
      </c>
      <c r="M115" s="7">
        <f t="shared" si="22"/>
        <v>20000</v>
      </c>
      <c r="N115" s="7">
        <f t="shared" si="22"/>
        <v>100000</v>
      </c>
      <c r="O115" s="7">
        <f t="shared" si="22"/>
        <v>100000</v>
      </c>
      <c r="P115" s="7">
        <f t="shared" si="22"/>
        <v>300000</v>
      </c>
      <c r="Q115" s="7">
        <f t="shared" si="22"/>
        <v>2785489</v>
      </c>
      <c r="R115" s="27">
        <f t="shared" si="22"/>
        <v>0</v>
      </c>
      <c r="S115" s="7">
        <f t="shared" si="22"/>
        <v>3336489</v>
      </c>
    </row>
    <row r="116" spans="1:19" ht="25.5">
      <c r="A116" s="26">
        <v>110</v>
      </c>
      <c r="B116" s="53" t="s">
        <v>63</v>
      </c>
      <c r="C116" s="4" t="s">
        <v>24</v>
      </c>
      <c r="D116" s="4">
        <v>2011</v>
      </c>
      <c r="E116" s="4">
        <v>2014</v>
      </c>
      <c r="F116" s="4">
        <v>921</v>
      </c>
      <c r="G116" s="4">
        <v>92109</v>
      </c>
      <c r="H116" s="27">
        <f>SUM(I116:R116)</f>
        <v>160000</v>
      </c>
      <c r="I116" s="34">
        <v>0</v>
      </c>
      <c r="J116" s="57">
        <f>10000+130000</f>
        <v>140000</v>
      </c>
      <c r="K116" s="34">
        <v>20000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5">
        <v>20000</v>
      </c>
    </row>
    <row r="117" spans="1:19" ht="25.5">
      <c r="A117" s="26">
        <v>111</v>
      </c>
      <c r="B117" s="20" t="s">
        <v>64</v>
      </c>
      <c r="C117" s="4" t="s">
        <v>24</v>
      </c>
      <c r="D117" s="4">
        <v>2011</v>
      </c>
      <c r="E117" s="4">
        <v>2019</v>
      </c>
      <c r="F117" s="4">
        <v>921</v>
      </c>
      <c r="G117" s="4">
        <v>92109</v>
      </c>
      <c r="H117" s="27">
        <f>SUM(I117:R117)</f>
        <v>3336489</v>
      </c>
      <c r="I117" s="34">
        <v>0</v>
      </c>
      <c r="J117" s="33">
        <v>20000</v>
      </c>
      <c r="K117" s="15">
        <v>1000</v>
      </c>
      <c r="L117" s="15">
        <v>10000</v>
      </c>
      <c r="M117" s="15">
        <v>20000</v>
      </c>
      <c r="N117" s="15">
        <v>100000</v>
      </c>
      <c r="O117" s="15">
        <v>100000</v>
      </c>
      <c r="P117" s="15">
        <v>300000</v>
      </c>
      <c r="Q117" s="14">
        <f>2500000+285489</f>
        <v>2785489</v>
      </c>
      <c r="R117" s="34">
        <v>0</v>
      </c>
      <c r="S117" s="5">
        <f>SUM(K117:R117)</f>
        <v>3316489</v>
      </c>
    </row>
    <row r="118" spans="1:19" ht="39.75" customHeight="1">
      <c r="A118" s="26">
        <v>112</v>
      </c>
      <c r="B118" s="17" t="s">
        <v>58</v>
      </c>
      <c r="C118" s="4" t="s">
        <v>24</v>
      </c>
      <c r="D118" s="4">
        <v>2011</v>
      </c>
      <c r="E118" s="4">
        <v>2017</v>
      </c>
      <c r="F118" s="63" t="s">
        <v>0</v>
      </c>
      <c r="G118" s="63"/>
      <c r="H118" s="27">
        <f>SUM(H119:H128)</f>
        <v>450000</v>
      </c>
      <c r="I118" s="27">
        <f>SUM(I119:I128)</f>
        <v>0</v>
      </c>
      <c r="J118" s="27">
        <f aca="true" t="shared" si="23" ref="J118:S118">SUM(J119)</f>
        <v>20000</v>
      </c>
      <c r="K118" s="7">
        <f t="shared" si="23"/>
        <v>10000</v>
      </c>
      <c r="L118" s="7">
        <f t="shared" si="23"/>
        <v>10000</v>
      </c>
      <c r="M118" s="7">
        <f t="shared" si="23"/>
        <v>10000</v>
      </c>
      <c r="N118" s="7">
        <f t="shared" si="23"/>
        <v>200000</v>
      </c>
      <c r="O118" s="7">
        <f t="shared" si="23"/>
        <v>200000</v>
      </c>
      <c r="P118" s="27">
        <f t="shared" si="23"/>
        <v>0</v>
      </c>
      <c r="Q118" s="27">
        <f t="shared" si="23"/>
        <v>0</v>
      </c>
      <c r="R118" s="27">
        <f t="shared" si="23"/>
        <v>0</v>
      </c>
      <c r="S118" s="7">
        <f t="shared" si="23"/>
        <v>430000</v>
      </c>
    </row>
    <row r="119" spans="1:19" ht="12" customHeight="1">
      <c r="A119" s="26">
        <v>113</v>
      </c>
      <c r="B119" s="53" t="s">
        <v>59</v>
      </c>
      <c r="C119" s="4" t="s">
        <v>24</v>
      </c>
      <c r="D119" s="4">
        <v>2011</v>
      </c>
      <c r="E119" s="4">
        <v>2017</v>
      </c>
      <c r="F119" s="4">
        <v>926</v>
      </c>
      <c r="G119" s="4">
        <v>92601</v>
      </c>
      <c r="H119" s="27">
        <f>SUM(I119:R119)</f>
        <v>450000</v>
      </c>
      <c r="I119" s="34">
        <v>0</v>
      </c>
      <c r="J119" s="56">
        <f>10000+10000</f>
        <v>20000</v>
      </c>
      <c r="K119" s="15">
        <v>10000</v>
      </c>
      <c r="L119" s="15">
        <v>10000</v>
      </c>
      <c r="M119" s="15">
        <v>10000</v>
      </c>
      <c r="N119" s="15">
        <v>200000</v>
      </c>
      <c r="O119" s="15">
        <v>200000</v>
      </c>
      <c r="P119" s="47">
        <v>0</v>
      </c>
      <c r="Q119" s="47">
        <v>0</v>
      </c>
      <c r="R119" s="47">
        <v>0</v>
      </c>
      <c r="S119" s="5">
        <f>SUM(K119:R119)</f>
        <v>430000</v>
      </c>
    </row>
    <row r="120" spans="1:19" ht="40.5" customHeight="1">
      <c r="A120" s="26">
        <v>114</v>
      </c>
      <c r="B120" s="64" t="s">
        <v>16</v>
      </c>
      <c r="C120" s="65"/>
      <c r="D120" s="65"/>
      <c r="E120" s="65"/>
      <c r="F120" s="65"/>
      <c r="G120" s="65"/>
      <c r="H120" s="34"/>
      <c r="I120" s="4"/>
      <c r="J120" s="3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26">
        <v>115</v>
      </c>
      <c r="B121" s="64" t="s">
        <v>9</v>
      </c>
      <c r="C121" s="65"/>
      <c r="D121" s="65"/>
      <c r="E121" s="65"/>
      <c r="F121" s="65"/>
      <c r="G121" s="65"/>
      <c r="H121" s="34"/>
      <c r="I121" s="4"/>
      <c r="J121" s="3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26">
        <v>116</v>
      </c>
      <c r="B122" s="64" t="s">
        <v>10</v>
      </c>
      <c r="C122" s="65"/>
      <c r="D122" s="65"/>
      <c r="E122" s="65"/>
      <c r="F122" s="65"/>
      <c r="G122" s="65"/>
      <c r="H122" s="34"/>
      <c r="I122" s="4"/>
      <c r="J122" s="3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26">
        <v>117</v>
      </c>
      <c r="B123" s="18" t="s">
        <v>17</v>
      </c>
      <c r="C123" s="3"/>
      <c r="D123" s="3"/>
      <c r="E123" s="3"/>
      <c r="F123" s="63" t="s">
        <v>0</v>
      </c>
      <c r="G123" s="63"/>
      <c r="H123" s="34"/>
      <c r="I123" s="4"/>
      <c r="J123" s="3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38.25">
      <c r="A124" s="26">
        <v>118</v>
      </c>
      <c r="B124" s="18" t="s">
        <v>13</v>
      </c>
      <c r="C124" s="3"/>
      <c r="D124" s="3"/>
      <c r="E124" s="3"/>
      <c r="F124" s="3"/>
      <c r="G124" s="3"/>
      <c r="H124" s="34"/>
      <c r="I124" s="4"/>
      <c r="J124" s="3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26">
        <v>119</v>
      </c>
      <c r="B125" s="64" t="s">
        <v>18</v>
      </c>
      <c r="C125" s="65"/>
      <c r="D125" s="65"/>
      <c r="E125" s="65"/>
      <c r="F125" s="65"/>
      <c r="G125" s="65"/>
      <c r="H125" s="34"/>
      <c r="I125" s="4"/>
      <c r="J125" s="3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26">
        <v>120</v>
      </c>
      <c r="B126" s="64" t="s">
        <v>9</v>
      </c>
      <c r="C126" s="65"/>
      <c r="D126" s="65"/>
      <c r="E126" s="65"/>
      <c r="F126" s="65"/>
      <c r="G126" s="65"/>
      <c r="H126" s="34"/>
      <c r="I126" s="4"/>
      <c r="J126" s="3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26">
        <v>121</v>
      </c>
      <c r="B127" s="18" t="s">
        <v>17</v>
      </c>
      <c r="C127" s="3"/>
      <c r="D127" s="3"/>
      <c r="E127" s="3"/>
      <c r="F127" s="63" t="s">
        <v>0</v>
      </c>
      <c r="G127" s="63"/>
      <c r="H127" s="34"/>
      <c r="I127" s="4"/>
      <c r="J127" s="3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38.25">
      <c r="A128" s="26">
        <v>122</v>
      </c>
      <c r="B128" s="18" t="s">
        <v>13</v>
      </c>
      <c r="C128" s="3"/>
      <c r="D128" s="3"/>
      <c r="E128" s="3"/>
      <c r="F128" s="3"/>
      <c r="G128" s="3"/>
      <c r="H128" s="34"/>
      <c r="I128" s="4"/>
      <c r="J128" s="3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0.75" customHeight="1">
      <c r="A129" s="26"/>
      <c r="B129" s="1"/>
      <c r="C129" s="1"/>
      <c r="D129" s="1"/>
      <c r="E129" s="1"/>
      <c r="F129" s="1"/>
      <c r="G129" s="1"/>
      <c r="H129" s="35"/>
      <c r="I129" s="1"/>
      <c r="J129" s="35"/>
      <c r="K129" s="1"/>
      <c r="L129" s="1"/>
      <c r="M129" s="1"/>
      <c r="N129" s="1"/>
      <c r="O129" s="1"/>
      <c r="P129" s="1"/>
      <c r="Q129" s="1"/>
      <c r="R129" s="1"/>
      <c r="S129" s="1"/>
    </row>
    <row r="130" spans="2:18" ht="12.75">
      <c r="B130" s="12"/>
      <c r="K130" s="13"/>
      <c r="L130" s="13"/>
      <c r="O130" s="13"/>
      <c r="P130" s="13"/>
      <c r="Q130" s="13"/>
      <c r="R130" s="13"/>
    </row>
    <row r="131" ht="12.75">
      <c r="B131" s="12"/>
    </row>
    <row r="132" ht="12.75">
      <c r="B132" s="12"/>
    </row>
  </sheetData>
  <mergeCells count="41">
    <mergeCell ref="B2:S2"/>
    <mergeCell ref="S3:S4"/>
    <mergeCell ref="H3:H4"/>
    <mergeCell ref="I3:I4"/>
    <mergeCell ref="J3:R4"/>
    <mergeCell ref="D3:E4"/>
    <mergeCell ref="B7:G7"/>
    <mergeCell ref="B8:G8"/>
    <mergeCell ref="B9:G9"/>
    <mergeCell ref="F3:G4"/>
    <mergeCell ref="B3:B4"/>
    <mergeCell ref="C3:C4"/>
    <mergeCell ref="B10:G10"/>
    <mergeCell ref="B11:G11"/>
    <mergeCell ref="B12:G12"/>
    <mergeCell ref="B13:G13"/>
    <mergeCell ref="F14:G14"/>
    <mergeCell ref="B16:G16"/>
    <mergeCell ref="B17:G17"/>
    <mergeCell ref="B18:G18"/>
    <mergeCell ref="F19:G19"/>
    <mergeCell ref="B21:G21"/>
    <mergeCell ref="B22:G22"/>
    <mergeCell ref="B55:G55"/>
    <mergeCell ref="F123:G123"/>
    <mergeCell ref="B125:G125"/>
    <mergeCell ref="B126:G126"/>
    <mergeCell ref="F56:G56"/>
    <mergeCell ref="F63:G63"/>
    <mergeCell ref="B120:G120"/>
    <mergeCell ref="B121:G121"/>
    <mergeCell ref="A3:A4"/>
    <mergeCell ref="B1:S1"/>
    <mergeCell ref="F127:G127"/>
    <mergeCell ref="F115:G115"/>
    <mergeCell ref="F118:G118"/>
    <mergeCell ref="F70:G70"/>
    <mergeCell ref="F92:G92"/>
    <mergeCell ref="F98:G98"/>
    <mergeCell ref="F113:G113"/>
    <mergeCell ref="B122:G12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Gmina Michałowice</cp:lastModifiedBy>
  <cp:lastPrinted>2012-06-13T13:59:14Z</cp:lastPrinted>
  <dcterms:created xsi:type="dcterms:W3CDTF">2010-06-05T20:15:04Z</dcterms:created>
  <dcterms:modified xsi:type="dcterms:W3CDTF">2012-06-13T14:00:34Z</dcterms:modified>
  <cp:category/>
  <cp:version/>
  <cp:contentType/>
  <cp:contentStatus/>
</cp:coreProperties>
</file>