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  <sheet name="Arkusz2" sheetId="2" r:id="rId2"/>
  </sheets>
  <definedNames>
    <definedName name="_xlnm.Print_Area" localSheetId="0">'Arkusz1'!$A$1:$K$73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<sst xmlns="http://schemas.openxmlformats.org/spreadsheetml/2006/main" count="204" uniqueCount="123">
  <si>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</si>
  <si>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</si>
  <si>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</si>
  <si>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</si>
  <si>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</si>
  <si>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</si>
  <si>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Lp.</t>
  </si>
  <si>
    <t>Dział</t>
  </si>
  <si>
    <t>Rozdz.</t>
  </si>
  <si>
    <t>Nazwa zadania</t>
  </si>
  <si>
    <t>Plan</t>
  </si>
  <si>
    <t>Przebudowa ul. Akacjowej w Opaczy Kol.</t>
  </si>
  <si>
    <t>Odwodnienie na terenie Gminy (dok. proj. i wyk)</t>
  </si>
  <si>
    <t>010</t>
  </si>
  <si>
    <t>01010</t>
  </si>
  <si>
    <t>Łącznie:</t>
  </si>
  <si>
    <t>Przebudowa ul. Jaśminowej, Różanej, Tulipanów, Granicznej i Słonecznej w Nowej Wsi.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</si>
  <si>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</si>
  <si>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</si>
  <si>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</si>
  <si>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</si>
  <si>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</si>
  <si>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</si>
  <si>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</si>
  <si>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</si>
  <si>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</si>
  <si>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</si>
  <si>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</si>
  <si>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</si>
  <si>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</si>
  <si>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</si>
  <si>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Budowa budynku Urzędu Gminy wraz z infrastrukturą techniczną (koncepcja, dok proj i wyk)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</si>
  <si>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</si>
  <si>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</si>
  <si>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</si>
  <si>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</si>
  <si>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2012 rok </t>
  </si>
  <si>
    <t>Budowa przykanalików sanitarnych i odcinków sieci kanalizacyjnej w ulicach gdzie kanalizacja sanitarna została wybudowana w latach ubiegłych</t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</si>
  <si>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</si>
  <si>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</si>
  <si>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</si>
  <si>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</si>
  <si>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</si>
  <si>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</si>
  <si>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</si>
  <si>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</si>
  <si>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</si>
  <si>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</si>
  <si>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</si>
  <si>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</si>
  <si>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</si>
  <si>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</si>
  <si>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010:</t>
  </si>
  <si>
    <t>Razem dział 150:</t>
  </si>
  <si>
    <t>Razem dział 600:</t>
  </si>
  <si>
    <t>Razem dział 750:</t>
  </si>
  <si>
    <t>Razem rozdz 70004</t>
  </si>
  <si>
    <t>Razem rozdz 70005</t>
  </si>
  <si>
    <t>Razem dział 801:</t>
  </si>
  <si>
    <t>Rozbudowa Szkoły w Nowej Wsi / Granicy</t>
  </si>
  <si>
    <t>Rozbudowa szkoły w Komorowie wraz z wykonaniem lodowiska</t>
  </si>
  <si>
    <t>Razem rozdz 80101</t>
  </si>
  <si>
    <t>Razem rozdz 80104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</si>
  <si>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</si>
  <si>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</si>
  <si>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</si>
  <si>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</si>
  <si>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</si>
  <si>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</si>
  <si>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</si>
  <si>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Razem dział 700: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</si>
  <si>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</si>
  <si>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</si>
  <si>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</si>
  <si>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</si>
  <si>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</si>
  <si>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</si>
  <si>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</si>
  <si>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</si>
  <si>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</si>
  <si>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</si>
  <si>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</si>
  <si>
    <r>
      <t>Przebudowa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</si>
  <si>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t>zmiana</t>
  </si>
  <si>
    <t>Plan po zmianach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</si>
  <si>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</si>
  <si>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t>Zagospodarowanie Pl. Paderewskiego w Komorowie</t>
  </si>
  <si>
    <t>Przebudowa ul. Żwirowej, Akacjowej, Klonowej i Lipowej w Komorowie (dok)</t>
  </si>
  <si>
    <t>Budowa kanalizacji sanitarnej w ul. Zgody w Michałowicach Wsi</t>
  </si>
  <si>
    <t>Projekt adaptacji (przebudowy) starego budynku Urzędu Gminy Michałowice</t>
  </si>
  <si>
    <t>Dokonać zmian w planie wydatków majątkowych gminy na rok 2012 stanowiącym tabelę nr 2 a do Uchwały Budżetowej na rok 2012 Gminy Michałowice Nr XII/119/2011 z dnia 21 grudnia 2011 r. w sposób następujący:</t>
  </si>
  <si>
    <t>Rady Gminy Michałowice</t>
  </si>
  <si>
    <t>Załącznik Nr 3</t>
  </si>
  <si>
    <r>
      <t xml:space="preserve">Plan po zmianach              </t>
    </r>
    <r>
      <rPr>
        <sz val="9"/>
        <rFont val="Times New Roman CE"/>
        <family val="0"/>
      </rPr>
      <t xml:space="preserve"> (w złotych)</t>
    </r>
  </si>
  <si>
    <r>
      <t xml:space="preserve">Budowa kanalizacji sanitarnej w ul. Wandy, </t>
    </r>
    <r>
      <rPr>
        <sz val="9"/>
        <rFont val="Times New Roman CE"/>
        <family val="0"/>
      </rPr>
      <t xml:space="preserve">Sportowej  </t>
    </r>
    <r>
      <rPr>
        <i/>
        <sz val="9"/>
        <rFont val="Times New Roman CE"/>
        <family val="0"/>
      </rPr>
      <t xml:space="preserve">dopisać </t>
    </r>
    <r>
      <rPr>
        <sz val="9"/>
        <rFont val="Times New Roman CE"/>
        <family val="0"/>
      </rPr>
      <t>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</si>
  <si>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kanalizacji sanitarnej w ul. Zgody w Michałowicach Wsi   </t>
    </r>
    <r>
      <rPr>
        <i/>
        <sz val="9"/>
        <rFont val="Times New Roman CE"/>
        <family val="0"/>
      </rPr>
      <t xml:space="preserve">   (zadanie jednoroczne)</t>
    </r>
  </si>
  <si>
    <r>
      <t xml:space="preserve">Budowa sieci wodociągowej w ul. Stokrotek, Tulipanów, Sasanek (dok), Sportowej w Nowej Wsi  </t>
    </r>
    <r>
      <rPr>
        <i/>
        <sz val="9"/>
        <rFont val="Times New Roman CE"/>
        <family val="0"/>
      </rPr>
      <t>( zadanie jednoroczne)</t>
    </r>
  </si>
  <si>
    <t>Razem dział 921:</t>
  </si>
  <si>
    <t>Razem dział 926:</t>
  </si>
  <si>
    <t>Razem dział 900:</t>
  </si>
  <si>
    <t>zmiany /zwiększenia zmniejszenia/</t>
  </si>
  <si>
    <r>
      <t xml:space="preserve">Przebudowa ul.  Kurpińskiego, Sobieskiego, Wiejskiej, Kotońskiego, Moniuszki, Poniatowskiego, Kraszewskiego, Mazurskiej, 3Maja (dok), Kredytowej (dok), Kujawskiej (dok) w Komorowe </t>
    </r>
    <r>
      <rPr>
        <i/>
        <sz val="9"/>
        <rFont val="Times New Roman CE"/>
        <family val="0"/>
      </rPr>
      <t>dopisać  ul.Żwirową (dok.)</t>
    </r>
  </si>
  <si>
    <t>Przebudowa ul. Akacjowej, Klonowej, Lipowej i Żwirowej w Komorowie (dok)</t>
  </si>
  <si>
    <t>Przebudowa ul. Sportowej, Konopnickiej, Prusa na odc. od Słowackiego do Nadarzyńskiej i Żeromskiego w Komorowie (dok)</t>
  </si>
  <si>
    <t>27a</t>
  </si>
  <si>
    <t>27b</t>
  </si>
  <si>
    <t>27c</t>
  </si>
  <si>
    <t>6a</t>
  </si>
  <si>
    <t>56a</t>
  </si>
  <si>
    <t>Nr poz. z zał. do Uchwały Budżetowej na 2012 rok</t>
  </si>
  <si>
    <t>do Uchwały Nr XVII/166/2012</t>
  </si>
  <si>
    <t>z dnia  4 lipca  2012 r.</t>
  </si>
  <si>
    <r>
      <t>Przebudowa ul. B. Prusa wraz z budową parkingu w Komorowie (od Wiejskiej do Słowackiego)</t>
    </r>
    <r>
      <rPr>
        <i/>
        <sz val="9"/>
        <rFont val="Times New Roman CE"/>
        <family val="0"/>
      </rPr>
      <t xml:space="preserve"> ( zadanie jednoroczne)</t>
    </r>
  </si>
  <si>
    <t>Budowa chodnika w ul. Sokołowskiej w Sokołowie (zadanie jednoroczne)</t>
  </si>
  <si>
    <t>Rozbudowa szkoły w Komorowie wraz z wykonaniem lodowiska i zadaszenie boiska</t>
  </si>
  <si>
    <t>Razem rozdz. 75410</t>
  </si>
  <si>
    <t>Zakupy inwestycyjne (fundusz wsparcia Komenda wojewódzka państwowej straży pożarnej)</t>
  </si>
  <si>
    <t>Razem rozdz. 75412</t>
  </si>
  <si>
    <t>Razem dział 754:</t>
  </si>
  <si>
    <t>Zakupy inwestycyjne  (współfinansowanie zestawu urzadzeń hydraulicznych)</t>
  </si>
  <si>
    <t>47a</t>
  </si>
  <si>
    <t>47b</t>
  </si>
  <si>
    <t>Zakupy inwestycyjne (zadanie jednoroczne)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</si>
</sst>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_ ;[Red]\-#,##0.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36">
    <xf numFmtId="6" fontId="0" fillId="0" borderId="0" xfId="0" applyAlignment="1">
      <alignment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/>
    </xf>
    <xf numFmtId="6" fontId="8" fillId="0" borderId="1" xfId="0" applyFont="1" applyBorder="1" applyAlignment="1">
      <alignment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170" fontId="8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6" fontId="16" fillId="0" borderId="0" xfId="0" applyFont="1" applyAlignment="1">
      <alignment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6" fontId="0" fillId="0" borderId="3" xfId="0" applyBorder="1" applyAlignment="1">
      <alignment horizontal="center" vertical="center"/>
    </xf>
    <xf numFmtId="6" fontId="0" fillId="0" borderId="4" xfId="0" applyBorder="1" applyAlignment="1">
      <alignment horizontal="left" vertical="center" wrapText="1"/>
    </xf>
    <xf numFmtId="6" fontId="0" fillId="0" borderId="3" xfId="0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6" fontId="8" fillId="0" borderId="2" xfId="0" applyFont="1" applyBorder="1" applyAlignment="1">
      <alignment horizontal="left" vertical="center" wrapText="1"/>
    </xf>
    <xf numFmtId="168" fontId="8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6" fontId="16" fillId="0" borderId="0" xfId="0" applyFont="1" applyAlignment="1">
      <alignment wrapText="1"/>
    </xf>
    <xf numFmtId="6" fontId="9" fillId="0" borderId="2" xfId="0" applyFont="1" applyBorder="1" applyAlignment="1">
      <alignment horizontal="center" vertical="center" wrapText="1"/>
    </xf>
    <xf numFmtId="6" fontId="9" fillId="0" borderId="4" xfId="0" applyFont="1" applyBorder="1" applyAlignment="1">
      <alignment horizontal="center" vertical="center" wrapText="1"/>
    </xf>
    <xf numFmtId="6" fontId="9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6" fontId="8" fillId="0" borderId="2" xfId="0" applyFont="1" applyBorder="1" applyAlignment="1">
      <alignment horizontal="left" vertical="center" wrapText="1"/>
    </xf>
    <xf numFmtId="6" fontId="8" fillId="0" borderId="4" xfId="0" applyFont="1" applyBorder="1" applyAlignment="1">
      <alignment horizontal="left" vertical="center" wrapText="1"/>
    </xf>
    <xf numFmtId="6" fontId="8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6" fontId="10" fillId="0" borderId="2" xfId="0" applyFont="1" applyBorder="1" applyAlignment="1">
      <alignment horizontal="right" vertical="center" wrapText="1"/>
    </xf>
    <xf numFmtId="6" fontId="10" fillId="0" borderId="4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6" fontId="0" fillId="0" borderId="4" xfId="0" applyBorder="1" applyAlignment="1">
      <alignment/>
    </xf>
    <xf numFmtId="6" fontId="0" fillId="0" borderId="3" xfId="0" applyBorder="1" applyAlignment="1">
      <alignment/>
    </xf>
    <xf numFmtId="6" fontId="10" fillId="0" borderId="2" xfId="0" applyFont="1" applyBorder="1" applyAlignment="1">
      <alignment horizontal="right" vertical="center" wrapText="1"/>
    </xf>
    <xf numFmtId="6" fontId="10" fillId="0" borderId="4" xfId="0" applyFont="1" applyBorder="1" applyAlignment="1">
      <alignment horizontal="right" vertical="center" wrapText="1"/>
    </xf>
    <xf numFmtId="6" fontId="10" fillId="0" borderId="3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6" fontId="8" fillId="0" borderId="4" xfId="0" applyFont="1" applyBorder="1" applyAlignment="1">
      <alignment horizontal="left" vertical="center" wrapText="1"/>
    </xf>
    <xf numFmtId="6" fontId="8" fillId="0" borderId="3" xfId="0" applyFont="1" applyBorder="1" applyAlignment="1">
      <alignment horizontal="left" vertical="center" wrapText="1"/>
    </xf>
    <xf numFmtId="170" fontId="8" fillId="0" borderId="3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6" fontId="0" fillId="0" borderId="4" xfId="0" applyFont="1" applyBorder="1" applyAlignment="1">
      <alignment horizontal="left" vertical="center" wrapText="1"/>
    </xf>
    <xf numFmtId="6" fontId="0" fillId="0" borderId="3" xfId="0" applyFont="1" applyBorder="1" applyAlignment="1">
      <alignment horizontal="left" vertical="center" wrapText="1"/>
    </xf>
    <xf numFmtId="6" fontId="8" fillId="0" borderId="2" xfId="0" applyFont="1" applyBorder="1" applyAlignment="1">
      <alignment horizontal="justify" vertical="top" wrapText="1"/>
    </xf>
    <xf numFmtId="6" fontId="8" fillId="0" borderId="4" xfId="0" applyFont="1" applyBorder="1" applyAlignment="1">
      <alignment wrapText="1"/>
    </xf>
    <xf numFmtId="6" fontId="8" fillId="0" borderId="3" xfId="0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6" fontId="8" fillId="0" borderId="2" xfId="0" applyFont="1" applyBorder="1" applyAlignment="1">
      <alignment horizontal="left" vertical="top" wrapText="1"/>
    </xf>
    <xf numFmtId="6" fontId="8" fillId="0" borderId="4" xfId="0" applyFont="1" applyBorder="1" applyAlignment="1">
      <alignment horizontal="left" vertical="top" wrapText="1"/>
    </xf>
    <xf numFmtId="6" fontId="8" fillId="0" borderId="3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vertical="center" wrapText="1"/>
    </xf>
    <xf numFmtId="6" fontId="9" fillId="0" borderId="5" xfId="0" applyFont="1" applyBorder="1" applyAlignment="1">
      <alignment horizontal="center" vertical="center" wrapText="1"/>
    </xf>
    <xf numFmtId="6" fontId="9" fillId="0" borderId="6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6" fontId="8" fillId="0" borderId="1" xfId="0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6" fontId="8" fillId="0" borderId="3" xfId="0" applyFont="1" applyBorder="1" applyAlignment="1">
      <alignment horizontal="center" vertical="center"/>
    </xf>
    <xf numFmtId="6" fontId="0" fillId="0" borderId="1" xfId="0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/>
    </xf>
    <xf numFmtId="170" fontId="15" fillId="0" borderId="1" xfId="0" applyNumberFormat="1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 vertical="center"/>
    </xf>
    <xf numFmtId="6" fontId="9" fillId="0" borderId="1" xfId="0" applyFont="1" applyBorder="1" applyAlignment="1">
      <alignment horizontal="center" vertical="center"/>
    </xf>
    <xf numFmtId="6" fontId="8" fillId="0" borderId="1" xfId="0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168" fontId="8" fillId="0" borderId="3" xfId="0" applyNumberFormat="1" applyFont="1" applyBorder="1" applyAlignment="1">
      <alignment horizontal="center" vertical="center"/>
    </xf>
    <xf numFmtId="6" fontId="8" fillId="0" borderId="3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 vertical="center"/>
    </xf>
    <xf numFmtId="6" fontId="8" fillId="0" borderId="2" xfId="0" applyFont="1" applyBorder="1" applyAlignment="1">
      <alignment horizontal="center" vertical="center" wrapText="1"/>
    </xf>
    <xf numFmtId="6" fontId="8" fillId="0" borderId="4" xfId="0" applyFont="1" applyBorder="1" applyAlignment="1">
      <alignment horizontal="center" vertical="center" wrapText="1"/>
    </xf>
    <xf numFmtId="6" fontId="8" fillId="0" borderId="3" xfId="0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/>
    </xf>
    <xf numFmtId="6" fontId="8" fillId="0" borderId="0" xfId="0" applyFont="1" applyAlignment="1">
      <alignment horizontal="center" vertical="center" wrapText="1"/>
    </xf>
    <xf numFmtId="6" fontId="8" fillId="0" borderId="0" xfId="0" applyFont="1" applyAlignment="1">
      <alignment horizontal="left" vertical="center" wrapText="1"/>
    </xf>
    <xf numFmtId="6" fontId="8" fillId="0" borderId="2" xfId="0" applyFont="1" applyBorder="1" applyAlignment="1">
      <alignment horizontal="center" vertical="center" wrapText="1"/>
    </xf>
    <xf numFmtId="6" fontId="8" fillId="0" borderId="4" xfId="0" applyFont="1" applyBorder="1" applyAlignment="1">
      <alignment horizontal="center" vertical="center" wrapText="1"/>
    </xf>
    <xf numFmtId="6" fontId="8" fillId="0" borderId="3" xfId="0" applyFont="1" applyBorder="1" applyAlignment="1">
      <alignment horizontal="center" vertical="center" wrapText="1"/>
    </xf>
    <xf numFmtId="6" fontId="8" fillId="0" borderId="4" xfId="0" applyFont="1" applyBorder="1" applyAlignment="1">
      <alignment horizontal="justify" vertical="top" wrapText="1"/>
    </xf>
    <xf numFmtId="6" fontId="8" fillId="0" borderId="3" xfId="0" applyFont="1" applyBorder="1" applyAlignment="1">
      <alignment horizontal="justify" vertical="top" wrapText="1"/>
    </xf>
    <xf numFmtId="170" fontId="8" fillId="0" borderId="1" xfId="0" applyNumberFormat="1" applyFont="1" applyBorder="1" applyAlignment="1">
      <alignment horizontal="center" vertical="center" wrapText="1"/>
    </xf>
    <xf numFmtId="6" fontId="8" fillId="0" borderId="1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left" vertical="top" wrapText="1"/>
    </xf>
    <xf numFmtId="6" fontId="8" fillId="0" borderId="4" xfId="0" applyFont="1" applyBorder="1" applyAlignment="1">
      <alignment horizontal="left" vertical="top" wrapText="1"/>
    </xf>
    <xf numFmtId="6" fontId="8" fillId="0" borderId="3" xfId="0" applyFont="1" applyBorder="1" applyAlignment="1">
      <alignment horizontal="left" vertical="top" wrapText="1"/>
    </xf>
    <xf numFmtId="6" fontId="9" fillId="0" borderId="0" xfId="0" applyFont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70" fontId="10" fillId="0" borderId="2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3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6" fontId="9" fillId="0" borderId="1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wrapText="1"/>
    </xf>
    <xf numFmtId="6" fontId="0" fillId="0" borderId="1" xfId="0" applyFont="1" applyBorder="1" applyAlignment="1">
      <alignment horizontal="center" wrapText="1"/>
    </xf>
    <xf numFmtId="6" fontId="8" fillId="0" borderId="2" xfId="0" applyFont="1" applyBorder="1" applyAlignment="1">
      <alignment horizontal="center" vertical="top" wrapText="1"/>
    </xf>
    <xf numFmtId="6" fontId="8" fillId="0" borderId="4" xfId="0" applyFont="1" applyBorder="1" applyAlignment="1">
      <alignment horizontal="center" vertical="top" wrapText="1"/>
    </xf>
    <xf numFmtId="6" fontId="8" fillId="0" borderId="3" xfId="0" applyFont="1" applyBorder="1" applyAlignment="1">
      <alignment horizontal="center" vertical="top" wrapText="1"/>
    </xf>
    <xf numFmtId="170" fontId="12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workbookViewId="0" topLeftCell="A14">
      <selection activeCell="M24" sqref="M24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375" style="0" customWidth="1"/>
  </cols>
  <sheetData>
    <row r="1" spans="7:10" ht="12.75">
      <c r="G1" s="20" t="s">
        <v>92</v>
      </c>
      <c r="H1" s="20"/>
      <c r="I1" s="20"/>
      <c r="J1" s="20"/>
    </row>
    <row r="2" spans="7:10" ht="12.75">
      <c r="G2" s="20" t="s">
        <v>110</v>
      </c>
      <c r="H2" s="20"/>
      <c r="I2" s="20"/>
      <c r="J2" s="20"/>
    </row>
    <row r="3" spans="7:10" ht="12.75">
      <c r="G3" s="20" t="s">
        <v>91</v>
      </c>
      <c r="H3" s="20"/>
      <c r="I3" s="20"/>
      <c r="J3" s="20"/>
    </row>
    <row r="4" spans="7:10" ht="12.75">
      <c r="G4" s="20" t="s">
        <v>111</v>
      </c>
      <c r="H4" s="20"/>
      <c r="I4" s="20"/>
      <c r="J4" s="20"/>
    </row>
    <row r="6" spans="1:11" ht="29.25" customHeight="1">
      <c r="A6" s="39" t="s">
        <v>90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80" t="s">
        <v>109</v>
      </c>
      <c r="B8" s="79" t="s">
        <v>7</v>
      </c>
      <c r="C8" s="79" t="s">
        <v>8</v>
      </c>
      <c r="D8" s="79" t="s">
        <v>9</v>
      </c>
      <c r="E8" s="79"/>
      <c r="F8" s="79"/>
      <c r="G8" s="79" t="s">
        <v>10</v>
      </c>
      <c r="H8" s="79"/>
      <c r="I8" s="79" t="s">
        <v>100</v>
      </c>
      <c r="J8" s="79"/>
      <c r="K8" s="79" t="s">
        <v>93</v>
      </c>
    </row>
    <row r="9" spans="1:11" ht="46.5" customHeight="1">
      <c r="A9" s="81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39.75" customHeight="1">
      <c r="A10" s="5">
        <v>1</v>
      </c>
      <c r="B10" s="1" t="s">
        <v>13</v>
      </c>
      <c r="C10" s="1" t="s">
        <v>14</v>
      </c>
      <c r="D10" s="70" t="s">
        <v>20</v>
      </c>
      <c r="E10" s="71"/>
      <c r="F10" s="72"/>
      <c r="G10" s="29">
        <v>100000</v>
      </c>
      <c r="H10" s="29"/>
      <c r="I10" s="29">
        <v>65190</v>
      </c>
      <c r="J10" s="29"/>
      <c r="K10" s="21">
        <f>G10+I10</f>
        <v>165190</v>
      </c>
    </row>
    <row r="11" spans="1:11" ht="39.75" customHeight="1">
      <c r="A11" s="5">
        <v>2</v>
      </c>
      <c r="B11" s="1" t="s">
        <v>13</v>
      </c>
      <c r="C11" s="1" t="s">
        <v>14</v>
      </c>
      <c r="D11" s="70" t="s">
        <v>37</v>
      </c>
      <c r="E11" s="71"/>
      <c r="F11" s="72"/>
      <c r="G11" s="29">
        <v>100000</v>
      </c>
      <c r="H11" s="29"/>
      <c r="I11" s="29">
        <f>230000-15000-25000</f>
        <v>190000</v>
      </c>
      <c r="J11" s="29"/>
      <c r="K11" s="21">
        <f aca="true" t="shared" si="0" ref="K11:K58">G11+I11</f>
        <v>290000</v>
      </c>
    </row>
    <row r="12" spans="1:11" ht="25.5" customHeight="1">
      <c r="A12" s="5">
        <v>4</v>
      </c>
      <c r="B12" s="1" t="s">
        <v>13</v>
      </c>
      <c r="C12" s="1" t="s">
        <v>14</v>
      </c>
      <c r="D12" s="70" t="s">
        <v>94</v>
      </c>
      <c r="E12" s="71"/>
      <c r="F12" s="72"/>
      <c r="G12" s="29">
        <v>200000</v>
      </c>
      <c r="H12" s="29"/>
      <c r="I12" s="29">
        <v>220000</v>
      </c>
      <c r="J12" s="29"/>
      <c r="K12" s="21">
        <f t="shared" si="0"/>
        <v>420000</v>
      </c>
    </row>
    <row r="13" spans="1:11" ht="63" customHeight="1">
      <c r="A13" s="5">
        <v>6</v>
      </c>
      <c r="B13" s="1" t="s">
        <v>13</v>
      </c>
      <c r="C13" s="1" t="s">
        <v>14</v>
      </c>
      <c r="D13" s="70" t="s">
        <v>38</v>
      </c>
      <c r="E13" s="71"/>
      <c r="F13" s="72"/>
      <c r="G13" s="73">
        <v>500000</v>
      </c>
      <c r="H13" s="73"/>
      <c r="I13" s="29">
        <f>30000+34932</f>
        <v>64932</v>
      </c>
      <c r="J13" s="29"/>
      <c r="K13" s="21">
        <f t="shared" si="0"/>
        <v>564932</v>
      </c>
    </row>
    <row r="14" spans="1:11" ht="30" customHeight="1">
      <c r="A14" s="5" t="s">
        <v>107</v>
      </c>
      <c r="B14" s="1" t="s">
        <v>13</v>
      </c>
      <c r="C14" s="1" t="s">
        <v>14</v>
      </c>
      <c r="D14" s="74" t="s">
        <v>95</v>
      </c>
      <c r="E14" s="75"/>
      <c r="F14" s="76"/>
      <c r="G14" s="77">
        <v>0</v>
      </c>
      <c r="H14" s="78"/>
      <c r="I14" s="35">
        <v>575000</v>
      </c>
      <c r="J14" s="47"/>
      <c r="K14" s="21">
        <f t="shared" si="0"/>
        <v>575000</v>
      </c>
    </row>
    <row r="15" spans="1:11" ht="35.25" customHeight="1">
      <c r="A15" s="5">
        <v>9</v>
      </c>
      <c r="B15" s="1" t="s">
        <v>13</v>
      </c>
      <c r="C15" s="1" t="s">
        <v>14</v>
      </c>
      <c r="D15" s="32" t="s">
        <v>96</v>
      </c>
      <c r="E15" s="63"/>
      <c r="F15" s="64"/>
      <c r="G15" s="73">
        <v>200000</v>
      </c>
      <c r="H15" s="73"/>
      <c r="I15" s="29">
        <v>150000</v>
      </c>
      <c r="J15" s="29"/>
      <c r="K15" s="21">
        <f t="shared" si="0"/>
        <v>350000</v>
      </c>
    </row>
    <row r="16" spans="1:11" ht="27" customHeight="1">
      <c r="A16" s="5">
        <v>10</v>
      </c>
      <c r="B16" s="1" t="s">
        <v>13</v>
      </c>
      <c r="C16" s="1" t="s">
        <v>14</v>
      </c>
      <c r="D16" s="70" t="s">
        <v>41</v>
      </c>
      <c r="E16" s="71"/>
      <c r="F16" s="72"/>
      <c r="G16" s="73">
        <v>30000</v>
      </c>
      <c r="H16" s="73"/>
      <c r="I16" s="29">
        <v>20000</v>
      </c>
      <c r="J16" s="29"/>
      <c r="K16" s="21">
        <f t="shared" si="0"/>
        <v>50000</v>
      </c>
    </row>
    <row r="17" spans="1:11" ht="18.75" customHeight="1">
      <c r="A17" s="5">
        <v>11</v>
      </c>
      <c r="B17" s="1" t="s">
        <v>13</v>
      </c>
      <c r="C17" s="1" t="s">
        <v>14</v>
      </c>
      <c r="D17" s="70" t="s">
        <v>17</v>
      </c>
      <c r="E17" s="71"/>
      <c r="F17" s="72"/>
      <c r="G17" s="73">
        <v>100000</v>
      </c>
      <c r="H17" s="73"/>
      <c r="I17" s="29">
        <v>30000</v>
      </c>
      <c r="J17" s="29"/>
      <c r="K17" s="21">
        <f t="shared" si="0"/>
        <v>130000</v>
      </c>
    </row>
    <row r="18" spans="1:11" ht="12.75">
      <c r="A18" s="5"/>
      <c r="B18" s="5"/>
      <c r="C18" s="5"/>
      <c r="D18" s="40" t="s">
        <v>52</v>
      </c>
      <c r="E18" s="41"/>
      <c r="F18" s="42"/>
      <c r="G18" s="43">
        <f>SUM(G10:H17)</f>
        <v>1230000</v>
      </c>
      <c r="H18" s="43"/>
      <c r="I18" s="43">
        <f>SUM(I10:I17)</f>
        <v>1315122</v>
      </c>
      <c r="J18" s="43"/>
      <c r="K18" s="22">
        <f t="shared" si="0"/>
        <v>2545122</v>
      </c>
    </row>
    <row r="19" spans="1:11" ht="29.25" customHeight="1">
      <c r="A19" s="5">
        <v>14</v>
      </c>
      <c r="B19" s="5">
        <v>600</v>
      </c>
      <c r="C19" s="5">
        <v>60016</v>
      </c>
      <c r="D19" s="44" t="s">
        <v>42</v>
      </c>
      <c r="E19" s="45"/>
      <c r="F19" s="46"/>
      <c r="G19" s="29">
        <v>100000</v>
      </c>
      <c r="H19" s="29"/>
      <c r="I19" s="29">
        <v>180000</v>
      </c>
      <c r="J19" s="29"/>
      <c r="K19" s="21">
        <f t="shared" si="0"/>
        <v>280000</v>
      </c>
    </row>
    <row r="20" spans="1:11" ht="45" customHeight="1">
      <c r="A20" s="5">
        <v>15</v>
      </c>
      <c r="B20" s="5">
        <v>600</v>
      </c>
      <c r="C20" s="5">
        <v>60016</v>
      </c>
      <c r="D20" s="44" t="s">
        <v>45</v>
      </c>
      <c r="E20" s="45"/>
      <c r="F20" s="46"/>
      <c r="G20" s="29">
        <v>1600000</v>
      </c>
      <c r="H20" s="29"/>
      <c r="I20" s="29">
        <f>420000+60000</f>
        <v>480000</v>
      </c>
      <c r="J20" s="29"/>
      <c r="K20" s="21">
        <f t="shared" si="0"/>
        <v>2080000</v>
      </c>
    </row>
    <row r="21" spans="1:11" ht="32.25" customHeight="1">
      <c r="A21" s="5">
        <v>17</v>
      </c>
      <c r="B21" s="5">
        <v>600</v>
      </c>
      <c r="C21" s="5">
        <v>60016</v>
      </c>
      <c r="D21" s="44" t="s">
        <v>46</v>
      </c>
      <c r="E21" s="45"/>
      <c r="F21" s="46"/>
      <c r="G21" s="29">
        <v>150000</v>
      </c>
      <c r="H21" s="29"/>
      <c r="I21" s="29">
        <f>150000+13083.26</f>
        <v>163083.26</v>
      </c>
      <c r="J21" s="29"/>
      <c r="K21" s="21">
        <f t="shared" si="0"/>
        <v>313083.26</v>
      </c>
    </row>
    <row r="22" spans="1:11" ht="27.75" customHeight="1">
      <c r="A22" s="5">
        <v>18</v>
      </c>
      <c r="B22" s="5">
        <v>600</v>
      </c>
      <c r="C22" s="5">
        <v>60016</v>
      </c>
      <c r="D22" s="44" t="s">
        <v>22</v>
      </c>
      <c r="E22" s="45"/>
      <c r="F22" s="46"/>
      <c r="G22" s="29">
        <v>200000</v>
      </c>
      <c r="H22" s="29"/>
      <c r="I22" s="29">
        <v>30750</v>
      </c>
      <c r="J22" s="29"/>
      <c r="K22" s="21">
        <f t="shared" si="0"/>
        <v>230750</v>
      </c>
    </row>
    <row r="23" spans="1:11" ht="18" customHeight="1">
      <c r="A23" s="5">
        <v>19</v>
      </c>
      <c r="B23" s="5">
        <v>600</v>
      </c>
      <c r="C23" s="5">
        <v>60016</v>
      </c>
      <c r="D23" s="44" t="s">
        <v>1</v>
      </c>
      <c r="E23" s="45"/>
      <c r="F23" s="46"/>
      <c r="G23" s="29">
        <v>50000</v>
      </c>
      <c r="H23" s="29"/>
      <c r="I23" s="29">
        <v>50000</v>
      </c>
      <c r="J23" s="29"/>
      <c r="K23" s="21">
        <f t="shared" si="0"/>
        <v>100000</v>
      </c>
    </row>
    <row r="24" spans="1:11" ht="51" customHeight="1">
      <c r="A24" s="5">
        <v>22</v>
      </c>
      <c r="B24" s="5">
        <v>600</v>
      </c>
      <c r="C24" s="5">
        <v>60016</v>
      </c>
      <c r="D24" s="44" t="s">
        <v>101</v>
      </c>
      <c r="E24" s="45"/>
      <c r="F24" s="46"/>
      <c r="G24" s="29">
        <v>512500</v>
      </c>
      <c r="H24" s="29"/>
      <c r="I24" s="29">
        <f>200000-20000</f>
        <v>180000</v>
      </c>
      <c r="J24" s="29"/>
      <c r="K24" s="21">
        <f t="shared" si="0"/>
        <v>692500</v>
      </c>
    </row>
    <row r="25" spans="1:11" ht="42" customHeight="1">
      <c r="A25" s="5">
        <v>27</v>
      </c>
      <c r="B25" s="5">
        <v>600</v>
      </c>
      <c r="C25" s="5">
        <v>60016</v>
      </c>
      <c r="D25" s="44" t="s">
        <v>44</v>
      </c>
      <c r="E25" s="45"/>
      <c r="F25" s="46"/>
      <c r="G25" s="29">
        <v>100000</v>
      </c>
      <c r="H25" s="29"/>
      <c r="I25" s="29">
        <f>200000+75888.29</f>
        <v>275888.29</v>
      </c>
      <c r="J25" s="29"/>
      <c r="K25" s="21">
        <f t="shared" si="0"/>
        <v>375888.29</v>
      </c>
    </row>
    <row r="26" spans="1:11" ht="24.75" customHeight="1">
      <c r="A26" s="5" t="s">
        <v>104</v>
      </c>
      <c r="B26" s="5">
        <v>600</v>
      </c>
      <c r="C26" s="5">
        <v>60016</v>
      </c>
      <c r="D26" s="32" t="s">
        <v>86</v>
      </c>
      <c r="E26" s="63"/>
      <c r="F26" s="64"/>
      <c r="G26" s="35">
        <v>0</v>
      </c>
      <c r="H26" s="47"/>
      <c r="I26" s="35">
        <v>200000</v>
      </c>
      <c r="J26" s="47"/>
      <c r="K26" s="21">
        <f t="shared" si="0"/>
        <v>200000</v>
      </c>
    </row>
    <row r="27" spans="1:11" ht="42" customHeight="1">
      <c r="A27" s="5" t="s">
        <v>105</v>
      </c>
      <c r="B27" s="5">
        <v>600</v>
      </c>
      <c r="C27" s="5">
        <v>60016</v>
      </c>
      <c r="D27" s="32" t="s">
        <v>102</v>
      </c>
      <c r="E27" s="63"/>
      <c r="F27" s="64"/>
      <c r="G27" s="25">
        <v>0</v>
      </c>
      <c r="H27" s="65"/>
      <c r="I27" s="33">
        <v>45000</v>
      </c>
      <c r="J27" s="66"/>
      <c r="K27" s="6">
        <f t="shared" si="0"/>
        <v>45000</v>
      </c>
    </row>
    <row r="28" spans="1:11" ht="42" customHeight="1">
      <c r="A28" s="5" t="s">
        <v>106</v>
      </c>
      <c r="B28" s="5">
        <v>600</v>
      </c>
      <c r="C28" s="5">
        <v>60016</v>
      </c>
      <c r="D28" s="32" t="s">
        <v>103</v>
      </c>
      <c r="E28" s="63"/>
      <c r="F28" s="64"/>
      <c r="G28" s="25">
        <v>0</v>
      </c>
      <c r="H28" s="65"/>
      <c r="I28" s="33">
        <v>150000</v>
      </c>
      <c r="J28" s="66"/>
      <c r="K28" s="6">
        <f t="shared" si="0"/>
        <v>150000</v>
      </c>
    </row>
    <row r="29" spans="1:11" ht="42" customHeight="1">
      <c r="A29" s="5">
        <v>31</v>
      </c>
      <c r="B29" s="5">
        <v>600</v>
      </c>
      <c r="C29" s="5">
        <v>60016</v>
      </c>
      <c r="D29" s="32" t="s">
        <v>112</v>
      </c>
      <c r="E29" s="68"/>
      <c r="F29" s="69"/>
      <c r="G29" s="25">
        <v>250000</v>
      </c>
      <c r="H29" s="26"/>
      <c r="I29" s="33">
        <v>-140000</v>
      </c>
      <c r="J29" s="26"/>
      <c r="K29" s="6">
        <f t="shared" si="0"/>
        <v>110000</v>
      </c>
    </row>
    <row r="30" spans="1:11" ht="42" customHeight="1">
      <c r="A30" s="5">
        <v>33</v>
      </c>
      <c r="B30" s="5">
        <v>600</v>
      </c>
      <c r="C30" s="5">
        <v>60016</v>
      </c>
      <c r="D30" s="32" t="s">
        <v>113</v>
      </c>
      <c r="E30" s="27"/>
      <c r="F30" s="28"/>
      <c r="G30" s="25">
        <v>70000</v>
      </c>
      <c r="H30" s="26"/>
      <c r="I30" s="33">
        <v>-8000</v>
      </c>
      <c r="J30" s="26"/>
      <c r="K30" s="6">
        <f t="shared" si="0"/>
        <v>62000</v>
      </c>
    </row>
    <row r="31" spans="1:11" ht="21" customHeight="1">
      <c r="A31" s="5"/>
      <c r="B31" s="5"/>
      <c r="C31" s="5"/>
      <c r="D31" s="56" t="s">
        <v>48</v>
      </c>
      <c r="E31" s="57"/>
      <c r="F31" s="58"/>
      <c r="G31" s="67">
        <f>SUM(G19:G30)</f>
        <v>3032500</v>
      </c>
      <c r="H31" s="67"/>
      <c r="I31" s="67">
        <f>SUM(I19:I30)</f>
        <v>1606721.55</v>
      </c>
      <c r="J31" s="67"/>
      <c r="K31" s="23">
        <f>G31+I31</f>
        <v>4639221.55</v>
      </c>
    </row>
    <row r="32" spans="1:11" ht="33.75" customHeight="1">
      <c r="A32" s="5">
        <v>35</v>
      </c>
      <c r="B32" s="5">
        <v>600</v>
      </c>
      <c r="C32" s="5">
        <v>60014</v>
      </c>
      <c r="D32" s="32" t="s">
        <v>49</v>
      </c>
      <c r="E32" s="63"/>
      <c r="F32" s="64"/>
      <c r="G32" s="29">
        <v>700000</v>
      </c>
      <c r="H32" s="29"/>
      <c r="I32" s="29">
        <f>220000+65805</f>
        <v>285805</v>
      </c>
      <c r="J32" s="29"/>
      <c r="K32" s="21">
        <f t="shared" si="0"/>
        <v>985805</v>
      </c>
    </row>
    <row r="33" spans="1:11" ht="12.75">
      <c r="A33" s="5"/>
      <c r="B33" s="5"/>
      <c r="C33" s="5"/>
      <c r="D33" s="56" t="s">
        <v>50</v>
      </c>
      <c r="E33" s="57"/>
      <c r="F33" s="58"/>
      <c r="G33" s="62">
        <f>SUM(G32:G32)</f>
        <v>700000</v>
      </c>
      <c r="H33" s="62"/>
      <c r="I33" s="62">
        <f>SUM(I32:I32)</f>
        <v>285805</v>
      </c>
      <c r="J33" s="62"/>
      <c r="K33" s="23">
        <f t="shared" si="0"/>
        <v>985805</v>
      </c>
    </row>
    <row r="34" spans="1:11" ht="17.25" customHeight="1">
      <c r="A34" s="5">
        <v>36</v>
      </c>
      <c r="B34" s="5">
        <v>600</v>
      </c>
      <c r="C34" s="5">
        <v>60095</v>
      </c>
      <c r="D34" s="44" t="s">
        <v>26</v>
      </c>
      <c r="E34" s="45"/>
      <c r="F34" s="46"/>
      <c r="G34" s="29">
        <v>800000</v>
      </c>
      <c r="H34" s="29"/>
      <c r="I34" s="38">
        <v>500000</v>
      </c>
      <c r="J34" s="38"/>
      <c r="K34" s="21">
        <f t="shared" si="0"/>
        <v>1300000</v>
      </c>
    </row>
    <row r="35" spans="1:11" ht="31.5" customHeight="1">
      <c r="A35" s="5">
        <v>37</v>
      </c>
      <c r="B35" s="5">
        <v>600</v>
      </c>
      <c r="C35" s="5">
        <v>60095</v>
      </c>
      <c r="D35" s="44" t="s">
        <v>27</v>
      </c>
      <c r="E35" s="45"/>
      <c r="F35" s="46"/>
      <c r="G35" s="29">
        <v>200000</v>
      </c>
      <c r="H35" s="29"/>
      <c r="I35" s="30">
        <v>365000</v>
      </c>
      <c r="J35" s="31"/>
      <c r="K35" s="21">
        <f t="shared" si="0"/>
        <v>565000</v>
      </c>
    </row>
    <row r="36" spans="1:11" ht="22.5" customHeight="1">
      <c r="A36" s="5">
        <v>38</v>
      </c>
      <c r="B36" s="5">
        <v>600</v>
      </c>
      <c r="C36" s="5">
        <v>60095</v>
      </c>
      <c r="D36" s="44" t="s">
        <v>12</v>
      </c>
      <c r="E36" s="45"/>
      <c r="F36" s="46"/>
      <c r="G36" s="29">
        <v>200000</v>
      </c>
      <c r="H36" s="29"/>
      <c r="I36" s="30">
        <v>310000</v>
      </c>
      <c r="J36" s="31"/>
      <c r="K36" s="21">
        <f t="shared" si="0"/>
        <v>510000</v>
      </c>
    </row>
    <row r="37" spans="1:11" ht="19.5" customHeight="1">
      <c r="A37" s="5">
        <v>40</v>
      </c>
      <c r="B37" s="5">
        <v>600</v>
      </c>
      <c r="C37" s="5">
        <v>60095</v>
      </c>
      <c r="D37" s="44" t="s">
        <v>19</v>
      </c>
      <c r="E37" s="45"/>
      <c r="F37" s="46"/>
      <c r="G37" s="29">
        <v>50000</v>
      </c>
      <c r="H37" s="29"/>
      <c r="I37" s="30">
        <v>65000</v>
      </c>
      <c r="J37" s="31"/>
      <c r="K37" s="21">
        <f t="shared" si="0"/>
        <v>115000</v>
      </c>
    </row>
    <row r="38" spans="1:11" ht="12.75">
      <c r="A38" s="5"/>
      <c r="B38" s="5"/>
      <c r="C38" s="5"/>
      <c r="D38" s="56" t="s">
        <v>51</v>
      </c>
      <c r="E38" s="57"/>
      <c r="F38" s="58"/>
      <c r="G38" s="62">
        <f>SUM(G34:G37)</f>
        <v>1250000</v>
      </c>
      <c r="H38" s="62"/>
      <c r="I38" s="62">
        <f>SUM(I34:I37)</f>
        <v>1240000</v>
      </c>
      <c r="J38" s="62"/>
      <c r="K38" s="23">
        <f t="shared" si="0"/>
        <v>2490000</v>
      </c>
    </row>
    <row r="39" spans="1:11" ht="12.75">
      <c r="A39" s="5"/>
      <c r="B39" s="5"/>
      <c r="C39" s="5"/>
      <c r="D39" s="40" t="s">
        <v>54</v>
      </c>
      <c r="E39" s="41"/>
      <c r="F39" s="42"/>
      <c r="G39" s="59">
        <f>G31+G33+G38</f>
        <v>4982500</v>
      </c>
      <c r="H39" s="59"/>
      <c r="I39" s="59">
        <f>I31+I33+I38</f>
        <v>3132526.55</v>
      </c>
      <c r="J39" s="59"/>
      <c r="K39" s="22">
        <f t="shared" si="0"/>
        <v>8115026.55</v>
      </c>
    </row>
    <row r="40" spans="1:11" ht="27" customHeight="1">
      <c r="A40" s="5">
        <v>42</v>
      </c>
      <c r="B40" s="5">
        <v>700</v>
      </c>
      <c r="C40" s="5">
        <v>70004</v>
      </c>
      <c r="D40" s="44" t="s">
        <v>75</v>
      </c>
      <c r="E40" s="45"/>
      <c r="F40" s="46"/>
      <c r="G40" s="60">
        <v>40000</v>
      </c>
      <c r="H40" s="60"/>
      <c r="I40" s="35">
        <v>40000</v>
      </c>
      <c r="J40" s="47"/>
      <c r="K40" s="21">
        <f t="shared" si="0"/>
        <v>80000</v>
      </c>
    </row>
    <row r="41" spans="1:11" ht="12.75">
      <c r="A41" s="5"/>
      <c r="B41" s="5"/>
      <c r="C41" s="5"/>
      <c r="D41" s="56" t="s">
        <v>56</v>
      </c>
      <c r="E41" s="57"/>
      <c r="F41" s="58"/>
      <c r="G41" s="34">
        <f>SUM(G40:H40)</f>
        <v>40000</v>
      </c>
      <c r="H41" s="34"/>
      <c r="I41" s="34">
        <f>SUM(I40:J40)</f>
        <v>40000</v>
      </c>
      <c r="J41" s="34"/>
      <c r="K41" s="23">
        <f t="shared" si="0"/>
        <v>80000</v>
      </c>
    </row>
    <row r="42" spans="1:11" ht="16.5" customHeight="1">
      <c r="A42" s="5">
        <v>43</v>
      </c>
      <c r="B42" s="5">
        <v>700</v>
      </c>
      <c r="C42" s="5">
        <v>70005</v>
      </c>
      <c r="D42" s="44" t="s">
        <v>29</v>
      </c>
      <c r="E42" s="45"/>
      <c r="F42" s="46"/>
      <c r="G42" s="60">
        <v>100000</v>
      </c>
      <c r="H42" s="60"/>
      <c r="I42" s="61">
        <v>200000</v>
      </c>
      <c r="J42" s="61"/>
      <c r="K42" s="21">
        <f t="shared" si="0"/>
        <v>300000</v>
      </c>
    </row>
    <row r="43" spans="1:11" ht="12.75">
      <c r="A43" s="5"/>
      <c r="B43" s="5"/>
      <c r="C43" s="5"/>
      <c r="D43" s="56" t="s">
        <v>57</v>
      </c>
      <c r="E43" s="57"/>
      <c r="F43" s="58"/>
      <c r="G43" s="34">
        <f>SUM(G42)</f>
        <v>100000</v>
      </c>
      <c r="H43" s="34"/>
      <c r="I43" s="34">
        <f>SUM(I42)</f>
        <v>200000</v>
      </c>
      <c r="J43" s="34"/>
      <c r="K43" s="23">
        <f t="shared" si="0"/>
        <v>300000</v>
      </c>
    </row>
    <row r="44" spans="1:11" ht="12.75">
      <c r="A44" s="5"/>
      <c r="B44" s="5"/>
      <c r="C44" s="5"/>
      <c r="D44" s="40" t="s">
        <v>70</v>
      </c>
      <c r="E44" s="41"/>
      <c r="F44" s="42"/>
      <c r="G44" s="59">
        <f>G41+G43</f>
        <v>140000</v>
      </c>
      <c r="H44" s="29"/>
      <c r="I44" s="59">
        <f>I41+I43</f>
        <v>240000</v>
      </c>
      <c r="J44" s="29"/>
      <c r="K44" s="22">
        <f t="shared" si="0"/>
        <v>380000</v>
      </c>
    </row>
    <row r="45" spans="1:11" ht="27" customHeight="1">
      <c r="A45" s="5">
        <v>44</v>
      </c>
      <c r="B45" s="5">
        <v>750</v>
      </c>
      <c r="C45" s="5">
        <v>75023</v>
      </c>
      <c r="D45" s="44" t="s">
        <v>30</v>
      </c>
      <c r="E45" s="45"/>
      <c r="F45" s="46"/>
      <c r="G45" s="29">
        <v>150000</v>
      </c>
      <c r="H45" s="29"/>
      <c r="I45" s="30">
        <v>-135000</v>
      </c>
      <c r="J45" s="31"/>
      <c r="K45" s="21">
        <f t="shared" si="0"/>
        <v>15000</v>
      </c>
    </row>
    <row r="46" spans="1:11" ht="27" customHeight="1">
      <c r="A46" s="5">
        <v>45</v>
      </c>
      <c r="B46" s="5">
        <v>750</v>
      </c>
      <c r="C46" s="5">
        <v>75023</v>
      </c>
      <c r="D46" s="44" t="s">
        <v>122</v>
      </c>
      <c r="E46" s="45"/>
      <c r="F46" s="46"/>
      <c r="G46" s="35">
        <v>110000</v>
      </c>
      <c r="H46" s="47"/>
      <c r="I46" s="30">
        <v>-70000</v>
      </c>
      <c r="J46" s="26"/>
      <c r="K46" s="21">
        <f t="shared" si="0"/>
        <v>40000</v>
      </c>
    </row>
    <row r="47" spans="1:11" ht="33" customHeight="1">
      <c r="A47" s="5">
        <v>46</v>
      </c>
      <c r="B47" s="5">
        <v>750</v>
      </c>
      <c r="C47" s="5">
        <v>75023</v>
      </c>
      <c r="D47" s="44" t="s">
        <v>31</v>
      </c>
      <c r="E47" s="45"/>
      <c r="F47" s="46"/>
      <c r="G47" s="29">
        <v>7980000</v>
      </c>
      <c r="H47" s="29"/>
      <c r="I47" s="30">
        <v>25000</v>
      </c>
      <c r="J47" s="31"/>
      <c r="K47" s="21">
        <f t="shared" si="0"/>
        <v>8005000</v>
      </c>
    </row>
    <row r="48" spans="1:11" ht="12.75">
      <c r="A48" s="5"/>
      <c r="B48" s="5"/>
      <c r="C48" s="5"/>
      <c r="D48" s="40" t="s">
        <v>55</v>
      </c>
      <c r="E48" s="41"/>
      <c r="F48" s="42"/>
      <c r="G48" s="59">
        <f>SUM(G45:H47)</f>
        <v>8240000</v>
      </c>
      <c r="H48" s="59"/>
      <c r="I48" s="59">
        <f>SUM(I45:J47)</f>
        <v>-180000</v>
      </c>
      <c r="J48" s="59"/>
      <c r="K48" s="22">
        <f t="shared" si="0"/>
        <v>8060000</v>
      </c>
    </row>
    <row r="49" spans="1:11" ht="24" customHeight="1">
      <c r="A49" s="5" t="s">
        <v>120</v>
      </c>
      <c r="B49" s="5">
        <v>754</v>
      </c>
      <c r="C49" s="5">
        <v>75410</v>
      </c>
      <c r="D49" s="32" t="s">
        <v>116</v>
      </c>
      <c r="E49" s="68"/>
      <c r="F49" s="69"/>
      <c r="G49" s="82">
        <v>0</v>
      </c>
      <c r="H49" s="83"/>
      <c r="I49" s="30">
        <v>45000</v>
      </c>
      <c r="J49" s="31"/>
      <c r="K49" s="22">
        <f>SUM(G49+I49)</f>
        <v>45000</v>
      </c>
    </row>
    <row r="50" spans="1:11" ht="12.75">
      <c r="A50" s="5"/>
      <c r="B50" s="5"/>
      <c r="C50" s="5"/>
      <c r="D50" s="56" t="s">
        <v>115</v>
      </c>
      <c r="E50" s="57"/>
      <c r="F50" s="58"/>
      <c r="G50" s="82">
        <f>SUM(G49)</f>
        <v>0</v>
      </c>
      <c r="H50" s="83"/>
      <c r="I50" s="82">
        <f>SUM(I49)</f>
        <v>45000</v>
      </c>
      <c r="J50" s="83"/>
      <c r="K50" s="22">
        <f>SUM(G50+I50)</f>
        <v>45000</v>
      </c>
    </row>
    <row r="51" spans="1:11" ht="25.5" customHeight="1">
      <c r="A51" s="5" t="s">
        <v>121</v>
      </c>
      <c r="B51" s="5">
        <v>754</v>
      </c>
      <c r="C51" s="5">
        <v>75412</v>
      </c>
      <c r="D51" s="32" t="s">
        <v>119</v>
      </c>
      <c r="E51" s="68"/>
      <c r="F51" s="69"/>
      <c r="G51" s="82">
        <v>0</v>
      </c>
      <c r="H51" s="83"/>
      <c r="I51" s="30">
        <v>25000</v>
      </c>
      <c r="J51" s="31"/>
      <c r="K51" s="22">
        <f>SUM(G51+I51)</f>
        <v>25000</v>
      </c>
    </row>
    <row r="52" spans="1:11" ht="12.75">
      <c r="A52" s="5"/>
      <c r="B52" s="5"/>
      <c r="C52" s="5"/>
      <c r="D52" s="56" t="s">
        <v>117</v>
      </c>
      <c r="E52" s="57"/>
      <c r="F52" s="58"/>
      <c r="G52" s="82">
        <v>0</v>
      </c>
      <c r="H52" s="83"/>
      <c r="I52" s="30">
        <v>25000</v>
      </c>
      <c r="J52" s="31"/>
      <c r="K52" s="22">
        <f>SUM(G52+I52)</f>
        <v>25000</v>
      </c>
    </row>
    <row r="53" spans="1:11" ht="12.75">
      <c r="A53" s="5"/>
      <c r="B53" s="5"/>
      <c r="C53" s="5"/>
      <c r="D53" s="40" t="s">
        <v>118</v>
      </c>
      <c r="E53" s="41"/>
      <c r="F53" s="42"/>
      <c r="G53" s="82">
        <f>SUM(G50+G52)</f>
        <v>0</v>
      </c>
      <c r="H53" s="83"/>
      <c r="I53" s="82">
        <f>SUM(I50+I52)</f>
        <v>70000</v>
      </c>
      <c r="J53" s="83"/>
      <c r="K53" s="22">
        <f>SUM(K50+K52)</f>
        <v>70000</v>
      </c>
    </row>
    <row r="54" spans="1:11" ht="23.25" customHeight="1">
      <c r="A54" s="5">
        <v>51</v>
      </c>
      <c r="B54" s="5">
        <v>801</v>
      </c>
      <c r="C54" s="5">
        <v>80104</v>
      </c>
      <c r="D54" s="44" t="s">
        <v>32</v>
      </c>
      <c r="E54" s="45"/>
      <c r="F54" s="46"/>
      <c r="G54" s="60">
        <v>20000</v>
      </c>
      <c r="H54" s="60"/>
      <c r="I54" s="35">
        <v>15000</v>
      </c>
      <c r="J54" s="47"/>
      <c r="K54" s="21">
        <f t="shared" si="0"/>
        <v>35000</v>
      </c>
    </row>
    <row r="55" spans="1:11" ht="23.25" customHeight="1">
      <c r="A55" s="5"/>
      <c r="B55" s="5"/>
      <c r="C55" s="5"/>
      <c r="D55" s="56" t="s">
        <v>62</v>
      </c>
      <c r="E55" s="57"/>
      <c r="F55" s="58"/>
      <c r="G55" s="34">
        <f>SUM(G54)</f>
        <v>20000</v>
      </c>
      <c r="H55" s="34"/>
      <c r="I55" s="34">
        <f>SUM(I54)</f>
        <v>15000</v>
      </c>
      <c r="J55" s="34"/>
      <c r="K55" s="23">
        <f>G55+I55</f>
        <v>35000</v>
      </c>
    </row>
    <row r="56" spans="1:11" ht="23.25" customHeight="1">
      <c r="A56" s="5">
        <v>49</v>
      </c>
      <c r="B56" s="5">
        <v>801</v>
      </c>
      <c r="C56" s="5">
        <v>80101</v>
      </c>
      <c r="D56" s="44" t="s">
        <v>114</v>
      </c>
      <c r="E56" s="27"/>
      <c r="F56" s="28"/>
      <c r="G56" s="36">
        <v>100000</v>
      </c>
      <c r="H56" s="37"/>
      <c r="I56" s="35">
        <v>168000</v>
      </c>
      <c r="J56" s="26"/>
      <c r="K56" s="23">
        <f>G56+I56</f>
        <v>268000</v>
      </c>
    </row>
    <row r="57" spans="1:11" ht="12.75">
      <c r="A57" s="5"/>
      <c r="B57" s="5"/>
      <c r="C57" s="5"/>
      <c r="D57" s="56" t="s">
        <v>61</v>
      </c>
      <c r="E57" s="57"/>
      <c r="F57" s="58"/>
      <c r="G57" s="34">
        <f>SUM(G56)</f>
        <v>100000</v>
      </c>
      <c r="H57" s="34"/>
      <c r="I57" s="34">
        <f>SUM(I56)</f>
        <v>168000</v>
      </c>
      <c r="J57" s="34"/>
      <c r="K57" s="23">
        <f t="shared" si="0"/>
        <v>268000</v>
      </c>
    </row>
    <row r="58" spans="1:11" ht="12.75">
      <c r="A58" s="5"/>
      <c r="B58" s="5"/>
      <c r="C58" s="5"/>
      <c r="D58" s="40" t="s">
        <v>58</v>
      </c>
      <c r="E58" s="41"/>
      <c r="F58" s="42"/>
      <c r="G58" s="43">
        <f>G57+G55</f>
        <v>120000</v>
      </c>
      <c r="H58" s="43"/>
      <c r="I58" s="43">
        <f>I57+I55</f>
        <v>183000</v>
      </c>
      <c r="J58" s="43"/>
      <c r="K58" s="22">
        <f t="shared" si="0"/>
        <v>303000</v>
      </c>
    </row>
    <row r="59" spans="1:11" ht="24" customHeight="1">
      <c r="A59" s="5">
        <v>54</v>
      </c>
      <c r="B59" s="5">
        <v>900</v>
      </c>
      <c r="C59" s="5">
        <v>90015</v>
      </c>
      <c r="D59" s="44" t="s">
        <v>34</v>
      </c>
      <c r="E59" s="45"/>
      <c r="F59" s="46"/>
      <c r="G59" s="29">
        <v>150000</v>
      </c>
      <c r="H59" s="29"/>
      <c r="I59" s="29">
        <v>50000</v>
      </c>
      <c r="J59" s="29"/>
      <c r="K59" s="21">
        <f aca="true" t="shared" si="1" ref="K59:K65">G59+I59</f>
        <v>200000</v>
      </c>
    </row>
    <row r="60" spans="1:11" ht="12.75">
      <c r="A60" s="5"/>
      <c r="B60" s="5"/>
      <c r="C60" s="5"/>
      <c r="D60" s="40" t="s">
        <v>99</v>
      </c>
      <c r="E60" s="41"/>
      <c r="F60" s="42"/>
      <c r="G60" s="48">
        <f>SUM(G59)</f>
        <v>150000</v>
      </c>
      <c r="H60" s="48"/>
      <c r="I60" s="48">
        <f>SUM(I59)</f>
        <v>50000</v>
      </c>
      <c r="J60" s="48"/>
      <c r="K60" s="22">
        <f t="shared" si="1"/>
        <v>200000</v>
      </c>
    </row>
    <row r="61" spans="1:11" ht="12.75">
      <c r="A61" s="12">
        <v>56</v>
      </c>
      <c r="B61" s="5">
        <v>921</v>
      </c>
      <c r="C61" s="5">
        <v>92109</v>
      </c>
      <c r="D61" s="44" t="s">
        <v>67</v>
      </c>
      <c r="E61" s="45"/>
      <c r="F61" s="46"/>
      <c r="G61" s="29">
        <v>10000</v>
      </c>
      <c r="H61" s="29"/>
      <c r="I61" s="30">
        <v>130000</v>
      </c>
      <c r="J61" s="31"/>
      <c r="K61" s="21">
        <f t="shared" si="1"/>
        <v>140000</v>
      </c>
    </row>
    <row r="62" spans="1:11" ht="29.25" customHeight="1">
      <c r="A62" s="12" t="s">
        <v>108</v>
      </c>
      <c r="B62" s="5">
        <v>921</v>
      </c>
      <c r="C62" s="5">
        <v>92109</v>
      </c>
      <c r="D62" s="44" t="s">
        <v>89</v>
      </c>
      <c r="E62" s="45"/>
      <c r="F62" s="46"/>
      <c r="G62" s="35">
        <v>0</v>
      </c>
      <c r="H62" s="47"/>
      <c r="I62" s="30">
        <v>50000</v>
      </c>
      <c r="J62" s="31"/>
      <c r="K62" s="21">
        <f t="shared" si="1"/>
        <v>50000</v>
      </c>
    </row>
    <row r="63" spans="1:11" ht="12.75">
      <c r="A63" s="5"/>
      <c r="B63" s="5"/>
      <c r="C63" s="5"/>
      <c r="D63" s="40" t="s">
        <v>97</v>
      </c>
      <c r="E63" s="54"/>
      <c r="F63" s="55"/>
      <c r="G63" s="48">
        <f>SUM(G61:G61)</f>
        <v>10000</v>
      </c>
      <c r="H63" s="48"/>
      <c r="I63" s="48">
        <f>SUM(I61:I62)</f>
        <v>180000</v>
      </c>
      <c r="J63" s="48"/>
      <c r="K63" s="22">
        <f t="shared" si="1"/>
        <v>190000</v>
      </c>
    </row>
    <row r="64" spans="1:11" ht="15.75" customHeight="1">
      <c r="A64" s="12">
        <v>58</v>
      </c>
      <c r="B64" s="5">
        <v>926</v>
      </c>
      <c r="C64" s="5">
        <v>92601</v>
      </c>
      <c r="D64" s="44" t="s">
        <v>35</v>
      </c>
      <c r="E64" s="45"/>
      <c r="F64" s="46"/>
      <c r="G64" s="38">
        <v>10000</v>
      </c>
      <c r="H64" s="38"/>
      <c r="I64" s="38">
        <v>10000</v>
      </c>
      <c r="J64" s="38"/>
      <c r="K64" s="21">
        <f t="shared" si="1"/>
        <v>20000</v>
      </c>
    </row>
    <row r="65" spans="1:11" ht="12.75">
      <c r="A65" s="8"/>
      <c r="B65" s="5"/>
      <c r="C65" s="5"/>
      <c r="D65" s="40" t="s">
        <v>98</v>
      </c>
      <c r="E65" s="41"/>
      <c r="F65" s="42"/>
      <c r="G65" s="43">
        <f>SUM(G64)</f>
        <v>10000</v>
      </c>
      <c r="H65" s="43"/>
      <c r="I65" s="43">
        <f>SUM(I64)</f>
        <v>10000</v>
      </c>
      <c r="J65" s="43"/>
      <c r="K65" s="22">
        <f t="shared" si="1"/>
        <v>20000</v>
      </c>
    </row>
    <row r="66" spans="1:11" ht="12.75">
      <c r="A66" s="8"/>
      <c r="B66" s="5"/>
      <c r="C66" s="9"/>
      <c r="D66" s="49" t="s">
        <v>15</v>
      </c>
      <c r="E66" s="50"/>
      <c r="F66" s="51"/>
      <c r="G66" s="52">
        <f>SUM(G18+G39+G44+G48+G60+G63+G65+G58+G53)</f>
        <v>14882500</v>
      </c>
      <c r="H66" s="53"/>
      <c r="I66" s="52">
        <f>SUM(I18+I39+I44+I48+I60+I63+I65+I58+I53)</f>
        <v>5000648.55</v>
      </c>
      <c r="J66" s="53"/>
      <c r="K66" s="24">
        <f>G66+I66</f>
        <v>19883148.55</v>
      </c>
    </row>
  </sheetData>
  <mergeCells count="179">
    <mergeCell ref="I50:J50"/>
    <mergeCell ref="I51:J51"/>
    <mergeCell ref="I52:J52"/>
    <mergeCell ref="I53:J53"/>
    <mergeCell ref="G50:H50"/>
    <mergeCell ref="G51:H51"/>
    <mergeCell ref="G52:H52"/>
    <mergeCell ref="G53:H53"/>
    <mergeCell ref="D50:F50"/>
    <mergeCell ref="D51:F51"/>
    <mergeCell ref="D52:F52"/>
    <mergeCell ref="D53:F53"/>
    <mergeCell ref="I46:J46"/>
    <mergeCell ref="D49:F49"/>
    <mergeCell ref="G49:H49"/>
    <mergeCell ref="I49:J49"/>
    <mergeCell ref="D48:F48"/>
    <mergeCell ref="G48:H48"/>
    <mergeCell ref="I48:J48"/>
    <mergeCell ref="D47:F47"/>
    <mergeCell ref="D57:F57"/>
    <mergeCell ref="G57:H57"/>
    <mergeCell ref="I57:J57"/>
    <mergeCell ref="D58:F58"/>
    <mergeCell ref="G58:H58"/>
    <mergeCell ref="I58:J58"/>
    <mergeCell ref="I54:J54"/>
    <mergeCell ref="A8:A9"/>
    <mergeCell ref="B8:B9"/>
    <mergeCell ref="C8:C9"/>
    <mergeCell ref="D8:F9"/>
    <mergeCell ref="G8:H9"/>
    <mergeCell ref="I8:J9"/>
    <mergeCell ref="D12:F12"/>
    <mergeCell ref="D46:F46"/>
    <mergeCell ref="G46:H46"/>
    <mergeCell ref="K8:K9"/>
    <mergeCell ref="D10:F10"/>
    <mergeCell ref="G10:H10"/>
    <mergeCell ref="I10:J10"/>
    <mergeCell ref="G12:H12"/>
    <mergeCell ref="I12:J12"/>
    <mergeCell ref="D11:F11"/>
    <mergeCell ref="G11:H11"/>
    <mergeCell ref="I11:J11"/>
    <mergeCell ref="D15:F15"/>
    <mergeCell ref="G15:H15"/>
    <mergeCell ref="I15:J15"/>
    <mergeCell ref="D13:F13"/>
    <mergeCell ref="G13:H13"/>
    <mergeCell ref="I13:J13"/>
    <mergeCell ref="D14:F14"/>
    <mergeCell ref="G14:H14"/>
    <mergeCell ref="I14:J14"/>
    <mergeCell ref="D18:F18"/>
    <mergeCell ref="G18:H18"/>
    <mergeCell ref="I18:J18"/>
    <mergeCell ref="D16:F16"/>
    <mergeCell ref="G16:H16"/>
    <mergeCell ref="I16:J16"/>
    <mergeCell ref="D17:F17"/>
    <mergeCell ref="G17:H17"/>
    <mergeCell ref="I17:J17"/>
    <mergeCell ref="D21:F21"/>
    <mergeCell ref="G21:H21"/>
    <mergeCell ref="I21:J21"/>
    <mergeCell ref="D19:F19"/>
    <mergeCell ref="G19:H19"/>
    <mergeCell ref="I19:J19"/>
    <mergeCell ref="D20:F20"/>
    <mergeCell ref="G20:H20"/>
    <mergeCell ref="I20:J20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6:F26"/>
    <mergeCell ref="G26:H26"/>
    <mergeCell ref="I26:J26"/>
    <mergeCell ref="D25:F25"/>
    <mergeCell ref="G25:H25"/>
    <mergeCell ref="I25:J25"/>
    <mergeCell ref="D27:F27"/>
    <mergeCell ref="G27:H27"/>
    <mergeCell ref="I27:J27"/>
    <mergeCell ref="D31:F31"/>
    <mergeCell ref="G31:H31"/>
    <mergeCell ref="I31:J31"/>
    <mergeCell ref="D28:F28"/>
    <mergeCell ref="G28:H28"/>
    <mergeCell ref="I28:J28"/>
    <mergeCell ref="D29:F29"/>
    <mergeCell ref="D32:F32"/>
    <mergeCell ref="G32:H32"/>
    <mergeCell ref="I32:J32"/>
    <mergeCell ref="D33:F33"/>
    <mergeCell ref="G33:H33"/>
    <mergeCell ref="I33:J33"/>
    <mergeCell ref="D36:F36"/>
    <mergeCell ref="G36:H36"/>
    <mergeCell ref="I36:J36"/>
    <mergeCell ref="D34:F34"/>
    <mergeCell ref="G34:H34"/>
    <mergeCell ref="I34:J34"/>
    <mergeCell ref="D35:F35"/>
    <mergeCell ref="G35:H35"/>
    <mergeCell ref="I35:J35"/>
    <mergeCell ref="D39:F39"/>
    <mergeCell ref="G39:H39"/>
    <mergeCell ref="I39:J39"/>
    <mergeCell ref="D37:F37"/>
    <mergeCell ref="G37:H37"/>
    <mergeCell ref="I37:J37"/>
    <mergeCell ref="D38:F38"/>
    <mergeCell ref="G38:H38"/>
    <mergeCell ref="I38:J38"/>
    <mergeCell ref="D40:F40"/>
    <mergeCell ref="G40:H40"/>
    <mergeCell ref="I40:J40"/>
    <mergeCell ref="D41:F41"/>
    <mergeCell ref="G41:H41"/>
    <mergeCell ref="I41:J41"/>
    <mergeCell ref="D42:F42"/>
    <mergeCell ref="G42:H42"/>
    <mergeCell ref="I42:J42"/>
    <mergeCell ref="D43:F43"/>
    <mergeCell ref="G43:H43"/>
    <mergeCell ref="I43:J43"/>
    <mergeCell ref="D44:F44"/>
    <mergeCell ref="G44:H44"/>
    <mergeCell ref="I44:J44"/>
    <mergeCell ref="D45:F45"/>
    <mergeCell ref="G45:H45"/>
    <mergeCell ref="I45:J45"/>
    <mergeCell ref="G47:H47"/>
    <mergeCell ref="I47:J47"/>
    <mergeCell ref="D59:F59"/>
    <mergeCell ref="G59:H59"/>
    <mergeCell ref="I59:J59"/>
    <mergeCell ref="D56:F56"/>
    <mergeCell ref="D55:F55"/>
    <mergeCell ref="G55:H55"/>
    <mergeCell ref="D54:F54"/>
    <mergeCell ref="G54:H54"/>
    <mergeCell ref="D60:F60"/>
    <mergeCell ref="G60:H60"/>
    <mergeCell ref="I60:J60"/>
    <mergeCell ref="D66:F66"/>
    <mergeCell ref="G66:H66"/>
    <mergeCell ref="I66:J66"/>
    <mergeCell ref="D63:F63"/>
    <mergeCell ref="G63:H63"/>
    <mergeCell ref="I63:J63"/>
    <mergeCell ref="D64:F64"/>
    <mergeCell ref="G64:H64"/>
    <mergeCell ref="I64:J64"/>
    <mergeCell ref="A6:K6"/>
    <mergeCell ref="D65:F65"/>
    <mergeCell ref="G65:H65"/>
    <mergeCell ref="I65:J65"/>
    <mergeCell ref="D62:F62"/>
    <mergeCell ref="G62:H62"/>
    <mergeCell ref="I62:J62"/>
    <mergeCell ref="D61:F61"/>
    <mergeCell ref="G61:H61"/>
    <mergeCell ref="I61:J61"/>
    <mergeCell ref="D30:F30"/>
    <mergeCell ref="G29:H29"/>
    <mergeCell ref="I29:J29"/>
    <mergeCell ref="G30:H30"/>
    <mergeCell ref="I30:J30"/>
    <mergeCell ref="I55:J55"/>
    <mergeCell ref="I56:J56"/>
    <mergeCell ref="G56:H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67">
      <selection activeCell="A74" sqref="A74:K77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7.375" style="2" customWidth="1"/>
    <col min="8" max="8" width="9.375" style="2" customWidth="1"/>
    <col min="9" max="9" width="6.50390625" style="2" customWidth="1"/>
    <col min="10" max="10" width="7.625" style="2" customWidth="1"/>
    <col min="11" max="11" width="17.50390625" style="2" customWidth="1"/>
    <col min="12" max="16384" width="9.375" style="2" customWidth="1"/>
  </cols>
  <sheetData>
    <row r="1" spans="10:11" ht="12">
      <c r="J1" s="3"/>
      <c r="K1" s="3"/>
    </row>
    <row r="2" spans="10:11" ht="12">
      <c r="J2" s="3"/>
      <c r="K2" s="3"/>
    </row>
    <row r="3" spans="10:11" ht="12">
      <c r="J3" s="3"/>
      <c r="K3" s="3"/>
    </row>
    <row r="4" spans="10:11" ht="12">
      <c r="J4" s="3"/>
      <c r="K4" s="3"/>
    </row>
    <row r="5" spans="10:11" ht="12">
      <c r="J5" s="3"/>
      <c r="K5" s="3"/>
    </row>
    <row r="6" spans="1:11" ht="12">
      <c r="A6" s="120" t="s">
        <v>36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79" t="s">
        <v>6</v>
      </c>
      <c r="B8" s="79" t="s">
        <v>7</v>
      </c>
      <c r="C8" s="79" t="s">
        <v>8</v>
      </c>
      <c r="D8" s="79" t="s">
        <v>9</v>
      </c>
      <c r="E8" s="79"/>
      <c r="F8" s="79"/>
      <c r="G8" s="79" t="s">
        <v>10</v>
      </c>
      <c r="H8" s="79"/>
      <c r="I8" s="79" t="s">
        <v>83</v>
      </c>
      <c r="J8" s="79"/>
      <c r="K8" s="79" t="s">
        <v>84</v>
      </c>
    </row>
    <row r="9" spans="1:11" ht="63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51" customHeight="1">
      <c r="A10" s="5">
        <v>1</v>
      </c>
      <c r="B10" s="1" t="s">
        <v>13</v>
      </c>
      <c r="C10" s="1" t="s">
        <v>14</v>
      </c>
      <c r="D10" s="70" t="s">
        <v>20</v>
      </c>
      <c r="E10" s="71"/>
      <c r="F10" s="72"/>
      <c r="G10" s="86">
        <v>100000</v>
      </c>
      <c r="H10" s="86"/>
      <c r="I10" s="103">
        <v>65190</v>
      </c>
      <c r="J10" s="103"/>
      <c r="K10" s="6">
        <f>G10+I10</f>
        <v>165190</v>
      </c>
    </row>
    <row r="11" spans="1:11" ht="39" customHeight="1">
      <c r="A11" s="5">
        <v>2</v>
      </c>
      <c r="B11" s="1" t="s">
        <v>13</v>
      </c>
      <c r="C11" s="1" t="s">
        <v>14</v>
      </c>
      <c r="D11" s="70" t="s">
        <v>37</v>
      </c>
      <c r="E11" s="71"/>
      <c r="F11" s="72"/>
      <c r="G11" s="86">
        <v>100000</v>
      </c>
      <c r="H11" s="86"/>
      <c r="I11" s="103">
        <f>230000-15000</f>
        <v>215000</v>
      </c>
      <c r="J11" s="103"/>
      <c r="K11" s="6">
        <f aca="true" t="shared" si="0" ref="K11:K77">G11+I11</f>
        <v>315000</v>
      </c>
    </row>
    <row r="12" spans="1:11" ht="29.25" customHeight="1">
      <c r="A12" s="5">
        <v>3</v>
      </c>
      <c r="B12" s="1" t="s">
        <v>13</v>
      </c>
      <c r="C12" s="1" t="s">
        <v>14</v>
      </c>
      <c r="D12" s="70" t="s">
        <v>21</v>
      </c>
      <c r="E12" s="71"/>
      <c r="F12" s="72"/>
      <c r="G12" s="86">
        <v>10000</v>
      </c>
      <c r="H12" s="86"/>
      <c r="I12" s="103"/>
      <c r="J12" s="103"/>
      <c r="K12" s="6">
        <f t="shared" si="0"/>
        <v>10000</v>
      </c>
    </row>
    <row r="13" spans="1:11" ht="28.5" customHeight="1">
      <c r="A13" s="5">
        <v>4</v>
      </c>
      <c r="B13" s="1" t="s">
        <v>13</v>
      </c>
      <c r="C13" s="1" t="s">
        <v>14</v>
      </c>
      <c r="D13" s="70" t="s">
        <v>85</v>
      </c>
      <c r="E13" s="71"/>
      <c r="F13" s="72"/>
      <c r="G13" s="86">
        <v>200000</v>
      </c>
      <c r="H13" s="86"/>
      <c r="I13" s="103">
        <v>220000</v>
      </c>
      <c r="J13" s="103"/>
      <c r="K13" s="6">
        <f t="shared" si="0"/>
        <v>420000</v>
      </c>
    </row>
    <row r="14" spans="1:11" s="15" customFormat="1" ht="28.5" customHeight="1">
      <c r="A14" s="13">
        <v>5</v>
      </c>
      <c r="B14" s="14" t="s">
        <v>13</v>
      </c>
      <c r="C14" s="14" t="s">
        <v>14</v>
      </c>
      <c r="D14" s="117" t="s">
        <v>73</v>
      </c>
      <c r="E14" s="118"/>
      <c r="F14" s="119"/>
      <c r="G14" s="126">
        <v>40000</v>
      </c>
      <c r="H14" s="126"/>
      <c r="I14" s="127"/>
      <c r="J14" s="127"/>
      <c r="K14" s="6">
        <f t="shared" si="0"/>
        <v>40000</v>
      </c>
    </row>
    <row r="15" spans="1:11" ht="75" customHeight="1">
      <c r="A15" s="5">
        <v>6</v>
      </c>
      <c r="B15" s="1" t="s">
        <v>13</v>
      </c>
      <c r="C15" s="1" t="s">
        <v>14</v>
      </c>
      <c r="D15" s="70" t="s">
        <v>38</v>
      </c>
      <c r="E15" s="113"/>
      <c r="F15" s="114"/>
      <c r="G15" s="124">
        <v>500000</v>
      </c>
      <c r="H15" s="125"/>
      <c r="I15" s="33">
        <v>84932</v>
      </c>
      <c r="J15" s="66"/>
      <c r="K15" s="6">
        <f t="shared" si="0"/>
        <v>584932</v>
      </c>
    </row>
    <row r="16" spans="1:11" ht="27.75" customHeight="1">
      <c r="A16" s="5"/>
      <c r="B16" s="1" t="s">
        <v>13</v>
      </c>
      <c r="C16" s="1" t="s">
        <v>14</v>
      </c>
      <c r="D16" s="132" t="s">
        <v>88</v>
      </c>
      <c r="E16" s="133"/>
      <c r="F16" s="134"/>
      <c r="G16" s="124">
        <v>0</v>
      </c>
      <c r="H16" s="125"/>
      <c r="I16" s="33">
        <v>575000</v>
      </c>
      <c r="J16" s="66"/>
      <c r="K16" s="6">
        <f t="shared" si="0"/>
        <v>575000</v>
      </c>
    </row>
    <row r="17" spans="1:11" ht="31.5" customHeight="1">
      <c r="A17" s="5">
        <v>7</v>
      </c>
      <c r="B17" s="1" t="s">
        <v>13</v>
      </c>
      <c r="C17" s="1" t="s">
        <v>14</v>
      </c>
      <c r="D17" s="70" t="s">
        <v>39</v>
      </c>
      <c r="E17" s="71"/>
      <c r="F17" s="72"/>
      <c r="G17" s="115">
        <v>200000</v>
      </c>
      <c r="H17" s="116"/>
      <c r="I17" s="103"/>
      <c r="J17" s="94"/>
      <c r="K17" s="6">
        <f t="shared" si="0"/>
        <v>200000</v>
      </c>
    </row>
    <row r="18" spans="1:11" ht="18.75" customHeight="1">
      <c r="A18" s="5">
        <v>8</v>
      </c>
      <c r="B18" s="1" t="s">
        <v>13</v>
      </c>
      <c r="C18" s="1" t="s">
        <v>14</v>
      </c>
      <c r="D18" s="70" t="s">
        <v>40</v>
      </c>
      <c r="E18" s="71"/>
      <c r="F18" s="72"/>
      <c r="G18" s="115">
        <v>100000</v>
      </c>
      <c r="H18" s="116"/>
      <c r="I18" s="103"/>
      <c r="J18" s="94"/>
      <c r="K18" s="6">
        <f t="shared" si="0"/>
        <v>100000</v>
      </c>
    </row>
    <row r="19" spans="1:11" ht="36" customHeight="1">
      <c r="A19" s="5">
        <v>9</v>
      </c>
      <c r="B19" s="1" t="s">
        <v>13</v>
      </c>
      <c r="C19" s="1" t="s">
        <v>14</v>
      </c>
      <c r="D19" s="32" t="s">
        <v>76</v>
      </c>
      <c r="E19" s="63"/>
      <c r="F19" s="64"/>
      <c r="G19" s="115">
        <v>200000</v>
      </c>
      <c r="H19" s="115"/>
      <c r="I19" s="103">
        <v>150000</v>
      </c>
      <c r="J19" s="103"/>
      <c r="K19" s="6">
        <f t="shared" si="0"/>
        <v>350000</v>
      </c>
    </row>
    <row r="20" spans="1:11" ht="39.75" customHeight="1">
      <c r="A20" s="5">
        <v>10</v>
      </c>
      <c r="B20" s="1" t="s">
        <v>13</v>
      </c>
      <c r="C20" s="1" t="s">
        <v>14</v>
      </c>
      <c r="D20" s="70" t="s">
        <v>41</v>
      </c>
      <c r="E20" s="71"/>
      <c r="F20" s="72"/>
      <c r="G20" s="115">
        <v>30000</v>
      </c>
      <c r="H20" s="116"/>
      <c r="I20" s="103">
        <v>20000</v>
      </c>
      <c r="J20" s="94"/>
      <c r="K20" s="6">
        <f t="shared" si="0"/>
        <v>50000</v>
      </c>
    </row>
    <row r="21" spans="1:11" ht="16.5" customHeight="1">
      <c r="A21" s="5">
        <v>11</v>
      </c>
      <c r="B21" s="1" t="s">
        <v>13</v>
      </c>
      <c r="C21" s="1" t="s">
        <v>14</v>
      </c>
      <c r="D21" s="70" t="s">
        <v>17</v>
      </c>
      <c r="E21" s="71"/>
      <c r="F21" s="72"/>
      <c r="G21" s="115">
        <v>100000</v>
      </c>
      <c r="H21" s="116"/>
      <c r="I21" s="103">
        <v>30000</v>
      </c>
      <c r="J21" s="94"/>
      <c r="K21" s="6">
        <f t="shared" si="0"/>
        <v>130000</v>
      </c>
    </row>
    <row r="22" spans="1:11" ht="15" customHeight="1">
      <c r="A22" s="5"/>
      <c r="B22" s="5"/>
      <c r="C22" s="5"/>
      <c r="D22" s="40" t="s">
        <v>52</v>
      </c>
      <c r="E22" s="41"/>
      <c r="F22" s="42"/>
      <c r="G22" s="107">
        <f>SUM(G10:H21)</f>
        <v>1580000</v>
      </c>
      <c r="H22" s="107"/>
      <c r="I22" s="95">
        <f>SUM(I10:I21)</f>
        <v>1360122</v>
      </c>
      <c r="J22" s="95"/>
      <c r="K22" s="18">
        <f t="shared" si="0"/>
        <v>2940122</v>
      </c>
    </row>
    <row r="23" spans="1:11" ht="26.25" customHeight="1">
      <c r="A23" s="5">
        <v>12</v>
      </c>
      <c r="B23" s="5">
        <v>150</v>
      </c>
      <c r="C23" s="5">
        <v>15011</v>
      </c>
      <c r="D23" s="44" t="s">
        <v>71</v>
      </c>
      <c r="E23" s="45"/>
      <c r="F23" s="46"/>
      <c r="G23" s="86">
        <v>5235.1</v>
      </c>
      <c r="H23" s="86"/>
      <c r="I23" s="128"/>
      <c r="J23" s="128"/>
      <c r="K23" s="6">
        <f t="shared" si="0"/>
        <v>5235.1</v>
      </c>
    </row>
    <row r="24" spans="1:11" ht="15" customHeight="1">
      <c r="A24" s="5"/>
      <c r="B24" s="7"/>
      <c r="C24" s="7"/>
      <c r="D24" s="40" t="s">
        <v>53</v>
      </c>
      <c r="E24" s="111"/>
      <c r="F24" s="112"/>
      <c r="G24" s="107">
        <f>SUM(G23)</f>
        <v>5235.1</v>
      </c>
      <c r="H24" s="107"/>
      <c r="I24" s="95">
        <v>0</v>
      </c>
      <c r="J24" s="95"/>
      <c r="K24" s="18">
        <f t="shared" si="0"/>
        <v>5235.1</v>
      </c>
    </row>
    <row r="25" spans="1:11" ht="27.75" customHeight="1">
      <c r="A25" s="5">
        <v>13</v>
      </c>
      <c r="B25" s="5">
        <v>600</v>
      </c>
      <c r="C25" s="5">
        <v>60016</v>
      </c>
      <c r="D25" s="44" t="s">
        <v>11</v>
      </c>
      <c r="E25" s="45"/>
      <c r="F25" s="46"/>
      <c r="G25" s="86">
        <f>172381+2638</f>
        <v>175019</v>
      </c>
      <c r="H25" s="86"/>
      <c r="I25" s="103"/>
      <c r="J25" s="103"/>
      <c r="K25" s="6">
        <f t="shared" si="0"/>
        <v>175019</v>
      </c>
    </row>
    <row r="26" spans="1:11" ht="38.25" customHeight="1">
      <c r="A26" s="5">
        <v>14</v>
      </c>
      <c r="B26" s="5">
        <v>600</v>
      </c>
      <c r="C26" s="5">
        <v>60016</v>
      </c>
      <c r="D26" s="44" t="s">
        <v>42</v>
      </c>
      <c r="E26" s="45"/>
      <c r="F26" s="46"/>
      <c r="G26" s="86">
        <v>100000</v>
      </c>
      <c r="H26" s="86"/>
      <c r="I26" s="103">
        <v>180000</v>
      </c>
      <c r="J26" s="103"/>
      <c r="K26" s="6">
        <f t="shared" si="0"/>
        <v>280000</v>
      </c>
    </row>
    <row r="27" spans="1:11" ht="51" customHeight="1">
      <c r="A27" s="5">
        <v>15</v>
      </c>
      <c r="B27" s="5">
        <v>600</v>
      </c>
      <c r="C27" s="5">
        <v>60016</v>
      </c>
      <c r="D27" s="44" t="s">
        <v>45</v>
      </c>
      <c r="E27" s="45"/>
      <c r="F27" s="46"/>
      <c r="G27" s="86">
        <v>1600000</v>
      </c>
      <c r="H27" s="86"/>
      <c r="I27" s="103">
        <v>480000</v>
      </c>
      <c r="J27" s="103"/>
      <c r="K27" s="6">
        <f t="shared" si="0"/>
        <v>2080000</v>
      </c>
    </row>
    <row r="28" spans="1:11" ht="42.75" customHeight="1">
      <c r="A28" s="5">
        <v>16</v>
      </c>
      <c r="B28" s="5">
        <v>600</v>
      </c>
      <c r="C28" s="5">
        <v>60016</v>
      </c>
      <c r="D28" s="44" t="s">
        <v>43</v>
      </c>
      <c r="E28" s="45"/>
      <c r="F28" s="46"/>
      <c r="G28" s="86">
        <v>600000</v>
      </c>
      <c r="H28" s="86"/>
      <c r="I28" s="103"/>
      <c r="J28" s="103"/>
      <c r="K28" s="6">
        <f t="shared" si="0"/>
        <v>600000</v>
      </c>
    </row>
    <row r="29" spans="1:11" ht="27.75" customHeight="1">
      <c r="A29" s="5">
        <v>17</v>
      </c>
      <c r="B29" s="5">
        <v>600</v>
      </c>
      <c r="C29" s="5">
        <v>60016</v>
      </c>
      <c r="D29" s="44" t="s">
        <v>46</v>
      </c>
      <c r="E29" s="45"/>
      <c r="F29" s="46"/>
      <c r="G29" s="86">
        <v>150000</v>
      </c>
      <c r="H29" s="86"/>
      <c r="I29" s="86">
        <f>150000+13083.26</f>
        <v>163083.26</v>
      </c>
      <c r="J29" s="86"/>
      <c r="K29" s="16">
        <f t="shared" si="0"/>
        <v>313083.26</v>
      </c>
    </row>
    <row r="30" spans="1:11" ht="28.5" customHeight="1">
      <c r="A30" s="5">
        <v>18</v>
      </c>
      <c r="B30" s="5">
        <v>600</v>
      </c>
      <c r="C30" s="5">
        <v>60016</v>
      </c>
      <c r="D30" s="44" t="s">
        <v>22</v>
      </c>
      <c r="E30" s="45"/>
      <c r="F30" s="46"/>
      <c r="G30" s="86">
        <v>200000</v>
      </c>
      <c r="H30" s="86"/>
      <c r="I30" s="103">
        <v>30750</v>
      </c>
      <c r="J30" s="103"/>
      <c r="K30" s="6">
        <f t="shared" si="0"/>
        <v>230750</v>
      </c>
    </row>
    <row r="31" spans="1:11" ht="23.25" customHeight="1">
      <c r="A31" s="5">
        <v>19</v>
      </c>
      <c r="B31" s="5">
        <v>600</v>
      </c>
      <c r="C31" s="5">
        <v>60016</v>
      </c>
      <c r="D31" s="44" t="s">
        <v>1</v>
      </c>
      <c r="E31" s="45"/>
      <c r="F31" s="46"/>
      <c r="G31" s="86">
        <v>50000</v>
      </c>
      <c r="H31" s="86"/>
      <c r="I31" s="103">
        <v>50000</v>
      </c>
      <c r="J31" s="103"/>
      <c r="K31" s="6">
        <f t="shared" si="0"/>
        <v>100000</v>
      </c>
    </row>
    <row r="32" spans="1:11" ht="22.5" customHeight="1">
      <c r="A32" s="5">
        <v>20</v>
      </c>
      <c r="B32" s="5">
        <v>600</v>
      </c>
      <c r="C32" s="5">
        <v>60016</v>
      </c>
      <c r="D32" s="44" t="s">
        <v>2</v>
      </c>
      <c r="E32" s="45"/>
      <c r="F32" s="46"/>
      <c r="G32" s="86">
        <v>10000</v>
      </c>
      <c r="H32" s="86"/>
      <c r="I32" s="103"/>
      <c r="J32" s="103"/>
      <c r="K32" s="6">
        <f t="shared" si="0"/>
        <v>10000</v>
      </c>
    </row>
    <row r="33" spans="1:11" ht="33.75" customHeight="1">
      <c r="A33" s="5">
        <v>21</v>
      </c>
      <c r="B33" s="5">
        <v>600</v>
      </c>
      <c r="C33" s="5">
        <v>60016</v>
      </c>
      <c r="D33" s="44" t="s">
        <v>5</v>
      </c>
      <c r="E33" s="45"/>
      <c r="F33" s="46"/>
      <c r="G33" s="86">
        <v>200000</v>
      </c>
      <c r="H33" s="86"/>
      <c r="I33" s="103"/>
      <c r="J33" s="103"/>
      <c r="K33" s="6">
        <f t="shared" si="0"/>
        <v>200000</v>
      </c>
    </row>
    <row r="34" spans="1:11" ht="69" customHeight="1">
      <c r="A34" s="5">
        <v>22</v>
      </c>
      <c r="B34" s="5">
        <v>600</v>
      </c>
      <c r="C34" s="5">
        <v>60016</v>
      </c>
      <c r="D34" s="44" t="s">
        <v>47</v>
      </c>
      <c r="E34" s="45"/>
      <c r="F34" s="46"/>
      <c r="G34" s="86">
        <v>550000</v>
      </c>
      <c r="H34" s="86"/>
      <c r="I34" s="103">
        <v>200000</v>
      </c>
      <c r="J34" s="103"/>
      <c r="K34" s="6">
        <f t="shared" si="0"/>
        <v>750000</v>
      </c>
    </row>
    <row r="35" spans="1:11" ht="22.5" customHeight="1">
      <c r="A35" s="5">
        <v>23</v>
      </c>
      <c r="B35" s="5">
        <v>600</v>
      </c>
      <c r="C35" s="5">
        <v>60016</v>
      </c>
      <c r="D35" s="44" t="s">
        <v>0</v>
      </c>
      <c r="E35" s="45"/>
      <c r="F35" s="46"/>
      <c r="G35" s="86">
        <v>10000</v>
      </c>
      <c r="H35" s="86"/>
      <c r="I35" s="103"/>
      <c r="J35" s="103"/>
      <c r="K35" s="6">
        <f t="shared" si="0"/>
        <v>10000</v>
      </c>
    </row>
    <row r="36" spans="1:11" ht="32.25" customHeight="1">
      <c r="A36" s="5">
        <v>24</v>
      </c>
      <c r="B36" s="5">
        <v>600</v>
      </c>
      <c r="C36" s="5">
        <v>60016</v>
      </c>
      <c r="D36" s="44" t="s">
        <v>23</v>
      </c>
      <c r="E36" s="45"/>
      <c r="F36" s="46"/>
      <c r="G36" s="86">
        <v>100000</v>
      </c>
      <c r="H36" s="86"/>
      <c r="I36" s="103"/>
      <c r="J36" s="103"/>
      <c r="K36" s="6">
        <f t="shared" si="0"/>
        <v>100000</v>
      </c>
    </row>
    <row r="37" spans="1:11" ht="21" customHeight="1">
      <c r="A37" s="5">
        <v>25</v>
      </c>
      <c r="B37" s="5">
        <v>600</v>
      </c>
      <c r="C37" s="5">
        <v>60016</v>
      </c>
      <c r="D37" s="44" t="s">
        <v>24</v>
      </c>
      <c r="E37" s="45"/>
      <c r="F37" s="46"/>
      <c r="G37" s="86">
        <v>50000</v>
      </c>
      <c r="H37" s="86"/>
      <c r="I37" s="103"/>
      <c r="J37" s="103"/>
      <c r="K37" s="6">
        <f t="shared" si="0"/>
        <v>50000</v>
      </c>
    </row>
    <row r="38" spans="1:11" ht="21" customHeight="1">
      <c r="A38" s="5">
        <v>26</v>
      </c>
      <c r="B38" s="5">
        <v>600</v>
      </c>
      <c r="C38" s="5">
        <v>60016</v>
      </c>
      <c r="D38" s="44" t="s">
        <v>25</v>
      </c>
      <c r="E38" s="45"/>
      <c r="F38" s="46"/>
      <c r="G38" s="86">
        <v>50000</v>
      </c>
      <c r="H38" s="86"/>
      <c r="I38" s="103"/>
      <c r="J38" s="103"/>
      <c r="K38" s="6">
        <f t="shared" si="0"/>
        <v>50000</v>
      </c>
    </row>
    <row r="39" spans="1:11" ht="47.25" customHeight="1">
      <c r="A39" s="5">
        <v>27</v>
      </c>
      <c r="B39" s="5">
        <v>600</v>
      </c>
      <c r="C39" s="5">
        <v>60016</v>
      </c>
      <c r="D39" s="44" t="s">
        <v>44</v>
      </c>
      <c r="E39" s="45"/>
      <c r="F39" s="46"/>
      <c r="G39" s="86">
        <v>100000</v>
      </c>
      <c r="H39" s="86"/>
      <c r="I39" s="86">
        <f>200000+75888.29</f>
        <v>275888.29</v>
      </c>
      <c r="J39" s="86"/>
      <c r="K39" s="16">
        <f t="shared" si="0"/>
        <v>375888.29</v>
      </c>
    </row>
    <row r="40" spans="1:11" ht="27.75" customHeight="1">
      <c r="A40" s="5">
        <v>28</v>
      </c>
      <c r="B40" s="5">
        <v>600</v>
      </c>
      <c r="C40" s="5">
        <v>60016</v>
      </c>
      <c r="D40" s="44" t="s">
        <v>16</v>
      </c>
      <c r="E40" s="45"/>
      <c r="F40" s="46"/>
      <c r="G40" s="86">
        <v>150000</v>
      </c>
      <c r="H40" s="86"/>
      <c r="I40" s="103"/>
      <c r="J40" s="103"/>
      <c r="K40" s="6">
        <f t="shared" si="0"/>
        <v>150000</v>
      </c>
    </row>
    <row r="41" spans="1:11" ht="29.25" customHeight="1">
      <c r="A41" s="5">
        <v>29</v>
      </c>
      <c r="B41" s="5">
        <v>600</v>
      </c>
      <c r="C41" s="5">
        <v>60016</v>
      </c>
      <c r="D41" s="44" t="s">
        <v>3</v>
      </c>
      <c r="E41" s="45"/>
      <c r="F41" s="46"/>
      <c r="G41" s="86">
        <v>50000</v>
      </c>
      <c r="H41" s="86"/>
      <c r="I41" s="103"/>
      <c r="J41" s="103"/>
      <c r="K41" s="6">
        <f t="shared" si="0"/>
        <v>50000</v>
      </c>
    </row>
    <row r="42" spans="1:11" ht="27" customHeight="1">
      <c r="A42" s="5">
        <v>30</v>
      </c>
      <c r="B42" s="5">
        <v>600</v>
      </c>
      <c r="C42" s="5">
        <v>60016</v>
      </c>
      <c r="D42" s="32" t="s">
        <v>78</v>
      </c>
      <c r="E42" s="68"/>
      <c r="F42" s="69"/>
      <c r="G42" s="86">
        <v>200000</v>
      </c>
      <c r="H42" s="86"/>
      <c r="I42" s="103"/>
      <c r="J42" s="103"/>
      <c r="K42" s="6">
        <f t="shared" si="0"/>
        <v>200000</v>
      </c>
    </row>
    <row r="43" spans="1:11" ht="38.25" customHeight="1">
      <c r="A43" s="5">
        <v>31</v>
      </c>
      <c r="B43" s="5">
        <v>600</v>
      </c>
      <c r="C43" s="5">
        <v>60016</v>
      </c>
      <c r="D43" s="32" t="s">
        <v>82</v>
      </c>
      <c r="E43" s="68"/>
      <c r="F43" s="69"/>
      <c r="G43" s="86">
        <v>250000</v>
      </c>
      <c r="H43" s="86"/>
      <c r="I43" s="103"/>
      <c r="J43" s="103"/>
      <c r="K43" s="6">
        <f t="shared" si="0"/>
        <v>250000</v>
      </c>
    </row>
    <row r="44" spans="1:11" ht="27" customHeight="1">
      <c r="A44" s="5">
        <v>32</v>
      </c>
      <c r="B44" s="5">
        <v>600</v>
      </c>
      <c r="C44" s="5">
        <v>60016</v>
      </c>
      <c r="D44" s="32" t="s">
        <v>77</v>
      </c>
      <c r="E44" s="68"/>
      <c r="F44" s="69"/>
      <c r="G44" s="86">
        <v>50000</v>
      </c>
      <c r="H44" s="86"/>
      <c r="I44" s="103"/>
      <c r="J44" s="103"/>
      <c r="K44" s="6">
        <f t="shared" si="0"/>
        <v>50000</v>
      </c>
    </row>
    <row r="45" spans="1:11" ht="27" customHeight="1">
      <c r="A45" s="5">
        <v>33</v>
      </c>
      <c r="B45" s="5">
        <v>600</v>
      </c>
      <c r="C45" s="5">
        <v>60016</v>
      </c>
      <c r="D45" s="32" t="s">
        <v>79</v>
      </c>
      <c r="E45" s="63"/>
      <c r="F45" s="64"/>
      <c r="G45" s="86">
        <v>70000</v>
      </c>
      <c r="H45" s="86"/>
      <c r="I45" s="103"/>
      <c r="J45" s="103"/>
      <c r="K45" s="6">
        <f t="shared" si="0"/>
        <v>70000</v>
      </c>
    </row>
    <row r="46" spans="1:11" ht="27" customHeight="1">
      <c r="A46" s="5">
        <v>34</v>
      </c>
      <c r="B46" s="5">
        <v>600</v>
      </c>
      <c r="C46" s="5">
        <v>60016</v>
      </c>
      <c r="D46" s="32" t="s">
        <v>80</v>
      </c>
      <c r="E46" s="68"/>
      <c r="F46" s="69"/>
      <c r="G46" s="86">
        <v>150000</v>
      </c>
      <c r="H46" s="86"/>
      <c r="I46" s="103"/>
      <c r="J46" s="103"/>
      <c r="K46" s="6">
        <f t="shared" si="0"/>
        <v>150000</v>
      </c>
    </row>
    <row r="47" spans="1:11" ht="27" customHeight="1">
      <c r="A47" s="5"/>
      <c r="B47" s="5">
        <v>600</v>
      </c>
      <c r="C47" s="5">
        <v>60016</v>
      </c>
      <c r="D47" s="104" t="s">
        <v>86</v>
      </c>
      <c r="E47" s="105"/>
      <c r="F47" s="106"/>
      <c r="G47" s="25">
        <v>0</v>
      </c>
      <c r="H47" s="65"/>
      <c r="I47" s="33">
        <v>200000</v>
      </c>
      <c r="J47" s="66"/>
      <c r="K47" s="6">
        <f t="shared" si="0"/>
        <v>200000</v>
      </c>
    </row>
    <row r="48" spans="1:11" ht="27" customHeight="1">
      <c r="A48" s="5"/>
      <c r="B48" s="5">
        <v>600</v>
      </c>
      <c r="C48" s="5">
        <v>60016</v>
      </c>
      <c r="D48" s="104" t="s">
        <v>87</v>
      </c>
      <c r="E48" s="105"/>
      <c r="F48" s="106"/>
      <c r="G48" s="25">
        <v>0</v>
      </c>
      <c r="H48" s="65"/>
      <c r="I48" s="33">
        <v>150000</v>
      </c>
      <c r="J48" s="66"/>
      <c r="K48" s="6">
        <f t="shared" si="0"/>
        <v>150000</v>
      </c>
    </row>
    <row r="49" spans="1:11" ht="21" customHeight="1">
      <c r="A49" s="5"/>
      <c r="B49" s="5"/>
      <c r="C49" s="5"/>
      <c r="D49" s="56" t="s">
        <v>48</v>
      </c>
      <c r="E49" s="57"/>
      <c r="F49" s="58"/>
      <c r="G49" s="135">
        <f>SUM(G25:G48)</f>
        <v>4865019</v>
      </c>
      <c r="H49" s="135"/>
      <c r="I49" s="135">
        <f>SUM(I25:I48)</f>
        <v>1729721.55</v>
      </c>
      <c r="J49" s="135"/>
      <c r="K49" s="17">
        <f>G49+I49</f>
        <v>6594740.55</v>
      </c>
    </row>
    <row r="50" spans="1:11" ht="39.75" customHeight="1">
      <c r="A50" s="5">
        <v>35</v>
      </c>
      <c r="B50" s="5">
        <v>600</v>
      </c>
      <c r="C50" s="5">
        <v>60014</v>
      </c>
      <c r="D50" s="32" t="s">
        <v>49</v>
      </c>
      <c r="E50" s="63"/>
      <c r="F50" s="64"/>
      <c r="G50" s="86">
        <v>700000</v>
      </c>
      <c r="H50" s="86"/>
      <c r="I50" s="103">
        <f>220000+65805</f>
        <v>285805</v>
      </c>
      <c r="J50" s="103"/>
      <c r="K50" s="6">
        <f t="shared" si="0"/>
        <v>985805</v>
      </c>
    </row>
    <row r="51" spans="1:11" ht="18.75" customHeight="1">
      <c r="A51" s="5"/>
      <c r="B51" s="5"/>
      <c r="C51" s="5"/>
      <c r="D51" s="56" t="s">
        <v>50</v>
      </c>
      <c r="E51" s="57"/>
      <c r="F51" s="58"/>
      <c r="G51" s="92">
        <f>SUM(G50:G50)</f>
        <v>700000</v>
      </c>
      <c r="H51" s="92"/>
      <c r="I51" s="92">
        <f>SUM(I50:I50)</f>
        <v>285805</v>
      </c>
      <c r="J51" s="92"/>
      <c r="K51" s="17">
        <f t="shared" si="0"/>
        <v>985805</v>
      </c>
    </row>
    <row r="52" spans="1:11" ht="21" customHeight="1">
      <c r="A52" s="5">
        <v>36</v>
      </c>
      <c r="B52" s="5">
        <v>600</v>
      </c>
      <c r="C52" s="5">
        <v>60095</v>
      </c>
      <c r="D52" s="44" t="s">
        <v>26</v>
      </c>
      <c r="E52" s="45"/>
      <c r="F52" s="46"/>
      <c r="G52" s="86">
        <v>800000</v>
      </c>
      <c r="H52" s="94"/>
      <c r="I52" s="84">
        <v>500000</v>
      </c>
      <c r="J52" s="85"/>
      <c r="K52" s="6">
        <f t="shared" si="0"/>
        <v>1300000</v>
      </c>
    </row>
    <row r="53" spans="1:11" ht="37.5" customHeight="1">
      <c r="A53" s="5">
        <v>37</v>
      </c>
      <c r="B53" s="5">
        <v>600</v>
      </c>
      <c r="C53" s="5">
        <v>60095</v>
      </c>
      <c r="D53" s="44" t="s">
        <v>27</v>
      </c>
      <c r="E53" s="45"/>
      <c r="F53" s="46"/>
      <c r="G53" s="86">
        <v>200000</v>
      </c>
      <c r="H53" s="94"/>
      <c r="I53" s="87">
        <v>365000</v>
      </c>
      <c r="J53" s="88"/>
      <c r="K53" s="6">
        <f t="shared" si="0"/>
        <v>565000</v>
      </c>
    </row>
    <row r="54" spans="1:11" ht="18.75" customHeight="1">
      <c r="A54" s="5">
        <v>38</v>
      </c>
      <c r="B54" s="5">
        <v>600</v>
      </c>
      <c r="C54" s="5">
        <v>60095</v>
      </c>
      <c r="D54" s="44" t="s">
        <v>12</v>
      </c>
      <c r="E54" s="45"/>
      <c r="F54" s="46"/>
      <c r="G54" s="86">
        <v>200000</v>
      </c>
      <c r="H54" s="94"/>
      <c r="I54" s="84">
        <v>310000</v>
      </c>
      <c r="J54" s="85"/>
      <c r="K54" s="6">
        <f t="shared" si="0"/>
        <v>510000</v>
      </c>
    </row>
    <row r="55" spans="1:11" ht="20.25" customHeight="1">
      <c r="A55" s="5">
        <v>39</v>
      </c>
      <c r="B55" s="5">
        <v>600</v>
      </c>
      <c r="C55" s="5">
        <v>60095</v>
      </c>
      <c r="D55" s="44" t="s">
        <v>18</v>
      </c>
      <c r="E55" s="45"/>
      <c r="F55" s="46"/>
      <c r="G55" s="86">
        <v>150000</v>
      </c>
      <c r="H55" s="94"/>
      <c r="I55" s="84"/>
      <c r="J55" s="85"/>
      <c r="K55" s="6">
        <f t="shared" si="0"/>
        <v>150000</v>
      </c>
    </row>
    <row r="56" spans="1:11" ht="15.75" customHeight="1">
      <c r="A56" s="5">
        <v>40</v>
      </c>
      <c r="B56" s="5">
        <v>600</v>
      </c>
      <c r="C56" s="5">
        <v>60095</v>
      </c>
      <c r="D56" s="44" t="s">
        <v>19</v>
      </c>
      <c r="E56" s="45"/>
      <c r="F56" s="46"/>
      <c r="G56" s="86">
        <v>50000</v>
      </c>
      <c r="H56" s="94"/>
      <c r="I56" s="84">
        <v>65000</v>
      </c>
      <c r="J56" s="85"/>
      <c r="K56" s="6">
        <f t="shared" si="0"/>
        <v>115000</v>
      </c>
    </row>
    <row r="57" spans="1:11" ht="15.75" customHeight="1">
      <c r="A57" s="5"/>
      <c r="B57" s="5"/>
      <c r="C57" s="5"/>
      <c r="D57" s="56" t="s">
        <v>51</v>
      </c>
      <c r="E57" s="57"/>
      <c r="F57" s="58"/>
      <c r="G57" s="92">
        <f>SUM(G52:G56)</f>
        <v>1400000</v>
      </c>
      <c r="H57" s="92"/>
      <c r="I57" s="92">
        <f>SUM(I52:I56)</f>
        <v>1240000</v>
      </c>
      <c r="J57" s="92"/>
      <c r="K57" s="17">
        <f t="shared" si="0"/>
        <v>2640000</v>
      </c>
    </row>
    <row r="58" spans="1:11" ht="15" customHeight="1">
      <c r="A58" s="5"/>
      <c r="B58" s="5"/>
      <c r="C58" s="5"/>
      <c r="D58" s="40" t="s">
        <v>54</v>
      </c>
      <c r="E58" s="41"/>
      <c r="F58" s="42"/>
      <c r="G58" s="90">
        <f>G49+G51+G57</f>
        <v>6965019</v>
      </c>
      <c r="H58" s="90"/>
      <c r="I58" s="90">
        <f>I49+I51+I57</f>
        <v>3255526.55</v>
      </c>
      <c r="J58" s="90"/>
      <c r="K58" s="18">
        <f t="shared" si="0"/>
        <v>10220545.55</v>
      </c>
    </row>
    <row r="59" spans="1:13" ht="14.25" customHeight="1">
      <c r="A59" s="5">
        <v>41</v>
      </c>
      <c r="B59" s="5">
        <v>700</v>
      </c>
      <c r="C59" s="5">
        <v>70004</v>
      </c>
      <c r="D59" s="44" t="s">
        <v>28</v>
      </c>
      <c r="E59" s="45"/>
      <c r="F59" s="46"/>
      <c r="G59" s="91">
        <f>10000+90000</f>
        <v>100000</v>
      </c>
      <c r="H59" s="91"/>
      <c r="I59" s="102"/>
      <c r="J59" s="98"/>
      <c r="K59" s="6">
        <f t="shared" si="0"/>
        <v>100000</v>
      </c>
      <c r="L59" s="10"/>
      <c r="M59" s="10"/>
    </row>
    <row r="60" spans="1:13" ht="37.5" customHeight="1">
      <c r="A60" s="5">
        <v>42</v>
      </c>
      <c r="B60" s="5">
        <v>700</v>
      </c>
      <c r="C60" s="5">
        <v>70004</v>
      </c>
      <c r="D60" s="44" t="s">
        <v>75</v>
      </c>
      <c r="E60" s="45"/>
      <c r="F60" s="46"/>
      <c r="G60" s="91">
        <v>40000</v>
      </c>
      <c r="H60" s="91"/>
      <c r="I60" s="33">
        <v>40000</v>
      </c>
      <c r="J60" s="66"/>
      <c r="K60" s="6">
        <f t="shared" si="0"/>
        <v>80000</v>
      </c>
      <c r="L60" s="10"/>
      <c r="M60" s="10"/>
    </row>
    <row r="61" spans="1:13" ht="14.25" customHeight="1">
      <c r="A61" s="5"/>
      <c r="B61" s="5"/>
      <c r="C61" s="5"/>
      <c r="D61" s="56" t="s">
        <v>56</v>
      </c>
      <c r="E61" s="57"/>
      <c r="F61" s="58"/>
      <c r="G61" s="93">
        <f>SUM(G59:H60)</f>
        <v>140000</v>
      </c>
      <c r="H61" s="93"/>
      <c r="I61" s="93">
        <f>SUM(I59:J60)</f>
        <v>40000</v>
      </c>
      <c r="J61" s="93"/>
      <c r="K61" s="17">
        <f t="shared" si="0"/>
        <v>180000</v>
      </c>
      <c r="L61" s="10"/>
      <c r="M61" s="11"/>
    </row>
    <row r="62" spans="1:13" ht="14.25" customHeight="1">
      <c r="A62" s="5">
        <v>43</v>
      </c>
      <c r="B62" s="5">
        <v>700</v>
      </c>
      <c r="C62" s="5">
        <v>70005</v>
      </c>
      <c r="D62" s="44" t="s">
        <v>29</v>
      </c>
      <c r="E62" s="45"/>
      <c r="F62" s="46"/>
      <c r="G62" s="91">
        <v>100000</v>
      </c>
      <c r="H62" s="91"/>
      <c r="I62" s="102">
        <v>200000</v>
      </c>
      <c r="J62" s="98"/>
      <c r="K62" s="6">
        <f t="shared" si="0"/>
        <v>300000</v>
      </c>
      <c r="L62" s="10"/>
      <c r="M62" s="10"/>
    </row>
    <row r="63" spans="1:13" ht="14.25" customHeight="1">
      <c r="A63" s="5"/>
      <c r="B63" s="5"/>
      <c r="C63" s="5"/>
      <c r="D63" s="56" t="s">
        <v>57</v>
      </c>
      <c r="E63" s="57"/>
      <c r="F63" s="58"/>
      <c r="G63" s="93">
        <f>SUM(G62)</f>
        <v>100000</v>
      </c>
      <c r="H63" s="93"/>
      <c r="I63" s="93">
        <f>SUM(I62)</f>
        <v>200000</v>
      </c>
      <c r="J63" s="93"/>
      <c r="K63" s="17">
        <f t="shared" si="0"/>
        <v>300000</v>
      </c>
      <c r="L63" s="10"/>
      <c r="M63" s="11"/>
    </row>
    <row r="64" spans="1:11" ht="15" customHeight="1">
      <c r="A64" s="5"/>
      <c r="B64" s="5"/>
      <c r="C64" s="5"/>
      <c r="D64" s="40" t="s">
        <v>70</v>
      </c>
      <c r="E64" s="41"/>
      <c r="F64" s="42"/>
      <c r="G64" s="90">
        <f>G61+G63</f>
        <v>240000</v>
      </c>
      <c r="H64" s="94"/>
      <c r="I64" s="90">
        <f>I61+I63</f>
        <v>240000</v>
      </c>
      <c r="J64" s="94"/>
      <c r="K64" s="18">
        <f t="shared" si="0"/>
        <v>480000</v>
      </c>
    </row>
    <row r="65" spans="1:11" ht="25.5" customHeight="1">
      <c r="A65" s="5">
        <v>44</v>
      </c>
      <c r="B65" s="5">
        <v>750</v>
      </c>
      <c r="C65" s="5">
        <v>75023</v>
      </c>
      <c r="D65" s="44" t="s">
        <v>30</v>
      </c>
      <c r="E65" s="45"/>
      <c r="F65" s="46"/>
      <c r="G65" s="86">
        <v>150000</v>
      </c>
      <c r="H65" s="94"/>
      <c r="I65" s="87">
        <v>-135000</v>
      </c>
      <c r="J65" s="88"/>
      <c r="K65" s="6">
        <f t="shared" si="0"/>
        <v>15000</v>
      </c>
    </row>
    <row r="66" spans="1:11" ht="30.75" customHeight="1">
      <c r="A66" s="5">
        <v>45</v>
      </c>
      <c r="B66" s="5">
        <v>750</v>
      </c>
      <c r="C66" s="5">
        <v>75023</v>
      </c>
      <c r="D66" s="44" t="s">
        <v>81</v>
      </c>
      <c r="E66" s="27"/>
      <c r="F66" s="28"/>
      <c r="G66" s="86">
        <v>110000</v>
      </c>
      <c r="H66" s="86"/>
      <c r="I66" s="84"/>
      <c r="J66" s="84"/>
      <c r="K66" s="6">
        <f t="shared" si="0"/>
        <v>110000</v>
      </c>
    </row>
    <row r="67" spans="1:11" ht="37.5" customHeight="1">
      <c r="A67" s="5">
        <v>46</v>
      </c>
      <c r="B67" s="5">
        <v>750</v>
      </c>
      <c r="C67" s="5">
        <v>75023</v>
      </c>
      <c r="D67" s="44" t="s">
        <v>31</v>
      </c>
      <c r="E67" s="45"/>
      <c r="F67" s="46"/>
      <c r="G67" s="86">
        <v>7980000</v>
      </c>
      <c r="H67" s="94"/>
      <c r="I67" s="87">
        <v>25000</v>
      </c>
      <c r="J67" s="88"/>
      <c r="K67" s="6">
        <f t="shared" si="0"/>
        <v>8005000</v>
      </c>
    </row>
    <row r="68" spans="1:11" ht="37.5" customHeight="1">
      <c r="A68" s="5">
        <v>47</v>
      </c>
      <c r="B68" s="5">
        <v>750</v>
      </c>
      <c r="C68" s="5">
        <v>75095</v>
      </c>
      <c r="D68" s="44" t="s">
        <v>72</v>
      </c>
      <c r="E68" s="45"/>
      <c r="F68" s="46"/>
      <c r="G68" s="86">
        <v>5383.62</v>
      </c>
      <c r="H68" s="89"/>
      <c r="I68" s="130"/>
      <c r="J68" s="131"/>
      <c r="K68" s="6">
        <f t="shared" si="0"/>
        <v>5383.62</v>
      </c>
    </row>
    <row r="69" spans="1:11" ht="15" customHeight="1">
      <c r="A69" s="5"/>
      <c r="B69" s="5"/>
      <c r="C69" s="5"/>
      <c r="D69" s="40" t="s">
        <v>55</v>
      </c>
      <c r="E69" s="41"/>
      <c r="F69" s="42"/>
      <c r="G69" s="90">
        <f>SUM(G65:H68)</f>
        <v>8245383.62</v>
      </c>
      <c r="H69" s="129"/>
      <c r="I69" s="90">
        <f>SUM(I65:J68)</f>
        <v>-110000</v>
      </c>
      <c r="J69" s="129"/>
      <c r="K69" s="18">
        <f t="shared" si="0"/>
        <v>8135383.62</v>
      </c>
    </row>
    <row r="70" spans="1:13" ht="15.75" customHeight="1">
      <c r="A70" s="5">
        <v>48</v>
      </c>
      <c r="B70" s="5">
        <v>801</v>
      </c>
      <c r="C70" s="5">
        <v>80101</v>
      </c>
      <c r="D70" s="44" t="s">
        <v>59</v>
      </c>
      <c r="E70" s="45"/>
      <c r="F70" s="46"/>
      <c r="G70" s="91">
        <v>1930000</v>
      </c>
      <c r="H70" s="91"/>
      <c r="I70" s="95"/>
      <c r="J70" s="98"/>
      <c r="K70" s="6">
        <f t="shared" si="0"/>
        <v>1930000</v>
      </c>
      <c r="M70" s="10"/>
    </row>
    <row r="71" spans="1:13" ht="24.75" customHeight="1">
      <c r="A71" s="5">
        <v>49</v>
      </c>
      <c r="B71" s="5">
        <v>801</v>
      </c>
      <c r="C71" s="5">
        <v>80101</v>
      </c>
      <c r="D71" s="44" t="s">
        <v>60</v>
      </c>
      <c r="E71" s="45"/>
      <c r="F71" s="46"/>
      <c r="G71" s="91">
        <v>100000</v>
      </c>
      <c r="H71" s="91"/>
      <c r="I71" s="95"/>
      <c r="J71" s="95"/>
      <c r="K71" s="6">
        <f t="shared" si="0"/>
        <v>100000</v>
      </c>
      <c r="M71" s="10"/>
    </row>
    <row r="72" spans="1:13" ht="24.75" customHeight="1">
      <c r="A72" s="5">
        <v>50</v>
      </c>
      <c r="B72" s="5">
        <v>801</v>
      </c>
      <c r="C72" s="5">
        <v>80101</v>
      </c>
      <c r="D72" s="44" t="s">
        <v>4</v>
      </c>
      <c r="E72" s="45"/>
      <c r="F72" s="46"/>
      <c r="G72" s="91">
        <v>600000</v>
      </c>
      <c r="H72" s="91"/>
      <c r="I72" s="95"/>
      <c r="J72" s="95"/>
      <c r="K72" s="6">
        <f t="shared" si="0"/>
        <v>600000</v>
      </c>
      <c r="M72" s="10"/>
    </row>
    <row r="73" spans="1:13" ht="12.75" customHeight="1">
      <c r="A73" s="5"/>
      <c r="B73" s="5"/>
      <c r="C73" s="5"/>
      <c r="D73" s="56" t="s">
        <v>61</v>
      </c>
      <c r="E73" s="57"/>
      <c r="F73" s="58"/>
      <c r="G73" s="93">
        <f>SUM(G70:H72)</f>
        <v>2630000</v>
      </c>
      <c r="H73" s="93"/>
      <c r="I73" s="93">
        <f>SUM(I70:J72)</f>
        <v>0</v>
      </c>
      <c r="J73" s="93"/>
      <c r="K73" s="17">
        <f t="shared" si="0"/>
        <v>2630000</v>
      </c>
      <c r="M73" s="11"/>
    </row>
    <row r="74" spans="1:13" ht="28.5" customHeight="1">
      <c r="A74" s="5">
        <v>51</v>
      </c>
      <c r="B74" s="5">
        <v>801</v>
      </c>
      <c r="C74" s="5">
        <v>80104</v>
      </c>
      <c r="D74" s="44" t="s">
        <v>32</v>
      </c>
      <c r="E74" s="45"/>
      <c r="F74" s="46"/>
      <c r="G74" s="91">
        <v>20000</v>
      </c>
      <c r="H74" s="91"/>
      <c r="I74" s="33">
        <v>15000</v>
      </c>
      <c r="J74" s="101"/>
      <c r="K74" s="6">
        <f t="shared" si="0"/>
        <v>35000</v>
      </c>
      <c r="M74" s="10"/>
    </row>
    <row r="75" spans="1:13" ht="28.5" customHeight="1">
      <c r="A75" s="5">
        <v>52</v>
      </c>
      <c r="B75" s="5">
        <v>801</v>
      </c>
      <c r="C75" s="5">
        <v>80104</v>
      </c>
      <c r="D75" s="44" t="s">
        <v>33</v>
      </c>
      <c r="E75" s="45"/>
      <c r="F75" s="46"/>
      <c r="G75" s="91">
        <v>20000</v>
      </c>
      <c r="H75" s="91"/>
      <c r="I75" s="102"/>
      <c r="J75" s="98"/>
      <c r="K75" s="6">
        <f t="shared" si="0"/>
        <v>20000</v>
      </c>
      <c r="M75" s="10"/>
    </row>
    <row r="76" spans="1:13" ht="15.75" customHeight="1">
      <c r="A76" s="5"/>
      <c r="B76" s="5"/>
      <c r="C76" s="5"/>
      <c r="D76" s="56" t="s">
        <v>62</v>
      </c>
      <c r="E76" s="57"/>
      <c r="F76" s="58"/>
      <c r="G76" s="93">
        <f>SUM(G74:H75)</f>
        <v>40000</v>
      </c>
      <c r="H76" s="93"/>
      <c r="I76" s="93">
        <f>SUM(I74:J75)</f>
        <v>15000</v>
      </c>
      <c r="J76" s="93"/>
      <c r="K76" s="17">
        <f t="shared" si="0"/>
        <v>55000</v>
      </c>
      <c r="M76" s="11"/>
    </row>
    <row r="77" spans="1:11" ht="15" customHeight="1">
      <c r="A77" s="5"/>
      <c r="B77" s="5"/>
      <c r="C77" s="5"/>
      <c r="D77" s="40" t="s">
        <v>58</v>
      </c>
      <c r="E77" s="41"/>
      <c r="F77" s="42"/>
      <c r="G77" s="107">
        <f>G76+G73</f>
        <v>2670000</v>
      </c>
      <c r="H77" s="107"/>
      <c r="I77" s="107">
        <f>I76+I73</f>
        <v>15000</v>
      </c>
      <c r="J77" s="107"/>
      <c r="K77" s="18">
        <f t="shared" si="0"/>
        <v>2685000</v>
      </c>
    </row>
    <row r="78" spans="1:11" ht="27.75" customHeight="1">
      <c r="A78" s="5">
        <v>53</v>
      </c>
      <c r="B78" s="5">
        <v>852</v>
      </c>
      <c r="C78" s="5">
        <v>85202</v>
      </c>
      <c r="D78" s="32" t="s">
        <v>63</v>
      </c>
      <c r="E78" s="63"/>
      <c r="F78" s="64"/>
      <c r="G78" s="86">
        <v>10000</v>
      </c>
      <c r="H78" s="86"/>
      <c r="I78" s="102"/>
      <c r="J78" s="102"/>
      <c r="K78" s="6">
        <f aca="true" t="shared" si="1" ref="K78:K89">G78+I78</f>
        <v>10000</v>
      </c>
    </row>
    <row r="79" spans="1:11" ht="15" customHeight="1">
      <c r="A79" s="5"/>
      <c r="B79" s="5"/>
      <c r="C79" s="5"/>
      <c r="D79" s="40" t="s">
        <v>64</v>
      </c>
      <c r="E79" s="41"/>
      <c r="F79" s="42"/>
      <c r="G79" s="96">
        <f>SUM(G78)</f>
        <v>10000</v>
      </c>
      <c r="H79" s="96"/>
      <c r="I79" s="96">
        <f>SUM(I78)</f>
        <v>0</v>
      </c>
      <c r="J79" s="96"/>
      <c r="K79" s="6">
        <f t="shared" si="1"/>
        <v>10000</v>
      </c>
    </row>
    <row r="80" spans="1:11" ht="26.25" customHeight="1">
      <c r="A80" s="5">
        <v>54</v>
      </c>
      <c r="B80" s="5">
        <v>900</v>
      </c>
      <c r="C80" s="5">
        <v>90015</v>
      </c>
      <c r="D80" s="44" t="s">
        <v>34</v>
      </c>
      <c r="E80" s="45"/>
      <c r="F80" s="46"/>
      <c r="G80" s="86">
        <v>150000</v>
      </c>
      <c r="H80" s="86"/>
      <c r="I80" s="103">
        <v>50000</v>
      </c>
      <c r="J80" s="103"/>
      <c r="K80" s="6">
        <f t="shared" si="1"/>
        <v>200000</v>
      </c>
    </row>
    <row r="81" spans="1:11" ht="17.25" customHeight="1">
      <c r="A81" s="5"/>
      <c r="B81" s="5"/>
      <c r="C81" s="5"/>
      <c r="D81" s="40" t="s">
        <v>65</v>
      </c>
      <c r="E81" s="41"/>
      <c r="F81" s="42"/>
      <c r="G81" s="96">
        <f>SUM(G80)</f>
        <v>150000</v>
      </c>
      <c r="H81" s="97"/>
      <c r="I81" s="96">
        <f>SUM(I80)</f>
        <v>50000</v>
      </c>
      <c r="J81" s="97"/>
      <c r="K81" s="18">
        <f t="shared" si="1"/>
        <v>200000</v>
      </c>
    </row>
    <row r="82" spans="1:11" ht="15" customHeight="1">
      <c r="A82" s="12">
        <v>55</v>
      </c>
      <c r="B82" s="5">
        <v>921</v>
      </c>
      <c r="C82" s="5">
        <v>92109</v>
      </c>
      <c r="D82" s="44" t="s">
        <v>66</v>
      </c>
      <c r="E82" s="45"/>
      <c r="F82" s="46"/>
      <c r="G82" s="99">
        <v>20000</v>
      </c>
      <c r="H82" s="99"/>
      <c r="I82" s="99"/>
      <c r="J82" s="99"/>
      <c r="K82" s="6">
        <f t="shared" si="1"/>
        <v>20000</v>
      </c>
    </row>
    <row r="83" spans="1:11" ht="19.5" customHeight="1">
      <c r="A83" s="12">
        <v>56</v>
      </c>
      <c r="B83" s="5">
        <v>921</v>
      </c>
      <c r="C83" s="5">
        <v>92109</v>
      </c>
      <c r="D83" s="44" t="s">
        <v>67</v>
      </c>
      <c r="E83" s="45"/>
      <c r="F83" s="46"/>
      <c r="G83" s="86">
        <v>10000</v>
      </c>
      <c r="H83" s="86"/>
      <c r="I83" s="87">
        <v>130000</v>
      </c>
      <c r="J83" s="100"/>
      <c r="K83" s="6">
        <f t="shared" si="1"/>
        <v>140000</v>
      </c>
    </row>
    <row r="84" spans="1:11" ht="36.75" customHeight="1">
      <c r="A84" s="12">
        <v>57</v>
      </c>
      <c r="B84" s="5">
        <v>921</v>
      </c>
      <c r="C84" s="5">
        <v>92109</v>
      </c>
      <c r="D84" s="44" t="s">
        <v>74</v>
      </c>
      <c r="E84" s="45"/>
      <c r="F84" s="46"/>
      <c r="G84" s="86">
        <v>40193</v>
      </c>
      <c r="H84" s="86"/>
      <c r="I84" s="84"/>
      <c r="J84" s="84"/>
      <c r="K84" s="6">
        <f t="shared" si="1"/>
        <v>40193</v>
      </c>
    </row>
    <row r="85" spans="1:11" ht="36.75" customHeight="1">
      <c r="A85" s="12"/>
      <c r="B85" s="5">
        <v>921</v>
      </c>
      <c r="C85" s="5">
        <v>92109</v>
      </c>
      <c r="D85" s="110" t="s">
        <v>89</v>
      </c>
      <c r="E85" s="111"/>
      <c r="F85" s="112"/>
      <c r="G85" s="25">
        <v>0</v>
      </c>
      <c r="H85" s="65"/>
      <c r="I85" s="87">
        <v>50000</v>
      </c>
      <c r="J85" s="100"/>
      <c r="K85" s="6">
        <f t="shared" si="1"/>
        <v>50000</v>
      </c>
    </row>
    <row r="86" spans="1:11" ht="18.75" customHeight="1">
      <c r="A86" s="5"/>
      <c r="B86" s="5"/>
      <c r="C86" s="5"/>
      <c r="D86" s="40" t="s">
        <v>68</v>
      </c>
      <c r="E86" s="54"/>
      <c r="F86" s="55"/>
      <c r="G86" s="96">
        <f>SUM(G82:G84)</f>
        <v>70193</v>
      </c>
      <c r="H86" s="97"/>
      <c r="I86" s="96">
        <f>SUM(I82:I85)</f>
        <v>180000</v>
      </c>
      <c r="J86" s="97"/>
      <c r="K86" s="18">
        <f t="shared" si="1"/>
        <v>250193</v>
      </c>
    </row>
    <row r="87" spans="1:11" ht="15" customHeight="1">
      <c r="A87" s="12">
        <v>58</v>
      </c>
      <c r="B87" s="5">
        <v>926</v>
      </c>
      <c r="C87" s="5">
        <v>92601</v>
      </c>
      <c r="D87" s="44" t="s">
        <v>35</v>
      </c>
      <c r="E87" s="45"/>
      <c r="F87" s="46"/>
      <c r="G87" s="99">
        <v>10000</v>
      </c>
      <c r="H87" s="99"/>
      <c r="I87" s="84">
        <v>10000</v>
      </c>
      <c r="J87" s="84"/>
      <c r="K87" s="6">
        <f t="shared" si="1"/>
        <v>20000</v>
      </c>
    </row>
    <row r="88" spans="1:11" ht="15" customHeight="1">
      <c r="A88" s="8"/>
      <c r="B88" s="5"/>
      <c r="C88" s="5"/>
      <c r="D88" s="40" t="s">
        <v>69</v>
      </c>
      <c r="E88" s="41"/>
      <c r="F88" s="42"/>
      <c r="G88" s="107">
        <f>SUM(G87)</f>
        <v>10000</v>
      </c>
      <c r="H88" s="107"/>
      <c r="I88" s="107">
        <f>SUM(I87)</f>
        <v>10000</v>
      </c>
      <c r="J88" s="107"/>
      <c r="K88" s="18">
        <f t="shared" si="1"/>
        <v>20000</v>
      </c>
    </row>
    <row r="89" spans="1:11" ht="16.5" customHeight="1">
      <c r="A89" s="8"/>
      <c r="B89" s="5"/>
      <c r="C89" s="9"/>
      <c r="D89" s="49" t="s">
        <v>15</v>
      </c>
      <c r="E89" s="50"/>
      <c r="F89" s="51"/>
      <c r="G89" s="122">
        <f>SUM(G22+G24+G58+G64+G69+G77+G79+G81+G86+G88)</f>
        <v>19945830.72</v>
      </c>
      <c r="H89" s="123"/>
      <c r="I89" s="122">
        <f>SUM(I22+I24+I58+I64+I69+I77+I79+I81+I86+I88)</f>
        <v>5000648.55</v>
      </c>
      <c r="J89" s="123"/>
      <c r="K89" s="19">
        <f t="shared" si="1"/>
        <v>24946479.27</v>
      </c>
    </row>
    <row r="90" spans="4:8" ht="12">
      <c r="D90" s="109"/>
      <c r="E90" s="109"/>
      <c r="F90" s="109"/>
      <c r="G90" s="121"/>
      <c r="H90" s="121"/>
    </row>
    <row r="91" spans="4:6" ht="12">
      <c r="D91" s="109"/>
      <c r="E91" s="109"/>
      <c r="F91" s="109"/>
    </row>
    <row r="92" spans="4:6" ht="12">
      <c r="D92" s="108"/>
      <c r="E92" s="108"/>
      <c r="F92" s="108"/>
    </row>
  </sheetData>
  <mergeCells count="252">
    <mergeCell ref="D16:F16"/>
    <mergeCell ref="G16:H16"/>
    <mergeCell ref="I16:J16"/>
    <mergeCell ref="I66:J66"/>
    <mergeCell ref="D19:F19"/>
    <mergeCell ref="G19:H19"/>
    <mergeCell ref="I19:J19"/>
    <mergeCell ref="D49:F49"/>
    <mergeCell ref="G49:H49"/>
    <mergeCell ref="I49:J49"/>
    <mergeCell ref="I69:J69"/>
    <mergeCell ref="I61:J61"/>
    <mergeCell ref="G65:H65"/>
    <mergeCell ref="I68:J68"/>
    <mergeCell ref="I63:J63"/>
    <mergeCell ref="I65:J65"/>
    <mergeCell ref="I64:J64"/>
    <mergeCell ref="G67:H67"/>
    <mergeCell ref="G69:H69"/>
    <mergeCell ref="G64:H64"/>
    <mergeCell ref="I88:J88"/>
    <mergeCell ref="D62:F62"/>
    <mergeCell ref="G62:H62"/>
    <mergeCell ref="I62:J62"/>
    <mergeCell ref="I77:J77"/>
    <mergeCell ref="D71:F71"/>
    <mergeCell ref="D77:F77"/>
    <mergeCell ref="G77:H77"/>
    <mergeCell ref="D73:F73"/>
    <mergeCell ref="D88:F88"/>
    <mergeCell ref="D28:F28"/>
    <mergeCell ref="G28:H28"/>
    <mergeCell ref="G24:H24"/>
    <mergeCell ref="D26:F26"/>
    <mergeCell ref="I59:J59"/>
    <mergeCell ref="D59:F59"/>
    <mergeCell ref="I60:J60"/>
    <mergeCell ref="G17:H17"/>
    <mergeCell ref="G18:H18"/>
    <mergeCell ref="D30:F30"/>
    <mergeCell ref="D18:F18"/>
    <mergeCell ref="I29:J29"/>
    <mergeCell ref="I33:J33"/>
    <mergeCell ref="I23:J23"/>
    <mergeCell ref="I11:J11"/>
    <mergeCell ref="G14:H14"/>
    <mergeCell ref="I14:J14"/>
    <mergeCell ref="I12:J12"/>
    <mergeCell ref="I28:J28"/>
    <mergeCell ref="G25:H25"/>
    <mergeCell ref="I25:J25"/>
    <mergeCell ref="G26:H26"/>
    <mergeCell ref="I26:J26"/>
    <mergeCell ref="I27:J27"/>
    <mergeCell ref="I17:J17"/>
    <mergeCell ref="I18:J18"/>
    <mergeCell ref="G39:H39"/>
    <mergeCell ref="G13:H13"/>
    <mergeCell ref="I13:J13"/>
    <mergeCell ref="G22:H22"/>
    <mergeCell ref="I22:J22"/>
    <mergeCell ref="I15:J15"/>
    <mergeCell ref="G15:H15"/>
    <mergeCell ref="I24:J24"/>
    <mergeCell ref="G90:H90"/>
    <mergeCell ref="G79:H79"/>
    <mergeCell ref="I79:J79"/>
    <mergeCell ref="G83:H83"/>
    <mergeCell ref="G87:H87"/>
    <mergeCell ref="I83:J83"/>
    <mergeCell ref="I87:J87"/>
    <mergeCell ref="G89:H89"/>
    <mergeCell ref="I89:J89"/>
    <mergeCell ref="I80:J80"/>
    <mergeCell ref="A6:K6"/>
    <mergeCell ref="A8:A9"/>
    <mergeCell ref="B8:B9"/>
    <mergeCell ref="C8:C9"/>
    <mergeCell ref="D8:F9"/>
    <mergeCell ref="G8:H9"/>
    <mergeCell ref="I8:J9"/>
    <mergeCell ref="K8:K9"/>
    <mergeCell ref="I10:J10"/>
    <mergeCell ref="D25:F25"/>
    <mergeCell ref="D23:F23"/>
    <mergeCell ref="D24:F24"/>
    <mergeCell ref="D13:F13"/>
    <mergeCell ref="D14:F14"/>
    <mergeCell ref="D11:F11"/>
    <mergeCell ref="G11:H11"/>
    <mergeCell ref="D12:F12"/>
    <mergeCell ref="G12:H12"/>
    <mergeCell ref="D60:F60"/>
    <mergeCell ref="D58:F58"/>
    <mergeCell ref="D10:F10"/>
    <mergeCell ref="G10:H10"/>
    <mergeCell ref="D15:F15"/>
    <mergeCell ref="G20:H20"/>
    <mergeCell ref="G21:H21"/>
    <mergeCell ref="D20:F20"/>
    <mergeCell ref="D21:F21"/>
    <mergeCell ref="D17:F17"/>
    <mergeCell ref="D92:F92"/>
    <mergeCell ref="D78:F78"/>
    <mergeCell ref="D82:F82"/>
    <mergeCell ref="D89:F89"/>
    <mergeCell ref="D90:F90"/>
    <mergeCell ref="D79:F79"/>
    <mergeCell ref="D83:F83"/>
    <mergeCell ref="D85:F85"/>
    <mergeCell ref="D87:F87"/>
    <mergeCell ref="D91:F91"/>
    <mergeCell ref="D54:F54"/>
    <mergeCell ref="D55:F55"/>
    <mergeCell ref="D56:F56"/>
    <mergeCell ref="D72:F72"/>
    <mergeCell ref="D70:F70"/>
    <mergeCell ref="D57:F57"/>
    <mergeCell ref="D61:F61"/>
    <mergeCell ref="D66:F66"/>
    <mergeCell ref="D65:F65"/>
    <mergeCell ref="D63:F63"/>
    <mergeCell ref="D80:F80"/>
    <mergeCell ref="D81:F81"/>
    <mergeCell ref="G78:H78"/>
    <mergeCell ref="G80:H80"/>
    <mergeCell ref="G81:H81"/>
    <mergeCell ref="D64:F64"/>
    <mergeCell ref="G71:H71"/>
    <mergeCell ref="I32:J32"/>
    <mergeCell ref="G88:H88"/>
    <mergeCell ref="I78:J78"/>
    <mergeCell ref="G34:H34"/>
    <mergeCell ref="G35:H35"/>
    <mergeCell ref="G66:H66"/>
    <mergeCell ref="I57:J57"/>
    <mergeCell ref="G60:H60"/>
    <mergeCell ref="D38:F38"/>
    <mergeCell ref="D39:F39"/>
    <mergeCell ref="G58:H58"/>
    <mergeCell ref="G41:H41"/>
    <mergeCell ref="D53:F53"/>
    <mergeCell ref="G40:H40"/>
    <mergeCell ref="G52:H52"/>
    <mergeCell ref="G53:H53"/>
    <mergeCell ref="G42:H42"/>
    <mergeCell ref="D40:F40"/>
    <mergeCell ref="D34:F34"/>
    <mergeCell ref="D36:F36"/>
    <mergeCell ref="D37:F37"/>
    <mergeCell ref="D33:F33"/>
    <mergeCell ref="D35:F35"/>
    <mergeCell ref="D22:F22"/>
    <mergeCell ref="G23:H23"/>
    <mergeCell ref="G33:H33"/>
    <mergeCell ref="D31:F31"/>
    <mergeCell ref="D27:F27"/>
    <mergeCell ref="D29:F29"/>
    <mergeCell ref="D32:F32"/>
    <mergeCell ref="G27:H27"/>
    <mergeCell ref="G29:H29"/>
    <mergeCell ref="G30:H30"/>
    <mergeCell ref="I20:J20"/>
    <mergeCell ref="I21:J21"/>
    <mergeCell ref="G38:H38"/>
    <mergeCell ref="I30:J30"/>
    <mergeCell ref="I31:J31"/>
    <mergeCell ref="G31:H31"/>
    <mergeCell ref="G32:H32"/>
    <mergeCell ref="G37:H37"/>
    <mergeCell ref="I34:J34"/>
    <mergeCell ref="I35:J35"/>
    <mergeCell ref="D42:F42"/>
    <mergeCell ref="D43:F43"/>
    <mergeCell ref="D50:F50"/>
    <mergeCell ref="I39:J39"/>
    <mergeCell ref="I40:J40"/>
    <mergeCell ref="I41:J41"/>
    <mergeCell ref="I42:J42"/>
    <mergeCell ref="I45:J45"/>
    <mergeCell ref="I47:J47"/>
    <mergeCell ref="D41:F41"/>
    <mergeCell ref="I36:J36"/>
    <mergeCell ref="G36:H36"/>
    <mergeCell ref="I50:J50"/>
    <mergeCell ref="D52:F52"/>
    <mergeCell ref="D46:F46"/>
    <mergeCell ref="D44:F44"/>
    <mergeCell ref="D51:F51"/>
    <mergeCell ref="D47:F47"/>
    <mergeCell ref="D48:F48"/>
    <mergeCell ref="D45:F45"/>
    <mergeCell ref="I37:J37"/>
    <mergeCell ref="I38:J38"/>
    <mergeCell ref="G43:H43"/>
    <mergeCell ref="I53:J53"/>
    <mergeCell ref="I43:J43"/>
    <mergeCell ref="G50:H50"/>
    <mergeCell ref="G46:H46"/>
    <mergeCell ref="I46:J46"/>
    <mergeCell ref="G44:H44"/>
    <mergeCell ref="I44:J44"/>
    <mergeCell ref="G54:H54"/>
    <mergeCell ref="I54:J54"/>
    <mergeCell ref="I52:J52"/>
    <mergeCell ref="I51:J51"/>
    <mergeCell ref="G51:H51"/>
    <mergeCell ref="D74:F74"/>
    <mergeCell ref="G74:H74"/>
    <mergeCell ref="I74:J74"/>
    <mergeCell ref="G76:H76"/>
    <mergeCell ref="I76:J76"/>
    <mergeCell ref="D76:F76"/>
    <mergeCell ref="D75:F75"/>
    <mergeCell ref="G75:H75"/>
    <mergeCell ref="I75:J75"/>
    <mergeCell ref="D86:F86"/>
    <mergeCell ref="G86:H86"/>
    <mergeCell ref="I86:J86"/>
    <mergeCell ref="G82:H82"/>
    <mergeCell ref="I82:J82"/>
    <mergeCell ref="D84:F84"/>
    <mergeCell ref="G84:H84"/>
    <mergeCell ref="G85:H85"/>
    <mergeCell ref="I85:J85"/>
    <mergeCell ref="I84:J84"/>
    <mergeCell ref="I81:J81"/>
    <mergeCell ref="G73:H73"/>
    <mergeCell ref="G70:H70"/>
    <mergeCell ref="I70:J70"/>
    <mergeCell ref="I73:J73"/>
    <mergeCell ref="I71:J71"/>
    <mergeCell ref="I55:J55"/>
    <mergeCell ref="G72:H72"/>
    <mergeCell ref="I48:J48"/>
    <mergeCell ref="G57:H57"/>
    <mergeCell ref="G59:H59"/>
    <mergeCell ref="G63:H63"/>
    <mergeCell ref="G61:H61"/>
    <mergeCell ref="G55:H55"/>
    <mergeCell ref="I72:J72"/>
    <mergeCell ref="G56:H56"/>
    <mergeCell ref="I56:J56"/>
    <mergeCell ref="G45:H45"/>
    <mergeCell ref="D67:F67"/>
    <mergeCell ref="D69:F69"/>
    <mergeCell ref="I67:J67"/>
    <mergeCell ref="D68:F68"/>
    <mergeCell ref="G68:H68"/>
    <mergeCell ref="I58:J58"/>
    <mergeCell ref="G47:H47"/>
    <mergeCell ref="G48:H4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2012-07-05T11:23:52Z</cp:lastPrinted>
  <dcterms:created xsi:type="dcterms:W3CDTF">1999-03-23T10:45:22Z</dcterms:created>
  <dcterms:modified xsi:type="dcterms:W3CDTF">2012-07-05T11:24:02Z</dcterms:modified>
  <cp:category/>
  <cp:version/>
  <cp:contentType/>
  <cp:contentStatus/>
</cp:coreProperties>
</file>