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zczegół" sheetId="1" r:id="rId1"/>
  </sheets>
  <definedNames>
    <definedName name="_xlnm.Print_Area" localSheetId="0">'szczegół'!$A$1:$M$1226</definedName>
    <definedName name="_xlnm.Print_Titles" localSheetId="0">'szczegół'!$5:$6</definedName>
  </definedNames>
  <calcPr fullCalcOnLoad="1"/>
</workbook>
</file>

<file path=xl/sharedStrings.xml><?xml version="1.0" encoding="utf-8"?>
<sst xmlns="http://schemas.openxmlformats.org/spreadsheetml/2006/main" count="1679" uniqueCount="830">
  <si>
    <t xml:space="preserve">Wykonanie tablic z nazwami ulic oraz ogłoszeniowych               </t>
  </si>
  <si>
    <t xml:space="preserve">Nadzór inwestorski nad prowadzonymi pracami               </t>
  </si>
  <si>
    <t>Umowa zlecenia  - wynagrodzenie dla kierownika projektu</t>
  </si>
  <si>
    <t xml:space="preserve">Składki na ubezpieczenia społeczne - zajęcia sportowe -korekcyjne                     </t>
  </si>
  <si>
    <t xml:space="preserve">Składki na ubezpieczenia społeczne - zajęcia sportowe -korekcyjne                         </t>
  </si>
  <si>
    <t xml:space="preserve">Składki na Fundusz Pracy  - zajęcia sportowe -korekcyjne                                   </t>
  </si>
  <si>
    <t xml:space="preserve">Składki na Fundusz Pracy  - organizacja imprez sportowych                     </t>
  </si>
  <si>
    <t xml:space="preserve">Składki na Fundusz Pracy - zajęcia sportowe -korekcyjne                                    </t>
  </si>
  <si>
    <t xml:space="preserve">Umowy zlecenia  - zajęcia sportowe -korekcyjne     </t>
  </si>
  <si>
    <t xml:space="preserve">Usługi - badania i szkolenia finansowanie ze środków własnych </t>
  </si>
  <si>
    <t>Opracowanie ekspertyz dot ochrony środowiska</t>
  </si>
  <si>
    <t xml:space="preserve">Dotacja-organizacja koncertów,wieczorów literackich,festynów rodzinnych i innych imprez okolicznościowych </t>
  </si>
  <si>
    <t>Dotacja-organizacja zajęć i imprez sportowych dla dzieci i młodzieży szkolnej</t>
  </si>
  <si>
    <t>Przedszk.niepubl. - Miasto Pruszków</t>
  </si>
  <si>
    <t xml:space="preserve">Wynagrodzenia osobowe                       </t>
  </si>
  <si>
    <t xml:space="preserve">Świadczenia społeczne                                   </t>
  </si>
  <si>
    <t xml:space="preserve">Składki na ubezpieczenie zdrowotne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</si>
  <si>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</si>
  <si>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</si>
  <si>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Usługi opiekuńcze i specjalistyczne usługi opiekuńcze   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</si>
  <si>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</si>
  <si>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</si>
  <si>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</si>
  <si>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</si>
  <si>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Zakup usług zdrowotnych</t>
  </si>
  <si>
    <t>Wyłapywanie bezdomnych zwierząt</t>
  </si>
  <si>
    <t>Usuwanie zalewisk wodnych na drogach</t>
  </si>
  <si>
    <t>Usługi sądowe (odpisy z KW,opł.za rozprawy sądowe)</t>
  </si>
  <si>
    <t>Usługi notarialne</t>
  </si>
  <si>
    <t>Wpłaty na Państwowy Fund.Rehabilitacji Osób Niepeł.</t>
  </si>
  <si>
    <t xml:space="preserve">Wpłaty na PFRON    </t>
  </si>
  <si>
    <t xml:space="preserve">Wydatki osobowe niezaliczone do wynagrodzeń  </t>
  </si>
  <si>
    <t>80309 Pomoc materialna dla studentów: Razem</t>
  </si>
  <si>
    <t>803 Szkolnictwo wyższe- Razem</t>
  </si>
  <si>
    <t>Stypendia im Jana Pawła II  dla studentów</t>
  </si>
  <si>
    <t>Przedszkole Michałowice -  usługi pocztowe, koszty i prowizje bankowe, wywóz śmieci, usługi w zakresie badania technicznego pojazdu, usługi transportowe, kominiarskie, opłaty za monitoring budynku, opłaty za ścieki,  opłaty radiofoniczne i telewizyjne i inne</t>
  </si>
  <si>
    <t>Przedszkole Nowa Wieś  - usługi pocztowe, koszty i prowizje bankowe, wywóz śmieci, usługi w zakresie badania technicznego pojazdu, usługi transportowe, kominiarskie, opłaty za monitoring budynku, opłaty za ścieki,  opłaty radiofoniczne i telewizyjne i inne</t>
  </si>
  <si>
    <t xml:space="preserve">Szkoła Komorów - wynagrodzenie osobowe pracow.nagrody jubileuszowe nagrody specjalne DEN, zasiłki na zagospodarowanie nauczycieli, odprawy emerytalne </t>
  </si>
  <si>
    <t>Szkolenia pracowników administracji</t>
  </si>
  <si>
    <t xml:space="preserve">Świetlica szkolna Michałowice - wynagrodzenie osobowe pracow.nagrody jubileuszowe i nagrody specjalne DEN, </t>
  </si>
  <si>
    <t>Akcesoria komputerowe,programy i licencje</t>
  </si>
  <si>
    <t>Materiały papiernicze do drukowania i kserowania</t>
  </si>
  <si>
    <t xml:space="preserve">Nagrody jubileuszowe </t>
  </si>
  <si>
    <t xml:space="preserve">Wydatki na podróże służbowe krajowe i zwrot kosztów za używanie przez pracowników własnych pojazdów do celów służbowych w granicach administracyjnych gminy                     </t>
  </si>
  <si>
    <t xml:space="preserve">Wydatki na  podróże służbowe zagraniczne pracowników własnych               </t>
  </si>
  <si>
    <t xml:space="preserve">Opłaty za energię,  gaz, wodę                               </t>
  </si>
  <si>
    <t xml:space="preserve">Konserwacja przepompowni  ścieków </t>
  </si>
  <si>
    <t xml:space="preserve">Wydatki inwestycyjne         </t>
  </si>
  <si>
    <r>
      <t xml:space="preserve">Remont ul Wiśniowej w Nowej Wsi </t>
    </r>
    <r>
      <rPr>
        <i/>
        <sz val="10"/>
        <rFont val="Arial CE"/>
        <family val="0"/>
      </rPr>
      <t>(z funduszu sołeckiego)</t>
    </r>
  </si>
  <si>
    <r>
      <t xml:space="preserve">Uzupełnienie chodnika w ul Sokołowskiej wraz z dok proj w Sokołowie </t>
    </r>
    <r>
      <rPr>
        <i/>
        <sz val="10"/>
        <rFont val="Arial CE"/>
        <family val="0"/>
      </rPr>
      <t>(z funduszu sołeckiego)</t>
    </r>
  </si>
  <si>
    <t xml:space="preserve">Wydatki inwestycyjne        </t>
  </si>
  <si>
    <t xml:space="preserve">Wydatki inwestycyjne   </t>
  </si>
  <si>
    <r>
      <t xml:space="preserve">Wykonanie odwodnienia w ul Wąskiej w Pęcicach </t>
    </r>
    <r>
      <rPr>
        <i/>
        <sz val="10"/>
        <rFont val="Arial CE"/>
        <family val="0"/>
      </rPr>
      <t>(z funduszu sołeckiego)</t>
    </r>
  </si>
  <si>
    <t xml:space="preserve">Wydatki inwestycyjne  </t>
  </si>
  <si>
    <t xml:space="preserve">Wydatki inwestycyjne            </t>
  </si>
  <si>
    <t>Rozwój przedsiębiorczości</t>
  </si>
  <si>
    <t xml:space="preserve">150 Przetwórstwo przemysłowe  - Razem                                 </t>
  </si>
  <si>
    <t xml:space="preserve">Wydatki inwestycyjne     </t>
  </si>
  <si>
    <r>
      <t xml:space="preserve">Monitorowanie okolicy stacji WKD dok proj </t>
    </r>
    <r>
      <rPr>
        <i/>
        <sz val="10"/>
        <rFont val="Arial CE"/>
        <family val="0"/>
      </rPr>
      <t>(z funduszu Zarządu Osiedla Michałowice)</t>
    </r>
  </si>
  <si>
    <r>
      <t xml:space="preserve">Roboty porządkowe na parku w Regułach </t>
    </r>
    <r>
      <rPr>
        <i/>
        <sz val="10"/>
        <rFont val="Arial CE"/>
        <family val="0"/>
      </rPr>
      <t>(z funduszu sołeckiego)</t>
    </r>
  </si>
  <si>
    <r>
      <t xml:space="preserve">Zakup karmy dla zwierząt </t>
    </r>
    <r>
      <rPr>
        <i/>
        <sz val="10"/>
        <rFont val="Arial CE"/>
        <family val="0"/>
      </rPr>
      <t>(z funduszu Zarządu Osiedla Komorów)</t>
    </r>
  </si>
  <si>
    <r>
      <t xml:space="preserve">Uzupełnienie oświetlenia ulicznego wraz z dok proj w Regułach  </t>
    </r>
    <r>
      <rPr>
        <i/>
        <sz val="10"/>
        <rFont val="Arial CE"/>
        <family val="0"/>
      </rPr>
      <t xml:space="preserve">(z funduszu sołeckiego) </t>
    </r>
  </si>
  <si>
    <r>
      <t xml:space="preserve">Uzupełnienie oświetlenia ulicznego wraz z dok proj w Komorowie  </t>
    </r>
    <r>
      <rPr>
        <i/>
        <sz val="10"/>
        <rFont val="Arial CE"/>
        <family val="0"/>
      </rPr>
      <t xml:space="preserve">(z funduszu sołeckiego) </t>
    </r>
  </si>
  <si>
    <r>
      <t xml:space="preserve">Uzupełnienie oświetlenia ulicznego wraz z dok proj w M-cach Wsi  </t>
    </r>
    <r>
      <rPr>
        <i/>
        <sz val="10"/>
        <rFont val="Arial CE"/>
        <family val="0"/>
      </rPr>
      <t xml:space="preserve">(z funduszu sołeckiego) </t>
    </r>
  </si>
  <si>
    <t xml:space="preserve">Wydatki inwestycyjne             </t>
  </si>
  <si>
    <t xml:space="preserve">Wydatki ponoszone zgodnie z ustawą o dodatkowym wynagrodzeniu rocznym dla pracowników jednostek sfery budżetowej                         </t>
  </si>
  <si>
    <t xml:space="preserve">Wydatki ponoszone zgodnie z przepisami ustawy o zakładowym funduszu świadczeń socjalnych     </t>
  </si>
  <si>
    <t>Materiały papiernicze do sprzętu drukarskiego i urządzeń kserograficznych</t>
  </si>
  <si>
    <t>Akcesoria komputerowe, w tym programy i licencje</t>
  </si>
  <si>
    <t xml:space="preserve">Zakupy związane z promocją gminy </t>
  </si>
  <si>
    <t xml:space="preserve">Wydatki związane z promocją gminy                                 </t>
  </si>
  <si>
    <t xml:space="preserve">Aktualizacja stałego rejestru wyborców  w gminie                        </t>
  </si>
  <si>
    <t xml:space="preserve">Usługi pocztowe               </t>
  </si>
  <si>
    <t xml:space="preserve">Wydatki na podróże służbowe zagraniczne                             </t>
  </si>
  <si>
    <t xml:space="preserve">Wydatki na podróże służbowe krajowe                            </t>
  </si>
  <si>
    <t xml:space="preserve">Zakup materiałów biurowych, kaset magnet, prenumerata czasopism </t>
  </si>
  <si>
    <t>Usługi konserw.naprawcze maszyn, śr. transp,urządzeń i sprzętu</t>
  </si>
  <si>
    <t>szkolenie pracowników</t>
  </si>
  <si>
    <t xml:space="preserve">Stypendia dla uczniów </t>
  </si>
  <si>
    <t>Szkoła Michałowice - wydatki ponoszone zgodnie z ustawą o dodatkowym wynagrodzeniu rocznym dla pracowników jednostek sfery budżetowej</t>
  </si>
  <si>
    <t>Gimnazjum  Komorów - stypendia za osiągnięcia naukowe i sportowe</t>
  </si>
  <si>
    <t>Gimnazjum Michałowice - stypendia za osiągnięcia naukowe i sportowe</t>
  </si>
  <si>
    <t>Gimnazjum Nowa Wieś - stypendia za osiągnięcia naukowe i sportowe</t>
  </si>
  <si>
    <t>Gimnazjum Michałowice - wydatki na  podróże służbowe zagraniczne pracowników własnych</t>
  </si>
  <si>
    <t xml:space="preserve">Zakup materiałów i wyposażenia                     </t>
  </si>
  <si>
    <t xml:space="preserve">Opłaty z tytułu zakup usług telekomunikacyjnych telefonii stacjonarnej                                 </t>
  </si>
  <si>
    <t>Zakup środków czystości,materiałów  biurowych i piśmiennych, wyposażenia, druków,prenumeraty, śr do konserwacji, paliwa i inne</t>
  </si>
  <si>
    <t>Montaż systemów SMS na przepompowniach ścieków</t>
  </si>
  <si>
    <t>Bieżące naprawy systemu alarmowego na SUW Komorów i Pęcice</t>
  </si>
  <si>
    <t xml:space="preserve">opłaty za dostawę  energii elektrycznej , gazu i wody                                           </t>
  </si>
  <si>
    <t xml:space="preserve">Świetlica szkolna Nowa Wieś składki na ubezpieczenia społeczne </t>
  </si>
  <si>
    <t>Świetlica szkolna Komorów - zakup środków czystości, materiałów biurowych,  piśmiennych,  wyposażenia i inne</t>
  </si>
  <si>
    <t>Szkoła Michałowice - wynagrodzenie osobowe pracow.nagrody jubileuszowe i nagrody specjalne DEN, zasiłki , odprawy emerytalne</t>
  </si>
  <si>
    <t xml:space="preserve">Szkoła Nowa Wieś -  wynagrodzenie osobowe pracow.nagrody jubileuszowe nagrody specjalne DEN, zasiłki , odprawy emerytalne </t>
  </si>
  <si>
    <t xml:space="preserve">Dotacje celowe przekazane gminie na zadania bieżące realizowane na podstawie porozumień (umów) między jst </t>
  </si>
  <si>
    <t>Świetlica szkolna Nowa Wieś - zakup środków czystości, materiałów biurowych,  piśmiennych,  wyposażenia i inne</t>
  </si>
  <si>
    <t xml:space="preserve">Świetlica szkolna Komorów - zakup pomocy naukowych, dydaktycznych i książek     </t>
  </si>
  <si>
    <t>Świetlica szkolna Michałowice - zakup pomocy naukowych, dydaktycznych i książek</t>
  </si>
  <si>
    <t xml:space="preserve">Świetlica szkolna Nowa Wieś - zakup pomocy naukowych, dydaktycznych i książek </t>
  </si>
  <si>
    <t>Gimnazjum Nowa Wieś akcesoria komputerowe,programy i licencje</t>
  </si>
  <si>
    <t>Opłaty z tytułu zakupu usługi telekomunikacyjnych telefonii stacjonarnych</t>
  </si>
  <si>
    <t xml:space="preserve">Usługi zw z utrzym.świetlicy w Sokołowie             </t>
  </si>
  <si>
    <t>Wymiana i uzupełnienie znaków drogowych pion.i poziom.</t>
  </si>
  <si>
    <t>Umowa serwisowa z firmą Aram</t>
  </si>
  <si>
    <t>Lokalny transport zbiorowy</t>
  </si>
  <si>
    <t>Wpłaty na PFRON</t>
  </si>
  <si>
    <t xml:space="preserve">Oświetlenie uliczne na terenie gminy                        </t>
  </si>
  <si>
    <t>Dokształcanie i doskonalenie nauczycieli</t>
  </si>
  <si>
    <t xml:space="preserve">Współpraca z gminami włoskimi </t>
  </si>
  <si>
    <t xml:space="preserve">Ubezpiecz.osób biorących udział w imprezach sportowych       </t>
  </si>
  <si>
    <t>Zakup materiałów i wyposażenia</t>
  </si>
  <si>
    <t>Plan wydatków na 2009 rok.</t>
  </si>
  <si>
    <t xml:space="preserve">Zakupy zw. z utrzym domu wiej. w Pęcicach                 </t>
  </si>
  <si>
    <t>Zakup usług remontowych</t>
  </si>
  <si>
    <t>Wpłaty gmin na rzecz izb rolniczych w wys.2% uzyskania wpłat podatku rolnego</t>
  </si>
  <si>
    <t>Wpłaty gmin i powiatów na rzecz innych jed.oraz związków gmin lub związków powiatów na dofinansowanie zadań bieżących.</t>
  </si>
  <si>
    <t xml:space="preserve">Wydatki osobowe nie zaliczone do wynagrodzeń  </t>
  </si>
  <si>
    <t xml:space="preserve"> Wydatki osobowe nie zaliczone do wynagrodzeń  </t>
  </si>
  <si>
    <t xml:space="preserve">Rezerwa ogólna                                          </t>
  </si>
  <si>
    <t>Część równoważąca subwencji ogólnej dla gmin</t>
  </si>
  <si>
    <t>Inne formy pomocy dla uczniów</t>
  </si>
  <si>
    <t>Dodatek wiejski, i mieszkaniowy  dla nauczycieli wypłaty przeznaczone na pomoc zdrowotną dla nauczycieli</t>
  </si>
  <si>
    <t>Usł.pocztowe,koszty i prowizje bankowe,  konwój gotówki, ogłoszenia prasowe usługi transportowe obsługa związkowa ZNP,monitoring  i inne</t>
  </si>
  <si>
    <t xml:space="preserve">Szkolenia nauczycieli -szkoły podstawowe </t>
  </si>
  <si>
    <t xml:space="preserve">Szkolenia nauczycieli -gimnazja </t>
  </si>
  <si>
    <t>Stołówki szkolne</t>
  </si>
  <si>
    <t xml:space="preserve">Wynagrodzenia osobowe  pracowników,nagrody specjalne DEN                     </t>
  </si>
  <si>
    <t>Zakup środków czystości,wyposażenia, odziżochronna i inne</t>
  </si>
  <si>
    <t>Szkolenie pracowników obsługi stołówek</t>
  </si>
  <si>
    <t xml:space="preserve">Świetlica szkolna Komorów - wynagrodzenie osobowe pracow.nagrody jubileuszowe i nagrody specjalne DEN </t>
  </si>
  <si>
    <t xml:space="preserve">Świetlica szkolna Nowa Wieś - wynagrodzenie osobowe pracow.nagrody jubileuszowe i nagrody specjalne DEN </t>
  </si>
  <si>
    <t>Świetlica szkolna Komorów -opłaty za przesyłki pocztowe</t>
  </si>
  <si>
    <t>Świetlica szkolna Michałowice - opłaty za przesyłki pocztowe</t>
  </si>
  <si>
    <t>Świetlica szkolna Nowa Wieś- opłaty za przesyłki pocztowe</t>
  </si>
  <si>
    <t>Komorów - wymiana młodzieży środki własne</t>
  </si>
  <si>
    <t>Komorów usługi związane z wymianą młodzieży polsko-holenderskiej środki własne</t>
  </si>
  <si>
    <t>Nowa Wieś wydatki związane z wymianą młodzieży polsko-niemieckiej</t>
  </si>
  <si>
    <t>Komorów -delegacje zagraniczne nauczycieli  związane z wymianą młodzieży polsko-holenderskiej</t>
  </si>
  <si>
    <t>Michałowice- delegacje zagraniczne nauczycieli związane z wymianą młodzieży polsko-włoskiej</t>
  </si>
  <si>
    <t>Nowa Wieś delegacje zagraniczne nauczycieli związane z  wymianą młodzieży polsko- niemieckiej</t>
  </si>
  <si>
    <t>Oddziały przedszkolne w szkołach podstawowych</t>
  </si>
  <si>
    <t xml:space="preserve">Przedszk.niepubl. - Gmina Raszyn          </t>
  </si>
  <si>
    <t>Komendy wojewódzkie Policji</t>
  </si>
  <si>
    <t xml:space="preserve">Wynagrodzenia bezosobowe                       </t>
  </si>
  <si>
    <t>Umowy zlecenia  świetlica Nowa Wieś</t>
  </si>
  <si>
    <t xml:space="preserve">Umowy zlecenia  świetlica Pęcice </t>
  </si>
  <si>
    <t xml:space="preserve">Zwalczanie narkomanii                         </t>
  </si>
  <si>
    <t>Dotacja celowa z budżetu na finansowanie lub dofinansowanie zadań zleconych do realizacji stowarzyszeniom</t>
  </si>
  <si>
    <t xml:space="preserve">Usługi transport-linia autobusowa Warszawa-Opacz </t>
  </si>
  <si>
    <t>Odsetki od krajowych pożyczek i kredytów.</t>
  </si>
  <si>
    <t>Wpłaty jednostek na fundusz celowy</t>
  </si>
  <si>
    <t xml:space="preserve">Świadczenia rodzinne oraz składki na ubezpieczenia emerytalne i rentowe z ubezpieczenia społecznego                                  </t>
  </si>
  <si>
    <t>Usługi rzeczoznawców majątkowych</t>
  </si>
  <si>
    <t>Usługi geodezyjne</t>
  </si>
  <si>
    <t xml:space="preserve">Zakup sprzętu ratowniczo gaśniczego (pożarniczego)            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</si>
  <si>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</si>
  <si>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</si>
  <si>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 xml:space="preserve">Plan wydatków na 2005 rok </t>
  </si>
  <si>
    <t>Dz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</si>
  <si>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</si>
  <si>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</si>
  <si>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</si>
  <si>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</si>
  <si>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</si>
  <si>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</si>
  <si>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</si>
  <si>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Wydatki  związane z działalnością straży gminnej  </t>
  </si>
  <si>
    <t xml:space="preserve">Zakup usług telekomunikacyjnych telefonii komórkowej                                 </t>
  </si>
  <si>
    <t xml:space="preserve">Wydatki na podróże służbowe krajowe </t>
  </si>
  <si>
    <t xml:space="preserve">Szkolenia pracowników straży gminnej </t>
  </si>
  <si>
    <t xml:space="preserve">Ubezpieczenie wolontariuszy                             </t>
  </si>
  <si>
    <t xml:space="preserve">Zakup materiałów i wyposażenia                          </t>
  </si>
  <si>
    <t xml:space="preserve">Wynagrodzenia osobowe pracowników                      </t>
  </si>
  <si>
    <t xml:space="preserve">Zakup energii                                           </t>
  </si>
  <si>
    <t xml:space="preserve">Zakup usług remontowych                                 </t>
  </si>
  <si>
    <t>Usługi - wypisy, wyrysy, mapy</t>
  </si>
  <si>
    <t xml:space="preserve">Wydatki na zakupy inwestycyjne jednostek budżetowych              </t>
  </si>
  <si>
    <t xml:space="preserve">Okresowe badania lekarskie strażaków </t>
  </si>
  <si>
    <t xml:space="preserve">Szkolenia zawodników i kierowców                    </t>
  </si>
  <si>
    <t>Monitoring budynku</t>
  </si>
  <si>
    <t xml:space="preserve">Opłaty z tytułu zakupu usług telekomunikacyjnych telefonii stacjonarnej </t>
  </si>
  <si>
    <t>Bieżące przeglądy i pomiary w budynkach komunalnych</t>
  </si>
  <si>
    <t xml:space="preserve">Zbiór odpadów segregowanych </t>
  </si>
  <si>
    <t>Zabiegi pielęgnacyjne kasztanowców na terenie gminy</t>
  </si>
  <si>
    <t>Remont linii słupów oświetlenia ulicznego</t>
  </si>
  <si>
    <t>Przedszkole Michałowice - wydatki ponoszone zgodnie z ustawą o dodatkowym wynagrodzeniu rocznym dla pracowników jednostek sfery budżetowej</t>
  </si>
  <si>
    <t>Wykonanie operatów wodnoprawnych na pobór wód i zrzut wód popłucznych oraz opracowanie wniosku o taryfy za wodę i ścieki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</si>
  <si>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</si>
  <si>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</si>
  <si>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</si>
  <si>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Przedszkole Michałowice - składki na fundusz pracy </t>
  </si>
  <si>
    <t xml:space="preserve">Przedszkole Nowa Wieś - składki na fundusz pracy </t>
  </si>
  <si>
    <t>Przedszkole Michałowice - wydatki ponoszone na zakup leków i materiałów medycznych</t>
  </si>
  <si>
    <t>Przedszkole Michałowice  - zakup pomocy naukowych, dydaktycznych i książek</t>
  </si>
  <si>
    <t>Przedszkole Nowa Wieś  - zakup pomocy naukowych, dydaktycznych i książek</t>
  </si>
  <si>
    <t>Przedszkole Michałowice - wydatki z zakresu medycyny pracy obejmujące badania wstępne, okresowe i profilaktyczne pracowników</t>
  </si>
  <si>
    <t>Przedszkole Nowa Wieś - wydatki z zakresu medycyny pracy obejmujące badania wstępne, okresowe i profilaktyczne pracowników</t>
  </si>
  <si>
    <t>Szkoła Michałowice - wydatki na  podróże służbowe zagraniczne pracowników własnych</t>
  </si>
  <si>
    <t>Opłata za odprowadzenie wód gruntowych</t>
  </si>
  <si>
    <t xml:space="preserve">Zakup usług telekomunikacyjnych telefonii komórkowych                            </t>
  </si>
  <si>
    <t xml:space="preserve">Zakup usług telekomunikacyjnych telefonii stacjonarnej                              </t>
  </si>
  <si>
    <t>Promocja jednostek samorządu terytorialnego</t>
  </si>
  <si>
    <t xml:space="preserve">Składka na Stowarzyszenie Mazovia                       </t>
  </si>
  <si>
    <t>Świadczenia rzeczowe wynikające z przepisów BHP -zwrot kosztów za okulary korekcyjne</t>
  </si>
  <si>
    <t>Świadczenia rzeczowe wynikające z przepisów BHP -zakup napojów i ekwiwalent za używanie własnej odzieży i obuwia roboczego</t>
  </si>
  <si>
    <t xml:space="preserve"> Gimnazjum Komorów - składki na ubezpieczenia społeczne</t>
  </si>
  <si>
    <t xml:space="preserve"> Gimnazjum Michałowice - składki na ubezpieczenia społeczne</t>
  </si>
  <si>
    <t xml:space="preserve"> Gimnazjum Nowa Wieś- składki na ubezpieczenia społeczne</t>
  </si>
  <si>
    <t xml:space="preserve">Przedszkole Michałowice - zakup usług dostępu do sieci Internet        </t>
  </si>
  <si>
    <t>Przedszkole Nowa Wieś - ubezpieczenia rzeczowe</t>
  </si>
  <si>
    <t>Umowy zlecenia - usługi opiekuńcze</t>
  </si>
  <si>
    <t>Przedszkole Michałowice - ubezpieczenia rzeczowe</t>
  </si>
  <si>
    <t>Przedszkole Michałowice - wydatki ponoszone zgodnie z przepisami ustawy o zakładowym funduszu świadczeń socjalnych i ustawy - Karta Nauczyciela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</si>
  <si>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</si>
  <si>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</si>
  <si>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 xml:space="preserve">Opłata za zrzut ścieków dla MPWiK                       </t>
  </si>
  <si>
    <t xml:space="preserve">Zakup usług pozostałych                                 </t>
  </si>
  <si>
    <t xml:space="preserve">Różne opłaty i składki                                  </t>
  </si>
  <si>
    <t xml:space="preserve">Wydatki inwestycyjne jednostek budżetowych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</si>
  <si>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</si>
  <si>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</si>
  <si>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</si>
  <si>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Usuwanie awarii i konserwacja na odwodnieniu            </t>
  </si>
  <si>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</si>
  <si>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</si>
  <si>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</si>
  <si>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</si>
  <si>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Odszkodowania za grunty przejęte na rzecz gminy         </t>
  </si>
  <si>
    <t>Komorów szkoła podstawowa</t>
  </si>
  <si>
    <t>Komorów gimnazjum</t>
  </si>
  <si>
    <t>Michałowice szkoła podstawowa</t>
  </si>
  <si>
    <t>Michałowice gimnazjum</t>
  </si>
  <si>
    <t>Wykonanie dok. technicznej i kosztorysowej dróg</t>
  </si>
  <si>
    <t xml:space="preserve">Ubezpieczenie mienia, wyposażenie,samochód służbowy,gotówki                            </t>
  </si>
  <si>
    <t xml:space="preserve">Wynagrodzenia za udział w akcjach pożarniczych       </t>
  </si>
  <si>
    <t>Nagrody jubileuszowe</t>
  </si>
  <si>
    <t>Usługi pocztowe,bankowe,serwis oprogramowania opłaty za studia w zakresie dokształcania kadr  i inne</t>
  </si>
  <si>
    <t>Zakup usług  telekomunikacyjnych telefonii komórkowej</t>
  </si>
  <si>
    <t xml:space="preserve">Zakup usług telekomunikacyjnych telefonii stacjonarnej                                 </t>
  </si>
  <si>
    <t>zakup druków, materiałów biurowych</t>
  </si>
  <si>
    <t>Stypendia socjalne i zasiłki losowe - szkoły podstawowe</t>
  </si>
  <si>
    <t>Stypendia socjalne i zasiłki losowe -gimnazja</t>
  </si>
  <si>
    <t>Dotacje celowe z budżetu na finansowanie lub dofinansowanie prac remontowych i konserwatorskich obiektów zabytkowych przekazane jednostkom niezaliczonym do sektora finansów publicznych</t>
  </si>
  <si>
    <t>Obsługa geodezyjna dróg</t>
  </si>
  <si>
    <t>Obsługa kabin sanitarnych</t>
  </si>
  <si>
    <t>Stypendia i zasiłki dla studentów</t>
  </si>
  <si>
    <t>Szkolenie pracowników administracji</t>
  </si>
  <si>
    <t xml:space="preserve">Opłaty za energię i za gaz SUW w Pęcicach i Komorowie Wsi       </t>
  </si>
  <si>
    <t xml:space="preserve">Wydatki na podróże  służbowe  krajowe                        </t>
  </si>
  <si>
    <t xml:space="preserve"> Wydatki z zakresu medycyny pracy obejmujące badania wstępne, okresowe i profilaktyczne pracowników</t>
  </si>
  <si>
    <t>Zakup usług  zdrowotnych</t>
  </si>
  <si>
    <t>Wydatki ponoszone zgodnie z ustawą o dodatkowym wynagrodzeniu rocznym dla pracowników jednostek sfery budżetowej</t>
  </si>
  <si>
    <t xml:space="preserve">Stypendia  za osiągnięcia naukowe i sportowe </t>
  </si>
  <si>
    <t>Akcesoria komputerowe programy  i licencje</t>
  </si>
  <si>
    <t>Szkolenia pracowników administracja</t>
  </si>
  <si>
    <t>Wydatki ponoszone zgodnie z przepisami ustawy o zakładowym funduszu świadczeń socjalnych</t>
  </si>
  <si>
    <t>Szkoła Komorów - zakup środków czystości materiałów biurowych piśmiennych wyposażenia druków,prenumeraty,śr.do konserwacji  i inne</t>
  </si>
  <si>
    <t>Remont systemów alarmowych na SUW</t>
  </si>
  <si>
    <t xml:space="preserve">Szkoła Michałowice - zakup środków czystości materiałów biurowych piśmiennych wyposażenia druków,prenumeraty,śr.do konserwacji i inne </t>
  </si>
  <si>
    <t xml:space="preserve">Szkoła Nowa Wieś - zakup środków czystości materiałów biurowych piśmiennych wyposażenia druków,prenumeraty,śr.do konserwacji i inne  </t>
  </si>
  <si>
    <t xml:space="preserve">Plany zagospodarowania przestrzennego                   </t>
  </si>
  <si>
    <t xml:space="preserve">Urzędy wojewódzkie                                      </t>
  </si>
  <si>
    <t xml:space="preserve">Organizacja działalności  sportowej  na terenie gminy   </t>
  </si>
  <si>
    <t>Wymiana, remont  i uzupełnienie punktów świetlnych na terenie gminy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</si>
  <si>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</si>
  <si>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</si>
  <si>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</si>
  <si>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</si>
  <si>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Podróże służbowe krajowe                                </t>
  </si>
  <si>
    <t xml:space="preserve">Zakup umundurowania, paliwa, materiałów i urządzeń biurowych  </t>
  </si>
  <si>
    <t>Michałowice zakupy dotacja MEN</t>
  </si>
  <si>
    <t xml:space="preserve">Opłaty  za kształcenie pobierane przez szkoły wyższe i zakłady kształcenia nauczycieli -  szkoły podstawowe </t>
  </si>
  <si>
    <t xml:space="preserve">Opłaty za kształcenie pobierane przez szkoły wyższe i zakłady kształcenia nauczycieli -  gimnazja  </t>
  </si>
  <si>
    <t>Szkolenia nauczycieli -przedszkola</t>
  </si>
  <si>
    <t xml:space="preserve">Urzędy gmin (miast i miast na prawach powiatu)          </t>
  </si>
  <si>
    <t xml:space="preserve">Wynagrodzenie osobowe pracowników                       </t>
  </si>
  <si>
    <t xml:space="preserve">Dodatkowe wynagrodzenia roczne                          </t>
  </si>
  <si>
    <t xml:space="preserve">Wynagrodzenia agencyjno-prowizyjne                      </t>
  </si>
  <si>
    <t xml:space="preserve">Odpisy na zakładowy fundusz świadczeń socjalnych        </t>
  </si>
  <si>
    <t xml:space="preserve">Wydatki na zakupy inwestycyjne jednostek budżetowych    </t>
  </si>
  <si>
    <t>Zakup karmy dla zwierząt</t>
  </si>
  <si>
    <t xml:space="preserve">Składki na fundusz pracy                                </t>
  </si>
  <si>
    <t xml:space="preserve">Ochotnicze straże pożarne                               </t>
  </si>
  <si>
    <t xml:space="preserve">Odzież ochronna i umundurowanie                         </t>
  </si>
  <si>
    <t>Autopoprawki</t>
  </si>
  <si>
    <t>Wykonanie progów spowalniających na terenie gminy</t>
  </si>
  <si>
    <t xml:space="preserve">Urzędy nacz.organów władzy państw, kontroli i ochrony prawa </t>
  </si>
  <si>
    <t>Szkoła Komorów - stypendia za osiągnięcia naukowe i sportowe</t>
  </si>
  <si>
    <t>Szkoła Michałowice - stypendia za osiągnięcia naukowe i sportowe</t>
  </si>
  <si>
    <t>Szkoła Nowa Wieś - stypendia za osiągnięcia naukowe i sportowe</t>
  </si>
  <si>
    <t xml:space="preserve">Przedszkole Michałowice - zakup usług telekomunikacyjnych telefonii stacjonarnej                                 </t>
  </si>
  <si>
    <t xml:space="preserve">Przedszkole Nowa Wieś - zakup usług telekomunikacyjnych telefonii stacjonarnej                                 </t>
  </si>
  <si>
    <t>Wydatki na podróże służbowe krajowe i zwrot kosztów za używanie przez pracowników własnych pojazdów do celów służbowych w granicach administracyjnych gminy</t>
  </si>
  <si>
    <t xml:space="preserve">zakup pomocy naukowych , dydaktycznych i książek         </t>
  </si>
  <si>
    <t>Zakup  akcesoriów komputerowych tym programów i licencji</t>
  </si>
  <si>
    <t>Dofinansowanie wypoczynku letniego i zajęć sportowych dla dzieci i  młodzieży z rodzin patologicznych</t>
  </si>
  <si>
    <t xml:space="preserve">Umowy zlecenia wynikające z bieżących potrzeb ośrodka </t>
  </si>
  <si>
    <t xml:space="preserve">Zakup materiałów biurowych, druków,środki czystości, mebli biurowych, paliwa i innych środków do utrzymania samochodu służbowego, prenumerata czasopism i Dz. U i M P, zakup tuszu do drukarek, części do napraw samochodu służbowego        </t>
  </si>
  <si>
    <t xml:space="preserve">Opłaty pocztowe, bankowe,  telefoniczne, konwój gotówki, wywóz nieczystości, opłaty za monitoring, obsługa serwisowa programu Urząd i Pomost, przeglądy p-poż.             </t>
  </si>
  <si>
    <t>% wykonania</t>
  </si>
  <si>
    <t>Usuwanie awarii na  sieci kanalizacyjnej i przepompowni</t>
  </si>
  <si>
    <t>Nadzór nad urządzeniami obiętych dozorem technicznym</t>
  </si>
  <si>
    <t>01095</t>
  </si>
  <si>
    <t>Umowa serwisowa z firmą Sygnity</t>
  </si>
  <si>
    <t>Dofinansowanie prac remontowych i konserwatorskich (robót budowlanych) przy zabytku wpisanym do rejestru zabytków -Parafia Rzymsko Katolicka Pw Św.Ap.Piotra i Pawła w Pęcicach</t>
  </si>
  <si>
    <t>Michałowice-tłumaczenia z wymianą młodzieży polsko-włoskiej</t>
  </si>
  <si>
    <t xml:space="preserve">Komorów wydatki związane z wymianą młodzieży polsko-holenderskiej </t>
  </si>
  <si>
    <t>Michałowice wydatki związane z wymianą młodzieży polsko-włoskiej</t>
  </si>
  <si>
    <t>Wydatki osobowe niezaliczane do wynagrodzeń</t>
  </si>
  <si>
    <t xml:space="preserve">Odprawy emerytalne        </t>
  </si>
  <si>
    <t xml:space="preserve">Opłaty pocztowe, konserwacja sprzętu gaśn, serwis BIP Maxus,wywóz nieczystości, usługi drukarskie,usł.dot. ogłoszeń,opłata za studia w zakresie dokształcania kadr,usł.dot ogłoszeń,monitoring budynku, konserwacja systemu alarmowego </t>
  </si>
  <si>
    <t>Umowy zlecenia: prowadzenie zajęć dodatkowych w czasie ferii i wakacji, zajęć rekreacyjno sportowych, serwis sieci komputerowej</t>
  </si>
  <si>
    <t xml:space="preserve">Opłaty za udostępnienie wejścia do Internetu </t>
  </si>
  <si>
    <t>Świetlica szkolna Michałowice - zakup środków czystości, materiałów biurowych,  piśmiennych,  wyposażenia i inne</t>
  </si>
  <si>
    <t xml:space="preserve">Zakup sprzętu do utrzymania czystości,środków czystości                                   </t>
  </si>
  <si>
    <t xml:space="preserve">Opłaty  z tyt zakupu usług telekomunikacyjnych </t>
  </si>
  <si>
    <t xml:space="preserve">Remont budynków komunalnych                   </t>
  </si>
  <si>
    <t>Stypendia socjalne i zasiłki losowe -ponadgimnazjalne  i kolegia</t>
  </si>
  <si>
    <t xml:space="preserve">Energia,gaz OSP w Nowej Wsi                             </t>
  </si>
  <si>
    <t>Zasiłki i pomoc w naturze oraz składki na ubezpieczenia emerytalne i rentowe</t>
  </si>
  <si>
    <t xml:space="preserve">Ochrona  zabytków i opieka nad zabytkami                         </t>
  </si>
  <si>
    <t xml:space="preserve">Przedszkole Niepubliczne "Kraina Cudów" w Nowej Wsi </t>
  </si>
  <si>
    <t xml:space="preserve">Prywatne Przedszkole w Michałowicach                 </t>
  </si>
  <si>
    <t>Przedszkole Nowa Wieś -  umowy zlecenia - prace remontowe  inne prace zlecone</t>
  </si>
  <si>
    <t xml:space="preserve">Ubezpieczenie pojazdów i załogi                         </t>
  </si>
  <si>
    <t xml:space="preserve">Obrona cywilna                                          </t>
  </si>
  <si>
    <t xml:space="preserve">Wpłata na zwiększ subwencji ogólnej                     </t>
  </si>
  <si>
    <t>Remont dróg - równanie i profilowanie</t>
  </si>
  <si>
    <t xml:space="preserve">Wynagrodzenia dla sołtysów za inkaso podatków                   </t>
  </si>
  <si>
    <t>Umowy zlecenia i umowy o dzieło (doręczenie decyzji podatkowych, opracowanie biuletynu informacyjnego gminy, prowadzenie strony internetowej gminy</t>
  </si>
  <si>
    <t xml:space="preserve">Zakup materiałów i wyposażenia (druków, paliwa, śr.czystości, art.biurowe, materiały, prenumeraty)     </t>
  </si>
  <si>
    <t xml:space="preserve">Wydatki inwestycyjne określone w załączniku nr 4            </t>
  </si>
  <si>
    <t>Zakup usług obejmujących wykonanie ekspertyz, analiz i opinii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</si>
  <si>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</si>
  <si>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</si>
  <si>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</si>
  <si>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</si>
  <si>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 xml:space="preserve">Skł.na rzecz Sp.Wodnej; opłaty za wyłączenie gruntów z prod.rolnej                                   </t>
  </si>
  <si>
    <t xml:space="preserve">Zakup pomocy naukowych, dydaktycznych i książek         </t>
  </si>
  <si>
    <t xml:space="preserve">Oczyszczanie miast i wsi                                </t>
  </si>
  <si>
    <t xml:space="preserve">Utrzymanie zieleni w miastach i gminach                 </t>
  </si>
  <si>
    <t>Zakup usług dostępu do sieci Internet</t>
  </si>
  <si>
    <t xml:space="preserve">Zakup worków i rękawic ochronnych                       </t>
  </si>
  <si>
    <t>Obsługa odbiorców i zbieranie opłat za dostawę wody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</si>
  <si>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</si>
  <si>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</si>
  <si>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</si>
  <si>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 xml:space="preserve">Domy i ośrodki kultury, świetlice i kluby               </t>
  </si>
  <si>
    <t>Szkoła Komorów - wydatki ponoszone zgodnie z ustawą o dodatkowym wynagrodzeniu rocznym dla pracowników jednostek sfery budżetowej</t>
  </si>
  <si>
    <t>Szkoła MIchałowice - wydatki ponoszone zgodnie z ustawą o dodatkowym wynagrodzeniu rocznym dla pracowników jednostek sfery budżetowej</t>
  </si>
  <si>
    <t>Szkoła Nowa Wieś - wydatki ponoszone zgodnie z ustawą o dodatkowym wynagrodzeniu rocznym dla pracowników jednostek sfery budżetowej</t>
  </si>
  <si>
    <t>Szkoła Komorów - składki na ubezpieczenia społeczne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</si>
  <si>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</si>
  <si>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</si>
  <si>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</si>
  <si>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</si>
  <si>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</si>
  <si>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Szkoła Komorów - wpłaty na PFRON</t>
  </si>
  <si>
    <t>Szkoła Michałowice - wpłaty na PFRON</t>
  </si>
  <si>
    <t>Szkoła Nowa Wieś - wpłaty na PFRON</t>
  </si>
  <si>
    <t>Umowy zlecenia ,umowy o dzieło</t>
  </si>
  <si>
    <t xml:space="preserve">Usługi konserw.naprawcze urządzeń  i sprzętu </t>
  </si>
  <si>
    <t>Opłaty z tytułu zakupu usługi telekomunikacyjnej telefonii komórkowej</t>
  </si>
  <si>
    <t>Uporządkowanie terenów przyległych do przystanków WKD</t>
  </si>
  <si>
    <t>Organizacja dział.kulturalnej-festyn Dni Gminy Michałowice</t>
  </si>
  <si>
    <t>Organizacja uroczystości z okazji Święta Niepodległości</t>
  </si>
  <si>
    <t>Konserwacja sieci wodociągowej i SUW</t>
  </si>
  <si>
    <t>Organizacja dożynek gminnych Sokołów</t>
  </si>
  <si>
    <t xml:space="preserve">Usługi zw. z utrzym świetlicy Nowej Wsi                </t>
  </si>
  <si>
    <t xml:space="preserve">Przedszkole Nowa Wieś - wynagrodzenia osobowe pracowników, nagrody jubileuszowe i odprawy emerytalne, nagrody specjalne DEN, zasiłki na zagospodarowanie </t>
  </si>
  <si>
    <t xml:space="preserve">Przedszkole Michałowice - wynagrodzenia osobowe pracowników, nagrody jubileuszowe i odprawy emerytalne, nagrody specjalne DEN, zasiłki na zagospodarowanie </t>
  </si>
  <si>
    <t>Przedszkole Nowa Wieś - zakup środków czystości, materiałów biurowych, piśmiennych, wyposażenia, druków, prenumeraty, środków do konserwacji, odzież ochronna paliwa   i inne</t>
  </si>
  <si>
    <t>Przedszkole Michałowice - zakup środków czystości, materiałów biurowych, piśmiennych, wyposażenia, druków, prenumeraty, środków do konserwacji, odzież ochronna, paliwa  i inne</t>
  </si>
  <si>
    <t>Przedszkole Nowa Wieś - usł.konserwacyjne, naprawcze maszyn, śr.transportu, urządzeń, sprzętu</t>
  </si>
  <si>
    <t>Przedszkole Michałowice -  usł.konserwacyjne, naprawcze maszyn, śr.transportu, urządzeń, sprzętu</t>
  </si>
  <si>
    <t xml:space="preserve">Gimnazjum Komorów - wynagrodzenia osobowe pracowników, nagrody jubileuszowe i odprawy emerytalne,  nagrody specjalne DEN, zasiłek na zagospodarowanie, odprawy emerytalne  </t>
  </si>
  <si>
    <t xml:space="preserve">Gimnazjum  Michałowice - wynagrodzenia osobowe pracowników, nagrody jubileuszowe i odprawy emerytalne, nagrody specjalne DEN, zasiłek na zagospodarowanie, odprawy emerytalne  </t>
  </si>
  <si>
    <t xml:space="preserve">Gimnazjum  Nowa Wieś - wynagrodzenia osobowe pracowników, nagrody jubileuszowe i odprawy emerytalne,  nagrody specjalne DEN, zasiłek na zagospodarowanie, odprawy emerytalne  </t>
  </si>
  <si>
    <t xml:space="preserve">Gimnazjum Komorów - zakup środków czystości, materiałów biurowych i piśmiennych, wyposażenia druków, prenumeraty, śr do konserwacji, odzież ochronna, paliwa i inne </t>
  </si>
  <si>
    <t>Prowizje bankowe od kredytów opłaty bankowe</t>
  </si>
  <si>
    <t>Umowy zlecenia i umowy o dzieło (Zarząd Osiedla Komorów Granica)</t>
  </si>
  <si>
    <t>Świadczenia na rzecz osób fizycznych</t>
  </si>
  <si>
    <t xml:space="preserve">Wynagrodzenie bezosobowe-przeprowadzenie i przygotowanie wyborów                  </t>
  </si>
  <si>
    <t xml:space="preserve">Zakupy materiałów biurowych  </t>
  </si>
  <si>
    <t>Wybory Prezydenta Rzeczpospolitej Polskiej</t>
  </si>
  <si>
    <t xml:space="preserve">Obrona Narodowa </t>
  </si>
  <si>
    <t>752 Obrona narodowa - Razem</t>
  </si>
  <si>
    <t>Dotacje celowe na pomoc finansową udzieloną między jednostkami samorządu terytorialnego na dofinansowanie własnych zadań bieżących</t>
  </si>
  <si>
    <t>Wydatki na pomoc finansową udzieloną między jednostkami samorządu terytorialnego na dofinansowanie własnych zadań bieżących</t>
  </si>
  <si>
    <t>Oddziały przedszkolne przy szkołach niepublicznych  w Nadarzynie</t>
  </si>
  <si>
    <t>Przedszk.niepubl. - Gminy Żabia Wola</t>
  </si>
  <si>
    <t>Przedszkole Nowa Wieś-remont instalacji elektrycznej</t>
  </si>
  <si>
    <t>Inne formy wychowania przedszkolnego</t>
  </si>
  <si>
    <t>Punkt przedszkolny Miasto Pruszków</t>
  </si>
  <si>
    <t>Punkt przedszkolny MiastoRaszyn</t>
  </si>
  <si>
    <t>Punkt przedszkolny Miasto Brwinów</t>
  </si>
  <si>
    <t>Opłaty za kształcenie pobierane przez szkoły wyższe i zakłady kształcenia nauczycieli -  przedszkole</t>
  </si>
  <si>
    <t>Zasiłki stałe</t>
  </si>
  <si>
    <t>Stypendia socjalne i zasiłki losowe pieniężne SP dotacje</t>
  </si>
  <si>
    <t>Stypendia socjalne i zasiłki losowe  pieniężne-ponadgimnazjalne  i kolegia</t>
  </si>
  <si>
    <t>Stypendia socjalne i zasiłki losowe pieniężne -gimnazja</t>
  </si>
  <si>
    <t>Stypendia socjalne i zasiłki losowe pieniężne - szkoły podstawowe</t>
  </si>
  <si>
    <t>Stypendia socjalne i zasiłki losowe pieniężne Gminne dotacje</t>
  </si>
  <si>
    <t>Ochrona powietrza atmosferycznego i klimatu</t>
  </si>
  <si>
    <t>Wykonanie planu założeń zaopatrzenia gminy w ciepło,energię i paliwo gazowe</t>
  </si>
  <si>
    <t xml:space="preserve">Umowy zlecenia  i oddział Opacz Kol(fundusz sołecki)Koła Emerytów </t>
  </si>
  <si>
    <t>Zakupy zw. z działalnością koła Związku Emerytó i Rencistów Opacz Kolorganizacją imprez kulturalnych na terenie gminy</t>
  </si>
  <si>
    <t>Remont świetlicy w Pęcinach</t>
  </si>
  <si>
    <t xml:space="preserve">Usługi zw z utrzym.Koła Emerytów  w Opaczy Kol             </t>
  </si>
  <si>
    <t>Zakupy związane z działalnością sportową Opacz Kol fundusz sołecki</t>
  </si>
  <si>
    <t>Usługi -ogrodzenie placu zabaw w parku w regułach oraz placu zabaw w Sokołowie</t>
  </si>
  <si>
    <t xml:space="preserve">Stypendia sportowe dla uczniów </t>
  </si>
  <si>
    <t xml:space="preserve">Dotacje celowe przekazane do samorządu województwa </t>
  </si>
  <si>
    <t>Gimnazjum Michałowice - zakup środków czystości, materiałów biurowych i piśmiennych, wyposażenia druków, prenumeraty, śr do konserwacji, odzież ochronna, paliwa i inne ( w tym z masztu 20 000 zł)</t>
  </si>
  <si>
    <t xml:space="preserve">Gimnazjum Nowa Wieś - zakup środków czystości, materiałów biurowych i piśmiennych, wyposażenia druków, prenumeraty, śr do konserwacji, odzież ochronna, paliwa i inne </t>
  </si>
  <si>
    <t>Gimnazjum Komorów - materiały papiernicze do drukowania i kserowania</t>
  </si>
  <si>
    <t>Plan wydatków po zmianach na 2010 rok</t>
  </si>
  <si>
    <t>Wykonanie wydatków za I półrocze 2010 r</t>
  </si>
  <si>
    <t>Gimnazjum Michałowice - materiały papiernicze do drukowania i kserowania</t>
  </si>
  <si>
    <t>Gimnazjum Nowa Wieś - materiały papiernicze do drukowania i kserowania</t>
  </si>
  <si>
    <t>Gimnazjum Komorów - akcesoria komputerowe,programy i licencje</t>
  </si>
  <si>
    <t>Gimnazjum Michałowice - akcesoria komputerowe,programy i licencje ( w tym z masztu 5 000 zł)</t>
  </si>
  <si>
    <t>Świadczenia rzeczowe wynikające z przepisów BHP -zakup napojów i zwrot kosztów zakupu okularów korygujących</t>
  </si>
  <si>
    <t xml:space="preserve">Wydatki ponoszone zgodnie z przepisami ustawy o zakładowym funduszu świadczeń socjalnych </t>
  </si>
  <si>
    <t xml:space="preserve">Składki na ubezpieczenia społeczne - organizacja imprez sport                     </t>
  </si>
  <si>
    <t xml:space="preserve">Składki na ubezpieczenia społeczne - organizacja imprez sport (Opacz Kol z f. sołeckiego)                    </t>
  </si>
  <si>
    <t xml:space="preserve">Umowy zlecenia - zajęcia sportowe -korekcyjne     </t>
  </si>
  <si>
    <r>
      <t>Usługi -wyposażenie placu zabaw w Pęcicach Małych</t>
    </r>
    <r>
      <rPr>
        <i/>
        <sz val="10"/>
        <rFont val="Arial CE"/>
        <family val="0"/>
      </rPr>
      <t xml:space="preserve"> f sołecki</t>
    </r>
  </si>
  <si>
    <r>
      <t xml:space="preserve">Organizacja zajęć  sportowych  w Opaczy Kol </t>
    </r>
    <r>
      <rPr>
        <i/>
        <sz val="10"/>
        <rFont val="Arial CE"/>
        <family val="0"/>
      </rPr>
      <t xml:space="preserve">(z f sołeckiego)  </t>
    </r>
  </si>
  <si>
    <t xml:space="preserve">Remonty i przeglądy urządzeń w ogródkach jordanowskich </t>
  </si>
  <si>
    <t xml:space="preserve">Wydatki ponoszone zgodnie z przepisami ustawy o zakładowym funduszu świadczeń socjalnych  </t>
  </si>
  <si>
    <t xml:space="preserve">Składka na Związek Komunalny Brwinów               </t>
  </si>
  <si>
    <t xml:space="preserve">Umowy zlecenia  świetlica Opacz Kol </t>
  </si>
  <si>
    <t xml:space="preserve">Zakupy-org-cja imprez okolicz  Koło Emerytów Reguły            </t>
  </si>
  <si>
    <t xml:space="preserve">Organizacja imprez okolicznościowych Koło Emerytów  Reguły              </t>
  </si>
  <si>
    <t xml:space="preserve">Ubezpieczenie świetlicy w Pęcicach, Regułach, Sokołowie, Opaczy Kol i Nowej Wsi                    </t>
  </si>
  <si>
    <t xml:space="preserve">Umowy zlecenia  - organizacja imprez sportowych </t>
  </si>
  <si>
    <t xml:space="preserve">Umowy zlecenia  - nadzór nad utrzymaniem boiska i ogródka jordanowskiego w Opaczy Kol </t>
  </si>
  <si>
    <t>Remont ogrodzenia placu zabaw w parku w Regułach oraz placu zabaw w Sokołowie</t>
  </si>
  <si>
    <t xml:space="preserve">Pokrycie kosztów pełnienia przez policjantów  z komisariatu Policji służb ponadnormatywnych </t>
  </si>
  <si>
    <t xml:space="preserve">Dotacja dla biblioteki publicz.w Michałowicach (na działalność statutową)      </t>
  </si>
  <si>
    <t xml:space="preserve">Usługi zw. z utrzym świetlicy  w Pęcicach                </t>
  </si>
  <si>
    <t xml:space="preserve">Usługi zw z utrzym.świetlicy w Regułach             </t>
  </si>
  <si>
    <t>Opłaty ZAIKS</t>
  </si>
  <si>
    <t>Świetlica Pęcice opłaty z tytułu zakupu usługi telekomunikacyjnych telefonii stacjonarnych</t>
  </si>
  <si>
    <t>Szkoła Komorów - wydatki ponoszone na zakup leków i materiałów medycznych</t>
  </si>
  <si>
    <t>Szkoła Michałowice - wydatki ponoszone na zakup leków i materiałów medycznych</t>
  </si>
  <si>
    <t>Szkoła Nowa Wieś - wydatki ponoszone na zakup leków i materiałów medycznych</t>
  </si>
  <si>
    <t>Szkoła Komorów  - zakup pomocy naukowych, dydaktycznych i książek</t>
  </si>
  <si>
    <t>Remont cząstkowy dróg o nawierz.bitumicz.na terenie gminy</t>
  </si>
  <si>
    <t>Remont ulic i dróg o nawierz.grunt,tłuczn,żużl,na terenie gminy</t>
  </si>
  <si>
    <t xml:space="preserve">Umowy zlecenia zw z realizacją programów profilaktycznych </t>
  </si>
  <si>
    <t xml:space="preserve">Wynagrodzenia dla członków komisji, sprzątanie pomieszczeń </t>
  </si>
  <si>
    <t xml:space="preserve">Usługi zw z realizacją programów profilaktycznych                         </t>
  </si>
  <si>
    <t xml:space="preserve">Materiały informacyjne  zw z realizacją programów profilaktycznych                         </t>
  </si>
  <si>
    <t xml:space="preserve">Druki,materiały biurowe,materiały informacyjne, prenumeraty, poradniki                         </t>
  </si>
  <si>
    <t xml:space="preserve">Opłaty za dostawę  energii, gazu, wody  </t>
  </si>
  <si>
    <t>Szkoła Michałowice - zakup pomocy naukowych, dydaktycznych i książek</t>
  </si>
  <si>
    <t>Szkoła Nowa Wieś - zakup pomocy naukowych, dydaktycznych i książek</t>
  </si>
  <si>
    <t xml:space="preserve">Szkoła Komorów - remont budynków </t>
  </si>
  <si>
    <t xml:space="preserve">Szkoła Michałowice - remont budynków </t>
  </si>
  <si>
    <t xml:space="preserve">Szkoła Nowa Wieś - remont budynków </t>
  </si>
  <si>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</si>
  <si>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</si>
  <si>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>Zakupy zw.z utrzym świetlicy w Opaczy Kol</t>
  </si>
  <si>
    <t xml:space="preserve">Usługi zw z utrzym.świetlicy w Opaczy Kol             </t>
  </si>
  <si>
    <t xml:space="preserve">Organizacja imprez okolicznościowych  Koło Emerytów   Michałowice            </t>
  </si>
  <si>
    <t>Szkoła Nowa Wieś - wydatki z zakresu medycyny pracy obejmujące badania wstępne, okresowe i profilaktyczne pracowników</t>
  </si>
  <si>
    <t xml:space="preserve">Szkoła Michałowice - zakup usług dostępu do sieci Internet    </t>
  </si>
  <si>
    <t xml:space="preserve">Szkoła Komorów - zakup usług dostępu do sieci Internet        </t>
  </si>
  <si>
    <t xml:space="preserve">Wydatki inwestycyjne jednostek budżetowych    </t>
  </si>
  <si>
    <t>Szkoła Komorów - usługi konserwacyjne, naprawcze maszyn, środków  transportu,urządzeń, sprzętu szkolnego</t>
  </si>
  <si>
    <t xml:space="preserve">Szkoła Michałowice - usługi konserwacyjne, naprawcze maszyn, środków transportu,urządzeń, sprzętu szkolnego </t>
  </si>
  <si>
    <t xml:space="preserve">Szkoła Nowa Wieś - usługi konserwacyjne, naprawcze maszyn, środków transportu, urządzeń, sprzętu szkolnego </t>
  </si>
  <si>
    <t>Szkoła Komorów - wydatki ponoszone zgodnie z przepisami ustawy o zakładowym funduszu świadczeń socjalnych i ustawy - Karta Nauczyciela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</si>
  <si>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</si>
  <si>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</si>
  <si>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 xml:space="preserve">Zakup usług remontowych </t>
  </si>
  <si>
    <t xml:space="preserve">Wynagrodzenia bezosobowe                      </t>
  </si>
  <si>
    <t xml:space="preserve">Szkolenia pracowników niebędących członkami korpusu służby cywilnej                                  </t>
  </si>
  <si>
    <t>Szkoła Komorów - szkolenia pracowników administracji</t>
  </si>
  <si>
    <t>Szkoła Michałowice - szkolenia pracowników administracji</t>
  </si>
  <si>
    <t>Szkoła Nowa Wieś - szkolenia pracowników administracji</t>
  </si>
  <si>
    <t xml:space="preserve">Szkoła Michałowice - zakup usług telekomunikacyjnych telefonii komórkowej                                 </t>
  </si>
  <si>
    <t>Szkoła Komorów - wydatki na podróże służbowe krajowe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</si>
  <si>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</si>
  <si>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</si>
  <si>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</si>
  <si>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</si>
  <si>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 xml:space="preserve">Przedszkole Michałowice - wydatki na podróże służbowe krajowe </t>
  </si>
  <si>
    <t xml:space="preserve">Przedszkole Nowa Wieś - wydatki na podróże służbowe krajowe </t>
  </si>
  <si>
    <t xml:space="preserve">Gimnazjum Michałowice - wydatki na podróże służbowe krajowe </t>
  </si>
  <si>
    <t xml:space="preserve">Zakup materiałów, biurowych, piśmiennych, wyposażenia, prenumerata, druków , paliwa i inne                    </t>
  </si>
  <si>
    <t>Ubezpieczenia rzeczowe</t>
  </si>
  <si>
    <t xml:space="preserve">Wynagr.osobowe pracowników,nagrody jubileuszowe i odprawy emerytalne, nagrody specjalne DEN, zasiłki na zagospodarowanie                  </t>
  </si>
  <si>
    <t>Świetlica szkolna Michałowice wydatki ponoszone zgodnie z ustawą o dodatkowym wynagrodzeniu rocznym dla pracowników jednostek sfery budżetowej</t>
  </si>
  <si>
    <t>Zakup sprzętu i wyposażenia</t>
  </si>
  <si>
    <t>Obiekty sportowe</t>
  </si>
  <si>
    <t>Badania szkolenia promocja finansowanie ze środków własnych</t>
  </si>
  <si>
    <r>
      <t>Usługi konsultingowe i doradcze zapewniające prawidłową realizacje projektu finansowanego w ramach</t>
    </r>
    <r>
      <rPr>
        <i/>
        <sz val="10"/>
        <rFont val="Arial CE"/>
        <family val="0"/>
      </rPr>
      <t xml:space="preserve"> Mechanizmu Finansowego EOG</t>
    </r>
  </si>
  <si>
    <t xml:space="preserve">Zakup sprzętu sportowego                     </t>
  </si>
  <si>
    <t>Świetlica szkolna Nowa Wieś wydatki ponoszone zgodnie z ustawą o dodatkowym wynagrodzeniu rocznym dla pracowników jednostek sfery budżetowej</t>
  </si>
  <si>
    <t xml:space="preserve">Wydatki osobowe niezliczone do wynagrodzeń  </t>
  </si>
  <si>
    <t xml:space="preserve">Świetlica szkolna Komorów składki na ubezpieczenia społeczne </t>
  </si>
  <si>
    <r>
      <t xml:space="preserve">Organizacja imprez kulturalnych w Opaczy Kol  </t>
    </r>
    <r>
      <rPr>
        <i/>
        <sz val="10"/>
        <rFont val="Arial CE"/>
        <family val="0"/>
      </rPr>
      <t>(z funduszu sołeckiego)</t>
    </r>
  </si>
  <si>
    <r>
      <t xml:space="preserve">Zakupy-org-cja imprez okolicz   Koło Emerytów Komorów    </t>
    </r>
    <r>
      <rPr>
        <i/>
        <sz val="10"/>
        <rFont val="Arial CE"/>
        <family val="0"/>
      </rPr>
      <t xml:space="preserve">(z funduszu Zarządu Osiedla Komorów)         </t>
    </r>
  </si>
  <si>
    <r>
      <t xml:space="preserve">Zakupy Zarządu Osiedla Komorów    </t>
    </r>
    <r>
      <rPr>
        <i/>
        <sz val="10"/>
        <rFont val="Arial CE"/>
        <family val="0"/>
      </rPr>
      <t xml:space="preserve">(z funduszu Zarządu Osiedla Komorów)         </t>
    </r>
  </si>
  <si>
    <t xml:space="preserve">Wydatki inwestycyjne           </t>
  </si>
  <si>
    <r>
      <t xml:space="preserve">Wydatki inwestycyjne (finansowanie ze środków </t>
    </r>
    <r>
      <rPr>
        <i/>
        <sz val="10"/>
        <rFont val="Arial CE"/>
        <family val="0"/>
      </rPr>
      <t xml:space="preserve">Mechanizmu Finansowego EOG)    </t>
    </r>
    <r>
      <rPr>
        <sz val="10"/>
        <rFont val="Arial CE"/>
        <family val="0"/>
      </rPr>
      <t xml:space="preserve">     </t>
    </r>
  </si>
  <si>
    <r>
      <t>Wydatki inwestycyjne  (</t>
    </r>
    <r>
      <rPr>
        <i/>
        <sz val="10"/>
        <rFont val="Arial CE"/>
        <family val="0"/>
      </rPr>
      <t xml:space="preserve">finansowanie ze środków własnych)         </t>
    </r>
  </si>
  <si>
    <r>
      <t>Wyposażenie placu zabaw w Pęcicach Małych (</t>
    </r>
    <r>
      <rPr>
        <i/>
        <sz val="10"/>
        <rFont val="Arial CE"/>
        <family val="0"/>
      </rPr>
      <t>z funduszu sołeckiego)</t>
    </r>
  </si>
  <si>
    <r>
      <t xml:space="preserve">Dotacja-organizacja zajęć i imprez sportowych dla dzieci i młodzieży szkolnej </t>
    </r>
    <r>
      <rPr>
        <i/>
        <sz val="10"/>
        <rFont val="Arial CE"/>
        <family val="0"/>
      </rPr>
      <t>(z funduszu Zarządu Osiedla Komorów)</t>
    </r>
  </si>
  <si>
    <t>Zadania w zakresie kultury fizycznej i sportu</t>
  </si>
  <si>
    <t>Szkoła Komorów - zakup środków czystości, materiałów biurowych i piśmiennych, druków, wyposażenia,prenumeraty, śr.do konserwacji, odzież ochronna, paliwa i  inne</t>
  </si>
  <si>
    <t>Szkoła Michałowice - zakup środków czystości, materiałów biurowych i piśmiennych, druków, wyposażenia, prenumeraty, śr.do konserwacji,  odzież ochronna, paliwa  i inne (w tym z masztu 30 000 zł)</t>
  </si>
  <si>
    <t>Szkoła Nowa Wieś - zakup środków czystości, materiałów biurowych i piśmiennych, druków, wyposażenia, prenumeraty, śr.do konserwacji, odzież ochronna, paliwa  i inne</t>
  </si>
  <si>
    <t>Szkoła Komorów - umowy zlecenia: prowadzenie zajęć dodatkowych w czasie ferii i wakacji, zajęć rekreacyjno sportowych, serwis sieci komputerowej, kosztorysy inwestorskie inne prace zlecone</t>
  </si>
  <si>
    <t>Szkoła Michałowice  - umowy zlecenia: prowadzenie zajęć dodatkowych w czasie ferii i wakacji, zajęć rekreacyjno sportowych,  kosztorysy inwestorskie inne prace zlecone</t>
  </si>
  <si>
    <t xml:space="preserve">Wynagrodzenie osobowe pracowników                    </t>
  </si>
  <si>
    <t>Szkoła Nowa Wieś  - umowy zlecenia: prowadzenie zajęć dodatkowych w czasie ferii i wakacji, zajęć rekreacyjno sportowych, kosztorysy inwestorskie inne prace zlecone</t>
  </si>
  <si>
    <t>Szkoła Michałowice - usługi pocztowe, koszty i prowizje bankowe, wywóz śmieci, usługi w zakresie badania technicznego pojazdu, opłaty za basen, usługi transportowe, kominiarskie, opłaty za ścieki,  opłaty radiofoniczne i telewizyjne, ogłoszenia prasowe,obsługa związkowa ZNP,doskonalenie i dokształcanie pracowników, monitoring i inne ( w tym z masztu 10 000 zł)</t>
  </si>
  <si>
    <t>Szkoła Komorów - usługi pocztowe, koszty i prowizje bankowe, wywóz śmieci, usługi w zakresie badania technicznego pojazdu, opłaty za basen,  usługi transportowe, kominiarskie, opłaty za ścieki,  opłaty radiofoniczne i telewizyjne, ogłoszenia prasowe,obsługa związkowa ZNP,doskonalenie i dokształcanie pracowników, monitoring i inne</t>
  </si>
  <si>
    <t>Szkoła Nowa Wieś - usługi pocztowe, koszty i prowizje bankowe, wywóz śmieci, usługi w zakresie badania technicznego pojazdu, opłaty za basen, usługi transportowe, kominiarskie, opłaty za ścieki,  opłaty radiofoniczne i telewizyjne,  ogłoszenia prasowe,obsługa związkowa ZNP,monitoring i inne</t>
  </si>
  <si>
    <t>Szkoła Komorów - wynagrodzenie osobowe pracow,  nagrody specjalne DEN,</t>
  </si>
  <si>
    <t>Szkoła Michałowice - wynagrodzenie osobowe pracow, nagrody specjalne DEN</t>
  </si>
  <si>
    <t xml:space="preserve">Szkoła Nowa Wieś -  wynagrodzenie osobowe pracow,  nagrody specjalne DEN, </t>
  </si>
  <si>
    <t>Szkoła Komorów  - opłaty za przesyłki pocztowe</t>
  </si>
  <si>
    <t>Szkoła Michałowice -opłaty za przesyłki pocztowe</t>
  </si>
  <si>
    <t>Szkoła Nowa Wieś - opłaty za przesyłki pocztowe</t>
  </si>
  <si>
    <t>Gimnazjum Komorów - umowy zlecenia: prowadzenie zajęć dodatkowych w czasie ferii i wakacji, zajęć rekreacyjno sportowych, serwis sieci komputerowej,inne prace zlecone</t>
  </si>
  <si>
    <t>Gimnazjum Michałowice umowy zlecenia: prowadzenie zajęć dodatkowych w czasie ferii i wakacji, zajęć rekreacyjno-sportowych, inne prace zlecone</t>
  </si>
  <si>
    <t>Gimnazjum Nowa Wieś:  umowy zlecenia: prowadzenie zajęć dodatkowych w czasie ferii i wakacji, zajęć rekreacyjno-sportowych ,inne prace zlecone</t>
  </si>
  <si>
    <t xml:space="preserve">Gimnazjum Komorów - usługi pocztowe, koszty i prowizje bankowe, usługi transportowe, kominiarskie, monitoring,konwój gotówki ogłoszenia prasowe,obsługa związkowa ZNP,doskonalenie i dokształcenie pracowników   i inne </t>
  </si>
  <si>
    <t>Gimnazjum Michałowice - usługi pocztowe, koszty i prowizje bankowe,  usługi transportowe, kominiarskie, monitoring , ogłoszenia prasowe obsługa związkowa ZNP,konwój gotówki inne ( w tym z masztu 10 000 zł)</t>
  </si>
  <si>
    <t>Gimnazjum Nowa Wieś - usługi pocztowe, koszty i prowizje bankowe, usługi transportowe, kominiarskie, monitoring  ogłoszenia prasowe obsługa związkowa ZNP,i inne</t>
  </si>
  <si>
    <t>Gimnazjum Komorów - wydatki na podróże służbowe krajowe</t>
  </si>
  <si>
    <t>Gimnazjum Komorów -szkolenie pracowników  administracji</t>
  </si>
  <si>
    <t>Gimnazjum Michałowice -szkolenie pracowników administracji</t>
  </si>
  <si>
    <t>Świetlica szkolna Michałowice składki na ubezpieczenia społeczne</t>
  </si>
  <si>
    <t xml:space="preserve">Składki na Fundusz Pracy świetlica szkolna Komorów                                </t>
  </si>
  <si>
    <t xml:space="preserve">Remont budynku, usługi konserwacyjne sprzętu biurowego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</si>
  <si>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</si>
  <si>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</si>
  <si>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>Świetlica szkolna Komorów - wydatki ponoszone zgodnie z przepisami ustawy o zakładowym funduszu świadczeń socjalnych i ustawy - Karta Nauczyciela</t>
  </si>
  <si>
    <t>Wydatki z zakresu medycyny pracy obejmujące badania wstępne, okresowe i profilaktyczne pracowników</t>
  </si>
  <si>
    <t xml:space="preserve">Ubezpieczenia imprez kulturalnych          </t>
  </si>
  <si>
    <t>Opłaty pocztowe, bankowe, obsługa serwisowa programu "świadczenia rodzinne"</t>
  </si>
  <si>
    <t>Szkolenia pracowników ośrodka</t>
  </si>
  <si>
    <t>Opinie biegłych sądowych</t>
  </si>
  <si>
    <t>Kolonie i obozy oraz inne formy wypoczynku dzieci i młodzieży szkolnej a także szkolenia młodzieży</t>
  </si>
  <si>
    <t>Świetlica szkolna Michałowice - wydatki ponoszone zgodnie z przepisami ustawy o zakładowym funduszu świadczeń socjalnych i ustawy - Karta Nauczyciela</t>
  </si>
  <si>
    <t>Świetlica szkolna Nowa Wieś - wydatki ponoszone zgodnie z przepisami ustawy o zakładowym funduszu świadczeń socjalnych i ustawy - Karta Nauczyciela</t>
  </si>
  <si>
    <t xml:space="preserve">Szkoła Komorów - zakup usług telekomunikacyjnych telefonii komórkowej                                 </t>
  </si>
  <si>
    <t xml:space="preserve">Szkoła Michałowice - zakup usług telekomunikacyjnych telefonii stacjonarnej                                 </t>
  </si>
  <si>
    <t xml:space="preserve">Opłaty z tytułu zakupu usług telekomunikacyjnych telefonii komórkowej                                 </t>
  </si>
  <si>
    <t xml:space="preserve">Opłaty z tytułu zakupu usług telekomunikacyjnych telefonii stacjonarnej                                 </t>
  </si>
  <si>
    <t xml:space="preserve">Szkoła Komorów - zakup usług telekomunikacyjnych telefonii stacjonarnej                              </t>
  </si>
  <si>
    <t xml:space="preserve">Szkoła Nowa Wieś - zakup usług telekomunikacyjnych telefonii stacjonarnej                                 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</si>
  <si>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</si>
  <si>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</si>
  <si>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</si>
  <si>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t xml:space="preserve">Remont urządzeń służących komunikacji i do obsługi dróg </t>
  </si>
  <si>
    <t xml:space="preserve">Usługi reklamowe i ogłoszenia prasowe </t>
  </si>
  <si>
    <t xml:space="preserve">Zbiórka przeterminowanych leków </t>
  </si>
  <si>
    <t xml:space="preserve">Energia - organizacja imprez kulturalnych                        </t>
  </si>
  <si>
    <t>Oddziały przedszkolne przy szkołach niepublicznych  w Milanówku</t>
  </si>
  <si>
    <t>Przedszk.niepubl. - Miasto Milanówek</t>
  </si>
  <si>
    <t>Świetlica Reguły opłaty z tytułu zakupu usługi telekomunikacyjnych telefonii stacjonarnych</t>
  </si>
  <si>
    <t xml:space="preserve">Szkoła Nowa Wieś - zakup usług telekomunikacyjnych telefonii komórkowej                                 </t>
  </si>
  <si>
    <t>Przedszkole Nowa Wieś - opłaty za dostawę energii elektrycznej, gazu i wody</t>
  </si>
  <si>
    <t>Przedszkole Michałowice - opłaty za dostawę energii elektrycznej gazu i wody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</si>
  <si>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</si>
  <si>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</si>
  <si>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Gimnazjum Nowa Wieś - wydatki ponoszone zgodnie z ustawą o dodatkowym wynagrodzeniu rocznym dla pracowników jednostek sfery budżetowej</t>
  </si>
  <si>
    <t>Remont oświetlenia pomnika w Pęcicach</t>
  </si>
  <si>
    <t xml:space="preserve">Remont pomnika Lotników Rumuńskich w Michałowicach </t>
  </si>
  <si>
    <t>Zakup wyposażenia i sprzętu - Gminny Zespół Zarządzania Kryzysowego</t>
  </si>
  <si>
    <t xml:space="preserve">Ubezpieczenie wyposażenia ośrodka, samochodu służbow               </t>
  </si>
  <si>
    <t xml:space="preserve">Gimnazjum Komorów - usł.konserwacyjne, naprawcze maszyn, śr.transportu, urządzeń sprzętu </t>
  </si>
  <si>
    <t>Gimnazjum Michałowice - usł.konserwacyjne, naprawcze maszyn, śr.transportu, urządzeń sprzętu</t>
  </si>
  <si>
    <t xml:space="preserve">Przedszk.integracyjne  - Miasto Stołeczne Warszawa           </t>
  </si>
  <si>
    <t>Gimnazjum Nowa Wieś - zakup pomocy naukowych, dydaktycznych i książek</t>
  </si>
  <si>
    <t>Gimnazjum Komorów  - zakup pomocy naukowych, dydaktycznych i książek</t>
  </si>
  <si>
    <t>Gimnazjum Nowa Wieś - usł.konserwacyjne, naprawcze maszyn, śr.transportu, urządzeń sprzętu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</si>
  <si>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</si>
  <si>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</si>
  <si>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>Świetlica szkolna Komorów  wydatki ponoszone zgodnie z ustawą o dodatkowym wynagrodzeniu rocznym dla pracowników jednostek sfery budżetowej</t>
  </si>
  <si>
    <t>Gimnazjum Michałowice - wydatki ponoszone zgodnie z przepisami ustawy o zakładowym funduszu świadczeń socjalnych i ustawy - Karta Nauczyciela</t>
  </si>
  <si>
    <t>Gimnazjum Nowa Wieś - wydatki z zakresu medycyny pracy obejmujące badania wstępne, okresowe i profilaktyczne pracowników</t>
  </si>
  <si>
    <t>Gimnazjum Michałowice - wydatki z zakresu medycyny pracy obejmujące badania wstępne, okresowe i profilaktyczne pracowników</t>
  </si>
  <si>
    <t>Gimnazjum Komorów - wydatki z zakresu medycyny pracy obejmujące badania wstępne, okresowe i profilaktyczne pracowników</t>
  </si>
  <si>
    <t>Gimnazjum Nowa Wieś - wpłaty na PFRON</t>
  </si>
  <si>
    <t>Gimnazjum Michałowice - wpłaty na PFRON</t>
  </si>
  <si>
    <t>Gimnazjum Komorów - wpłaty na PFRON</t>
  </si>
  <si>
    <t xml:space="preserve">Gimnazjum Nowa Wieś - składki na fundusz pracy </t>
  </si>
  <si>
    <t xml:space="preserve">Gimnazjum Michałowice - składki na fundusz pracy </t>
  </si>
  <si>
    <t xml:space="preserve">Gimnazjum Komorów - składki na fundusz pracy </t>
  </si>
  <si>
    <t>Świadczenia rzeczowe wynikające z przepisów BHP  w tym profilaktycznych posiłków i napojów, zwrot kosztów zakupu okularów korekcyjnych, ekwiwalenty za pranie odzieży roboczej</t>
  </si>
  <si>
    <t>Badania szkolenia promocja Mechanizm Finansowy EOG</t>
  </si>
  <si>
    <t xml:space="preserve">Opłaty z tytułu zakupu usług telekomunikacyjnych telefonii komórkowych                                </t>
  </si>
  <si>
    <t>Szkoła Komorów - materiały papiernicze do sprzętu drukarskiego i urządzeń kserograficznych</t>
  </si>
  <si>
    <t>Szkoła Michałowice - materiały papiernicze do sprzętu drukarskiego i urządzeń kserograficznych</t>
  </si>
  <si>
    <t>Szkoła Nowa Wieś - materiały papiernicze do sprzętu drukarskiego i urządzeń kserograficznych</t>
  </si>
  <si>
    <t>Zakup akcesoriów komputerowych, w tym programów i licencji</t>
  </si>
  <si>
    <t xml:space="preserve">Przedszkole Niepubliczne "Zielone Przedszkole"  w Granicy </t>
  </si>
  <si>
    <t xml:space="preserve">Przedszkole Niepubliczne "Nibylandia" w Granicy </t>
  </si>
  <si>
    <t>Oddziały przedszkolne przy szkołach niepublicznych  w Warszawie</t>
  </si>
  <si>
    <t>Szkoła Komorów - akcesoria komputerowe, w tym programy i licencje</t>
  </si>
  <si>
    <t xml:space="preserve">Szkoła Nowa Wieś - akcesoria komputerowe, w tym programy i licencje </t>
  </si>
  <si>
    <t xml:space="preserve">Dotacje celowe przekazane gminie na zadania bieżące realizowane na podstawie porozumień między jst </t>
  </si>
  <si>
    <t>Koszty ubezp. bud.SUW w Pęcicach i Komorowie Wsi oraz przepompowni</t>
  </si>
  <si>
    <t>Powierzchniowe utrwalenie istniejącej nawierzchni emulsją asfaltową i grysami ulic: Polna - Komorów Wieś, Żwirki i Wigury - Opacz Kol,  Myśliwska, Różana i Wrzosowa - Komorów Wieś, Tulipanów - Nowa Wieś, Studzienna i Makowa - Opacz Kol, Jaśminowa - Michałowice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</si>
  <si>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</si>
  <si>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</si>
  <si>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</si>
  <si>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 xml:space="preserve">Biblioteki                                              </t>
  </si>
  <si>
    <t xml:space="preserve">Szkoły podstawowe                                       </t>
  </si>
  <si>
    <t>Dotacja podmiot.z budżetu dla niepublicznej jednostki systemu oświaty</t>
  </si>
  <si>
    <t xml:space="preserve">Opłaty za energię, gaz i wodę                                            </t>
  </si>
  <si>
    <t xml:space="preserve">Ubezpieczenie samochodu łącznie z kierowcą i pasażerami                           </t>
  </si>
  <si>
    <t>Naprawy samochodu służbowego,  konserwacja sprzętu biurowego i konserwacja monitoringu</t>
  </si>
  <si>
    <t>Lp</t>
  </si>
  <si>
    <t xml:space="preserve">Usuwanie awarii na SUW i sieci wodociągowej  </t>
  </si>
  <si>
    <t>Szkolenie pracowników niebędąncych członkami korpusu służby cywilnej</t>
  </si>
  <si>
    <t>Domy pomocy społecznej</t>
  </si>
  <si>
    <t>Obsługa pap.wart, kredytów i pożyczek jedn.teryt</t>
  </si>
  <si>
    <t>Szkoła Komorów - dodatek wiejski i mieszkaniowy dla nauczycieli, wypłaty przeznaczone na pomoc zdrowotną dla nauczycieli.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</si>
  <si>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</si>
  <si>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</si>
  <si>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</si>
  <si>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</si>
  <si>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>Gimnazjum  Nowa Wieś - dodatek wiejski i mieszkaniowy dla nauczycieli, wypłaty przeznaczone na pomoc zdrowotną dla nauczycieli.</t>
  </si>
  <si>
    <t>Szkolenie pracowników niebędących członkami korpusu służby cywilnej</t>
  </si>
  <si>
    <t>Bieżące remonty budynków komunalnych i ekspertyzy</t>
  </si>
  <si>
    <t xml:space="preserve">Wydatki  osobowe nie zaliczone do wynagrodzeń  </t>
  </si>
  <si>
    <t>Utylizacja padłych zwierząt</t>
  </si>
  <si>
    <t>Zakup usług dostępu do sieci internet</t>
  </si>
  <si>
    <t>Pozostała działalność</t>
  </si>
  <si>
    <t>Świetlica szkolna Komorów - dodatek wiejski i mieszkaniowy dla nauczycieli, wypłaty przeznaczone na pomoc zdrowotną dla nauczycieli.</t>
  </si>
  <si>
    <t>Świetlica szkolna Michałowice - dodatek wiejski i mieszkaniowy dla nauczycieli, wypłaty przeznaczone na pomoc zdrowotną dla nauczycieli</t>
  </si>
  <si>
    <t>Świetlica szkolna Nowa Wieś - dodatek wiejski i mieszkaniowy dla nauczycieli, wypłaty przeznaczone na pomoc zdrowotną dla nauczycieli.</t>
  </si>
  <si>
    <t xml:space="preserve">Zakup usług obejmujących wykonanie ekspertyz, analiz i opinii                                </t>
  </si>
  <si>
    <t>Gimnazjum Komorów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</si>
  <si>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</si>
  <si>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 xml:space="preserve">Oświetlenie i energię przepompowni ścieków              </t>
  </si>
  <si>
    <t>Realizacja umowy o wspólnym bilecie WKD-ZTM</t>
  </si>
  <si>
    <t>Czyszczenie kratek kanalizacji deszczowej</t>
  </si>
  <si>
    <t>Zarządzanie kryzysowe</t>
  </si>
  <si>
    <t>Zakup wyposażenia i sprzętu do obrony cywilnej</t>
  </si>
  <si>
    <t>Straż miejska (gminna)</t>
  </si>
  <si>
    <t xml:space="preserve">Okresowe szkolenie z obronności                   </t>
  </si>
  <si>
    <t>Świadczenia rzeczowe wynikające z przepisów BHP -zakup okularów korygujących i napojów , oraz ekwiwalent za pranie odzieży roboczej wykonywanej przez pracowników</t>
  </si>
  <si>
    <t>Szkoła Michałowice - zakup pomocy naukowych, dydaktycznych i książek ( w tym z masztu 15 000 zł)</t>
  </si>
  <si>
    <t>Szkoła Michałowice - wydatki na podróże służbowe krajowe i zwrot kosztów za używanie przez pracowników własnych pojazdów do celów służbowych w granicach administracyjnych gminy ( w tym z masztu 3 200 zł)</t>
  </si>
  <si>
    <t>Szkoła Michałowice - akcesoria komputerowe, w tym programy i licencje ( w tym z masztu 6 800zł)</t>
  </si>
  <si>
    <t>Gimnazjum Michałowice - zakup pomocy naukowych, dydaktycznych i książek ( w tym z masztu 15 000 zł)</t>
  </si>
  <si>
    <t>Konserwacja zieleni wysokiej i niskiej</t>
  </si>
  <si>
    <t>Świetlica Nowa Wieś, opłaty z tytułu zakupu usługi telekomunikacyjnych telefonii stacjonarnych</t>
  </si>
  <si>
    <t xml:space="preserve">Zakup paliwa,drobne części do pojazdów OSP                                    </t>
  </si>
  <si>
    <t>Materiały papiernicze do sprzętu  drukarskiego i urządzeń kseroficznych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</si>
  <si>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</si>
  <si>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</si>
  <si>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</si>
  <si>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 xml:space="preserve">Delegacje pracownicze,  zakup biletów jednorazowych WKD                              </t>
  </si>
  <si>
    <t>Umowy zlecenia i umowy o dzieło organizacja imprez kulturalnych</t>
  </si>
  <si>
    <t xml:space="preserve">Umowy zlecenia  Koła Emerytów </t>
  </si>
  <si>
    <t xml:space="preserve">Zakupy-org-cja imprez okolicz   Koło Emerytów Komorów              </t>
  </si>
  <si>
    <t xml:space="preserve">Zakupy-org-cja imprez okolicz   Koło Emerytów Michałowice             </t>
  </si>
  <si>
    <t xml:space="preserve">Zakupy-org-cja imprez okolicz  Koło Emerytów Nowa Wieś             </t>
  </si>
  <si>
    <t>Zakupy zw. z utrzym świetlicy w  Sokołowie</t>
  </si>
  <si>
    <t>Umowy zlecenia obsługa centrum komputerowego w Nowej Wsi (OSP)</t>
  </si>
  <si>
    <t xml:space="preserve">Energia, pobór wody-dom wiejski w Pęcicach, Regułach, Opaczy Kol, Sokołowie                         </t>
  </si>
  <si>
    <t xml:space="preserve">Organizacja imprez okolicznościowych   Koło Emerytów Komorów                </t>
  </si>
  <si>
    <t xml:space="preserve">Organizacja imprez okolicznościowych Koło Emerytów  Nowa Wieś               </t>
  </si>
  <si>
    <t>Opłaty abonamentu radia i telewizji Pęcice, Nowa Wieś, Reguły, Opacz Kol</t>
  </si>
  <si>
    <t>Świetlica Opacz Kol opłaty z tytułu zakupu usługi telekomunikacyjnych telefonii stacjonarnych</t>
  </si>
  <si>
    <t xml:space="preserve">Ekwiwalent za udział w ćwiczeniach żołnierzy rezerwy   </t>
  </si>
  <si>
    <t xml:space="preserve">Wydatki inwestycyjne określone w załączniku nr 5  </t>
  </si>
  <si>
    <t xml:space="preserve">Stała konserwacja oświetlenia ulicznego na terenie gminy        </t>
  </si>
  <si>
    <t>Wymiana szafek sterujących  na terenie gminy</t>
  </si>
  <si>
    <t xml:space="preserve">Wykonanie usługi polegającej na odczytywaniu wodomierzy i wystawianiu faktur za zrzut ścieków                         </t>
  </si>
  <si>
    <t xml:space="preserve">Wykonanie uchwytów na flagi uliczne </t>
  </si>
  <si>
    <t>Kary i odszkodow.wypł.na rzecz osób fizycznych</t>
  </si>
  <si>
    <t xml:space="preserve">Dowożenie uczniów do szkół                              </t>
  </si>
  <si>
    <t>Zakup leków, wyrobów medycznych i produktów biobójczych</t>
  </si>
  <si>
    <t>Przedszk.niepubl. - Gmina Brwinów</t>
  </si>
  <si>
    <t>Przedszkole Michałowice</t>
  </si>
  <si>
    <t>Roboty porządkowe - ogródki jordanowskie, place zabaw</t>
  </si>
  <si>
    <t xml:space="preserve">Pielęgnacja i bieżące utrzymanie nasadzeń </t>
  </si>
  <si>
    <t xml:space="preserve">Usługi terapeutyczne, usługi socjoterapeutyczne i profilaktyczne, wypoczynek letni dla dzieci z rodzin patologicznych, programy profilaktyczne w szkołach i środowiskach lokalnych, dofinansowanie programów wychowawczych szkół dla dzieci z rodzin patologicznych, usługi pocztowe, usługi szkoleniowe dla członków komisji                  </t>
  </si>
  <si>
    <t>Koszty postępowania sądowego i prokuratorskiego</t>
  </si>
  <si>
    <t>różne opłaty i składki</t>
  </si>
  <si>
    <t>Przedszkole Michałowice - umowy zlecenia - prace remontowe  inne prace zlecone</t>
  </si>
  <si>
    <t>Przedszkole Nowa Wieś - wydatki ponoszone na zakup leków i materiałów medycznych</t>
  </si>
  <si>
    <t>Gimnazjum Nowa Wieś -  ubezpieczenia rzeczowe</t>
  </si>
  <si>
    <t>Szkolenia nauczycieli -LO</t>
  </si>
  <si>
    <t>Wpłaty gmin i powiatów na rzecz innych jed.oraz związków gmin lub związków powiatów na dofinansowanie zadań bieżących ( oprac dok ścieżek rowerowych).</t>
  </si>
  <si>
    <t xml:space="preserve">Opłaty pobierane przez szkoły wyższe i zakłady kształcenia nauczycieli - LO </t>
  </si>
  <si>
    <t xml:space="preserve">Opracowanie  planów zagospodarowania przestrzennego gminy </t>
  </si>
  <si>
    <t xml:space="preserve">Składki na ubezpieczenie społeczne                             </t>
  </si>
  <si>
    <t>Zakupy-współpraca z gminami włoskimi</t>
  </si>
  <si>
    <t xml:space="preserve">Zakup wieńców,zniczy                                     </t>
  </si>
  <si>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</si>
  <si>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</si>
  <si>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</si>
  <si>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</si>
  <si>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</si>
  <si>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</si>
  <si>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</si>
  <si>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 xml:space="preserve">750 Administracja publiczna - Razem                                 </t>
  </si>
  <si>
    <t>751 Urzędy naczelnych organów władzy państwowej, kontroli i ochrony prawa oraz sądownictwa - Razem</t>
  </si>
  <si>
    <t xml:space="preserve">754 Bezpieczeństwo publiczne i ochrona przeciwpożarowa - Razem      </t>
  </si>
  <si>
    <t>757 Obsługa długu publicznego - Razem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</si>
  <si>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</si>
  <si>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</si>
  <si>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851 Ochrona zdrowia - Razem                                         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</si>
  <si>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</si>
  <si>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</si>
  <si>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</si>
  <si>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</si>
  <si>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926 Kultura fizyczna i sport - Razem                                </t>
  </si>
  <si>
    <t xml:space="preserve">Różne jednostki obsługi gospodarki mieszkaniowej </t>
  </si>
  <si>
    <t>Abonament za monitoring SUW</t>
  </si>
  <si>
    <t xml:space="preserve">Usługi transport-linia autobusowa Pruszków-Komorów  Wieś    </t>
  </si>
  <si>
    <t>Zakup farb, rękawic i innych materiałów</t>
  </si>
  <si>
    <t>Roboty porządkowe na terenie gminy</t>
  </si>
  <si>
    <t>Nasadzanie drzew i krzewów na terenie gminy</t>
  </si>
  <si>
    <t>Zespoły obsługi ekonomiczno-administracyjnej szkół</t>
  </si>
  <si>
    <t>Przedszkola (niepubliczne)</t>
  </si>
  <si>
    <t>Przedszkola ( publiczne)</t>
  </si>
  <si>
    <t>Prefabrykacja podbudowy betonowej</t>
  </si>
  <si>
    <t>Opłata za odprowadzenie wód opadowych do rzek Raszynka i Utrata</t>
  </si>
  <si>
    <t xml:space="preserve">Nadzór inwestorski nad prowadzonymi remontami                </t>
  </si>
  <si>
    <t xml:space="preserve">Przedszk.niepubl. - Miasto Stołeczne Warszawa           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</si>
  <si>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</si>
  <si>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</si>
  <si>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</si>
  <si>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</si>
  <si>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 xml:space="preserve">Zakupy związane z działalnością sportową                        </t>
  </si>
  <si>
    <t xml:space="preserve">Usługi transport-linia autobusowa Warszawa-Piastów   </t>
  </si>
  <si>
    <t xml:space="preserve">Składki na ubezpieczenia zdrowotne opłacane za osoby pobierające niektóre świadczenia z pomocy społ. oraz niektóre świadcz.rodzinne                      </t>
  </si>
  <si>
    <t xml:space="preserve">Podróże służbowe zagraniczne                               </t>
  </si>
  <si>
    <t>Wynagrodzenia bezosobowe</t>
  </si>
  <si>
    <t>Okresowe badania pojazdów i aparatów oddechowych</t>
  </si>
  <si>
    <t xml:space="preserve">Wpłaty jednostek samorządu terytorialnego                          </t>
  </si>
  <si>
    <t>Przedszkole Niepubliczne "Gumisiowy Raj" w Regułach</t>
  </si>
  <si>
    <t xml:space="preserve">Punkt przedszkolny "Sebcio" w Michałowicach </t>
  </si>
  <si>
    <t xml:space="preserve">Punkt przedszkolny "Antoś" w Michałowicach </t>
  </si>
  <si>
    <t>Punkt Przedszkolny "Wioska Smerfów" w Komorowie</t>
  </si>
  <si>
    <t>Punkt Przedszkolny "Groszek" w Komorowie</t>
  </si>
  <si>
    <t>Punkt Przedszkolny "Smyki" w Komorowie</t>
  </si>
  <si>
    <t xml:space="preserve">Punkt Przedszkolny "Misie Patysie" w Nowej Wsi </t>
  </si>
  <si>
    <t>Kary i odszkodowania wypłacone na rzecz osób prawnych i innych jednostek organizacyjnych</t>
  </si>
  <si>
    <t xml:space="preserve">Punkt Przedszkolny "Krokodylek" w Regułach </t>
  </si>
  <si>
    <t xml:space="preserve">Punkt Przedszkolny "Słoneczna Kraina" w Nowej Wsi </t>
  </si>
  <si>
    <t xml:space="preserve">Składki na ubezpieczenia zdrowotne od zasiłków stałych i świadczeń pielęgnacyjnych                            </t>
  </si>
  <si>
    <t>Odpłatność za domy pomocy społecznej</t>
  </si>
  <si>
    <t>Umowy zlecenia - sprzątanie pomieszczeń biurowych</t>
  </si>
  <si>
    <t>Badania okresowe pracowników</t>
  </si>
  <si>
    <t xml:space="preserve">Zakup usług przez jednostki samorządu terytorialnego od innych jednostek samorządu terytorialnego                                 </t>
  </si>
  <si>
    <t>Usługi konserwacyjne i naprawy sprzętu</t>
  </si>
  <si>
    <t xml:space="preserve">Składka na Związek Gmin Wiejskich                       </t>
  </si>
  <si>
    <t xml:space="preserve">Wydatki  inwestycyjne jednostek budżetowych    </t>
  </si>
  <si>
    <t>Zakup koszy i kwietników,ławek</t>
  </si>
  <si>
    <t>Ustawienie i obsługa kabin sanitarnych</t>
  </si>
  <si>
    <t>Wynagrodzenie bezosobowe</t>
  </si>
  <si>
    <t>Plan  wydatków na 2010 rok</t>
  </si>
  <si>
    <t xml:space="preserve">Umowy zlecenia  świetlica Reguły </t>
  </si>
  <si>
    <t xml:space="preserve">Umowy zlecenia  świetlica Sokołowie </t>
  </si>
  <si>
    <t xml:space="preserve">Zakupy zw. z utrzym świetlicy w Nowej Wsi               </t>
  </si>
  <si>
    <t xml:space="preserve">Utrzymanie Miejsc Pamięci Narodowej w Opaczy Kol, w Pęcicach, Michałowicach ,Komorowie oraz zabytkowych pomników w Pęcicach  </t>
  </si>
  <si>
    <t>Bieżące naprawy samochodów strażackich</t>
  </si>
  <si>
    <t>Remont chodników, wjazdów i parkingów na terenie gminy</t>
  </si>
  <si>
    <t>Zakupy na przepompow. i SUW w Pęcicach i Komorowie Wsi</t>
  </si>
  <si>
    <t xml:space="preserve">Oświetlenie Miejsc Pamięci Narodowej                      </t>
  </si>
  <si>
    <t>Zakupy zw.z utrzym świetlicy w Regułach</t>
  </si>
  <si>
    <t xml:space="preserve">Opłaty za pobór wody Reguły, Opacz, Pęcice Osiedle Agrycola - MPWiK                  </t>
  </si>
  <si>
    <t xml:space="preserve">Opłata za pobór wód podziemnych-Urząd Marszałkowski                    </t>
  </si>
  <si>
    <t>Opłaty z tytułu zakupu usług telekomunikacyjnych telefonii komórkowej</t>
  </si>
  <si>
    <t xml:space="preserve">Opłata za telefony komórkowe </t>
  </si>
  <si>
    <t xml:space="preserve">Opłata za telefony stacjonarne </t>
  </si>
  <si>
    <t>Spłata odsetek od zaciągniętych pożyczek i kredytów.</t>
  </si>
  <si>
    <t>Przedszk.niepubl. - Gmina Nadarzyn</t>
  </si>
  <si>
    <t>Przedszk.niepubl. - Miasto Piastów</t>
  </si>
  <si>
    <t xml:space="preserve">Przedszkole Niepubliczne Sióstr Służebniczek NMP w Komorowie            </t>
  </si>
  <si>
    <t xml:space="preserve">Przedszkole Niepubliczne Zgromadzenia Sióstr Misjonarek Świętej Rodziny w Komorowie                </t>
  </si>
  <si>
    <t>Przedszkole Nowa Wieś  - szkolenia pracowników administracji</t>
  </si>
  <si>
    <t xml:space="preserve">Realizacja świadczeń rodzinnych i świadczeń z funduszu alimentacyjnego                                </t>
  </si>
  <si>
    <t>Zakup akcesoriów komputerowych</t>
  </si>
  <si>
    <t xml:space="preserve">Realizacja świadczeń  społecznych: zasiłki stałe, okresowe i celowe                              </t>
  </si>
  <si>
    <t xml:space="preserve">Świadczenia pieniężne na zakup posiłków i żywności                               </t>
  </si>
  <si>
    <t>Przedszkole Michałowice - materiały papiernicze do sprzętu drukarskiego i urządzeń kserograficznych</t>
  </si>
  <si>
    <t>Przedszkole Nowa Wieś - materiały papiernicze do sprzętu drukarskiego i urządzeń kserograficznych</t>
  </si>
  <si>
    <t>Przedszkole Michałowice - akcesoria komputerowe, w tym programy i licencje</t>
  </si>
  <si>
    <t xml:space="preserve">zakup usług zdrowotnych </t>
  </si>
  <si>
    <t xml:space="preserve"> </t>
  </si>
  <si>
    <t xml:space="preserve">Przedszkole Nowa Wieś - akcesoria komputerowe, w tym programy i licencje </t>
  </si>
  <si>
    <t xml:space="preserve">Dotacja podmiotowa z budżetu dla samorządowej instytucji kultury     </t>
  </si>
  <si>
    <t>Zakupy zw. z organizacją imprez kulturalnych na terenie gminy</t>
  </si>
  <si>
    <t xml:space="preserve">Podróże służbowe zagraniczne                                </t>
  </si>
  <si>
    <t xml:space="preserve">Podróże służbowe zagraniczne                              </t>
  </si>
  <si>
    <t xml:space="preserve">Plan wydatków </t>
  </si>
  <si>
    <t>§</t>
  </si>
  <si>
    <t xml:space="preserve">Licea ogólnokształcące                                  </t>
  </si>
  <si>
    <t>Remont tłuczniem betonowym, korą asfaltową  oraz  destruktem  bitumicznym ul.Tęczowa - Komorów Wieś, Torfowa - Reguły, Rumuńska - Michałowice, Firmowa - Reguły, Gromadzka - Sokołów, Boczna od Jesionowej - Michałowice, Szara - Michałowice Wieś, Jedliny i Osieckiej - Granica, Borowskiego - Michałowice Wieś, Południowa i Niecała- Komorów Wieś,  Ks.Woźniaka - Suchy Las, Kuropatwy - Pęcice Małe, Wspólnoty Gruntowej i Wąska - Sokołów</t>
  </si>
  <si>
    <t xml:space="preserve">Montaż i demontaż flag ulicznych  i dekoracyjnego oświetlenia dróg gminnych                                   </t>
  </si>
  <si>
    <r>
      <t xml:space="preserve">Wykonanie i montaż tablic ogłoszeniowych w Komorowie </t>
    </r>
    <r>
      <rPr>
        <i/>
        <sz val="10"/>
        <rFont val="Arial CE"/>
        <family val="0"/>
      </rPr>
      <t>(z funduszu Zarządu Osiedla Komorów)</t>
    </r>
  </si>
  <si>
    <t>Opłaty za umieszczenie urządzeń w pasie dróg</t>
  </si>
  <si>
    <r>
      <t xml:space="preserve">Opracowanie koncepcji programowo przestrzennej centrum Komorowa </t>
    </r>
    <r>
      <rPr>
        <i/>
        <sz val="10"/>
        <rFont val="Arial CE"/>
        <family val="0"/>
      </rPr>
      <t>(z funduszu Zarządu Osiedla Komorów)</t>
    </r>
  </si>
  <si>
    <r>
      <t xml:space="preserve">Zakupy materiałów biurowych  </t>
    </r>
    <r>
      <rPr>
        <i/>
        <sz val="10"/>
        <rFont val="Arial CE"/>
        <family val="0"/>
      </rPr>
      <t>(z funduszu Zarządu Osiedla Komorów)</t>
    </r>
  </si>
  <si>
    <r>
      <t xml:space="preserve">Usługi zw z utrzym.świetlicy w Nowej Wsi  </t>
    </r>
    <r>
      <rPr>
        <i/>
        <sz val="10"/>
        <rFont val="Arial CE"/>
        <family val="0"/>
      </rPr>
      <t xml:space="preserve">(z funduszu sołeckiego)           </t>
    </r>
  </si>
  <si>
    <t>1149a</t>
  </si>
  <si>
    <t xml:space="preserve">Składki na Fundusz Pracy - organizacja imprez sportowych (Opacz Kol z f. sołeckiego)                    </t>
  </si>
  <si>
    <t>1155a</t>
  </si>
  <si>
    <t xml:space="preserve">Umowy zlecenia  - organizacja imprez sportowych (Opacz Kol z f. sołeckiego)                    </t>
  </si>
  <si>
    <t>1163a</t>
  </si>
  <si>
    <r>
      <t xml:space="preserve">Umowa z firmą informatyczną na administrowanie  strony internetowej Komorowa </t>
    </r>
    <r>
      <rPr>
        <i/>
        <sz val="10"/>
        <rFont val="Arial CE"/>
        <family val="0"/>
      </rPr>
      <t>(z funduszu Zarządu Osiedla Komorów)</t>
    </r>
  </si>
  <si>
    <r>
      <t xml:space="preserve">Usługi poligraficzne, graficzne, redakcyjne </t>
    </r>
    <r>
      <rPr>
        <i/>
        <sz val="10"/>
        <rFont val="Arial CE"/>
        <family val="0"/>
      </rPr>
      <t>(z funduszu Zarządu Osiedla Komorów)</t>
    </r>
  </si>
  <si>
    <t>Dotacje celowe z budżetu na finansowanie lub dofinansowanie kosztów realizacji inwestycji i zakupów inwestycyjnych jednostek niezaliczonych do sektora finansów publicznych</t>
  </si>
  <si>
    <t>Materiały papiernicze do  sprzętu drukarskiego i urządzeń kserograficznych</t>
  </si>
  <si>
    <t>Michałowice usługi związane z wymianą młodzieży polsko-włoskiej,zakup biletów lotniczych</t>
  </si>
  <si>
    <t xml:space="preserve"> Informacja uzupełniająca do załacznika Nr 2  - wykonanie wydatków budżetu za  I pólrocze 2010 rok   
                                                                                              </t>
  </si>
  <si>
    <t>Zabezpieczenie opieki nad zwierzętami, usługi weterynaryjne</t>
  </si>
  <si>
    <r>
      <t xml:space="preserve">Usługi weterynaryjne  </t>
    </r>
    <r>
      <rPr>
        <i/>
        <sz val="10"/>
        <rFont val="Arial CE"/>
        <family val="0"/>
      </rPr>
      <t>(z funduszu Zarządu Osiedla Komorów)</t>
    </r>
  </si>
  <si>
    <t>Zakup dekoracji świątecznych</t>
  </si>
  <si>
    <r>
      <t xml:space="preserve">Montaż dekoracji świątecznych i choinki w Komorowie </t>
    </r>
    <r>
      <rPr>
        <i/>
        <sz val="10"/>
        <rFont val="Arial CE"/>
        <family val="0"/>
      </rPr>
      <t>(z funduszu Zarządu Osiedla Komorów)</t>
    </r>
  </si>
  <si>
    <t>Montaż dekoracji świątecznych i choinek</t>
  </si>
  <si>
    <t>Zakupy materiałów Dni Gminy Michałowice</t>
  </si>
  <si>
    <t xml:space="preserve">Dotacja dla biblioteki publicz.w Komorowie( na działalność statutową)       </t>
  </si>
  <si>
    <t>Zakup materiałów papierniczych do sprzętu drukarskiego i urządzeń kserograficznych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</si>
</sst>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  <numFmt numFmtId="167" formatCode="#,##0.00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Times New Roman"/>
      <family val="1"/>
    </font>
    <font>
      <sz val="10"/>
      <name val="Comic Sans MS"/>
      <family val="4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justify" wrapText="1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1" xfId="0" applyFont="1" applyBorder="1" applyAlignment="1">
      <alignment vertical="justify" wrapText="1"/>
    </xf>
    <xf numFmtId="3" fontId="0" fillId="0" borderId="1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justify" wrapText="1"/>
    </xf>
    <xf numFmtId="3" fontId="5" fillId="0" borderId="1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justify" wrapText="1"/>
    </xf>
    <xf numFmtId="3" fontId="5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3" fontId="8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1" xfId="0" applyFont="1" applyBorder="1" applyAlignment="1">
      <alignment vertical="justify" wrapText="1"/>
    </xf>
    <xf numFmtId="3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justify" wrapText="1"/>
    </xf>
    <xf numFmtId="3" fontId="0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10" fillId="0" borderId="1" xfId="0" applyFont="1" applyBorder="1" applyAlignment="1">
      <alignment vertical="justify" wrapText="1"/>
    </xf>
    <xf numFmtId="0" fontId="10" fillId="0" borderId="1" xfId="0" applyFont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Border="1" applyAlignment="1">
      <alignment wrapText="1"/>
    </xf>
    <xf numFmtId="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justify" wrapText="1"/>
    </xf>
    <xf numFmtId="4" fontId="0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justify" vertical="justify" wrapText="1"/>
    </xf>
    <xf numFmtId="0" fontId="12" fillId="0" borderId="1" xfId="0" applyFont="1" applyBorder="1" applyAlignment="1">
      <alignment vertical="justify" wrapText="1"/>
    </xf>
    <xf numFmtId="4" fontId="0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top"/>
    </xf>
    <xf numFmtId="0" fontId="11" fillId="0" borderId="1" xfId="0" applyFont="1" applyBorder="1" applyAlignment="1">
      <alignment vertical="top"/>
    </xf>
    <xf numFmtId="3" fontId="11" fillId="0" borderId="1" xfId="0" applyNumberFormat="1" applyFont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4" fontId="7" fillId="0" borderId="1" xfId="0" applyNumberFormat="1" applyFont="1" applyBorder="1" applyAlignment="1">
      <alignment vertical="top"/>
    </xf>
    <xf numFmtId="3" fontId="7" fillId="0" borderId="2" xfId="0" applyNumberFormat="1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3" fontId="0" fillId="0" borderId="2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0" xfId="0" applyFont="1" applyBorder="1" applyAlignment="1">
      <alignment vertical="justify" wrapText="1"/>
    </xf>
    <xf numFmtId="4" fontId="0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justify" wrapText="1"/>
    </xf>
    <xf numFmtId="3" fontId="9" fillId="0" borderId="1" xfId="0" applyNumberFormat="1" applyFont="1" applyBorder="1" applyAlignment="1">
      <alignment vertical="top"/>
    </xf>
    <xf numFmtId="4" fontId="9" fillId="0" borderId="1" xfId="0" applyNumberFormat="1" applyFont="1" applyBorder="1" applyAlignment="1">
      <alignment vertical="top"/>
    </xf>
    <xf numFmtId="3" fontId="9" fillId="0" borderId="2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2" xfId="0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94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2.75"/>
  <cols>
    <col min="1" max="1" width="5.125" style="1" customWidth="1"/>
    <col min="2" max="2" width="5.00390625" style="1" customWidth="1"/>
    <col min="3" max="3" width="7.125" style="1" customWidth="1"/>
    <col min="4" max="4" width="5.25390625" style="1" customWidth="1"/>
    <col min="5" max="5" width="58.00390625" style="2" customWidth="1"/>
    <col min="6" max="6" width="11.375" style="1" hidden="1" customWidth="1"/>
    <col min="7" max="7" width="10.875" style="1" hidden="1" customWidth="1"/>
    <col min="8" max="8" width="13.00390625" style="1" hidden="1" customWidth="1"/>
    <col min="9" max="9" width="18.75390625" style="43" customWidth="1"/>
    <col min="10" max="10" width="11.125" style="1" hidden="1" customWidth="1"/>
    <col min="11" max="11" width="17.125" style="4" customWidth="1"/>
    <col min="12" max="12" width="16.25390625" style="4" customWidth="1"/>
    <col min="13" max="13" width="13.00390625" style="4" customWidth="1"/>
    <col min="14" max="16384" width="9.125" style="1" customWidth="1"/>
  </cols>
  <sheetData>
    <row r="1" spans="11:13" ht="12.75">
      <c r="K1" s="3"/>
      <c r="L1" s="3"/>
      <c r="M1" s="3"/>
    </row>
    <row r="2" spans="11:13" ht="11.25" customHeight="1">
      <c r="K2" s="3"/>
      <c r="L2" s="3"/>
      <c r="M2" s="3"/>
    </row>
    <row r="3" spans="1:13" ht="32.25" customHeight="1">
      <c r="A3" s="108" t="s">
        <v>821</v>
      </c>
      <c r="B3" s="109"/>
      <c r="C3" s="109"/>
      <c r="D3" s="109"/>
      <c r="E3" s="109"/>
      <c r="F3" s="110"/>
      <c r="G3" s="110"/>
      <c r="H3" s="110"/>
      <c r="I3" s="110"/>
      <c r="J3" s="110"/>
      <c r="K3" s="110"/>
      <c r="L3" s="110"/>
      <c r="M3" s="110"/>
    </row>
    <row r="4" spans="1:13" ht="18" customHeight="1">
      <c r="A4" s="73"/>
      <c r="B4" s="74"/>
      <c r="C4" s="74"/>
      <c r="D4" s="74"/>
      <c r="E4" s="74"/>
      <c r="F4" s="38"/>
      <c r="G4" s="38"/>
      <c r="H4" s="38"/>
      <c r="I4" s="44"/>
      <c r="K4" s="3"/>
      <c r="L4" s="3"/>
      <c r="M4" s="3"/>
    </row>
    <row r="5" spans="1:13" ht="60" customHeight="1">
      <c r="A5" s="59" t="s">
        <v>621</v>
      </c>
      <c r="B5" s="60" t="s">
        <v>158</v>
      </c>
      <c r="C5" s="60" t="s">
        <v>160</v>
      </c>
      <c r="D5" s="60" t="s">
        <v>802</v>
      </c>
      <c r="E5" s="60" t="s">
        <v>159</v>
      </c>
      <c r="F5" s="61" t="s">
        <v>157</v>
      </c>
      <c r="G5" s="61" t="s">
        <v>801</v>
      </c>
      <c r="H5" s="62" t="s">
        <v>111</v>
      </c>
      <c r="I5" s="62" t="s">
        <v>766</v>
      </c>
      <c r="J5" s="97" t="s">
        <v>284</v>
      </c>
      <c r="K5" s="98" t="s">
        <v>416</v>
      </c>
      <c r="L5" s="99" t="s">
        <v>417</v>
      </c>
      <c r="M5" s="60" t="s">
        <v>299</v>
      </c>
    </row>
    <row r="6" spans="1:19" s="6" customFormat="1" ht="12" customHeight="1">
      <c r="A6" s="53">
        <v>1</v>
      </c>
      <c r="B6" s="53">
        <v>2</v>
      </c>
      <c r="C6" s="53">
        <v>3</v>
      </c>
      <c r="D6" s="53">
        <v>4</v>
      </c>
      <c r="E6" s="54">
        <v>5</v>
      </c>
      <c r="F6" s="53">
        <v>6</v>
      </c>
      <c r="G6" s="53">
        <v>6</v>
      </c>
      <c r="H6" s="63">
        <v>6</v>
      </c>
      <c r="I6" s="64">
        <v>6</v>
      </c>
      <c r="J6" s="5">
        <v>7</v>
      </c>
      <c r="K6" s="71">
        <v>7</v>
      </c>
      <c r="L6" s="71">
        <v>8</v>
      </c>
      <c r="M6" s="71">
        <v>9</v>
      </c>
      <c r="N6" s="3"/>
      <c r="O6" s="3"/>
      <c r="P6" s="3"/>
      <c r="Q6" s="3"/>
      <c r="R6" s="3"/>
      <c r="S6" s="3"/>
    </row>
    <row r="7" spans="1:13" ht="12.75">
      <c r="A7" s="4">
        <v>1</v>
      </c>
      <c r="B7" s="67" t="s">
        <v>704</v>
      </c>
      <c r="C7" s="66" t="s">
        <v>702</v>
      </c>
      <c r="D7" s="8" t="s">
        <v>163</v>
      </c>
      <c r="E7" s="13" t="s">
        <v>164</v>
      </c>
      <c r="F7" s="14" t="e">
        <f>SUM(F8+F10+F16+F22+F35+#REF!+F39)</f>
        <v>#REF!</v>
      </c>
      <c r="G7" s="14">
        <f>SUM(G8+G10+G16+G22+G35+G39+G31+G33+G37)</f>
        <v>12169449</v>
      </c>
      <c r="H7" s="47">
        <f>SUM(H8+H10+H16+H22+H35+H39+H31+H33+H37)</f>
        <v>12099700</v>
      </c>
      <c r="I7" s="47">
        <f>SUM(I8+I10+I16+I22+I35+I39+I31+I33+I37)</f>
        <v>7904000</v>
      </c>
      <c r="J7" s="7" t="e">
        <f>SUM(J8+J10+J16+J22+J35+#REF!+#REF!+J39)</f>
        <v>#REF!</v>
      </c>
      <c r="K7" s="47">
        <f>SUM(K8+K10+K16+K22+K35+K39+K31+K33+K37)</f>
        <v>8306600</v>
      </c>
      <c r="L7" s="47">
        <f>SUM(L8+L10+L16+L22+L35+L39+L31+L33+L37)</f>
        <v>2825348.43</v>
      </c>
      <c r="M7" s="45">
        <f>SUM(L7/K7)*100</f>
        <v>34.013295812968</v>
      </c>
    </row>
    <row r="8" spans="1:13" ht="12.75">
      <c r="A8" s="4">
        <v>2</v>
      </c>
      <c r="B8" s="4"/>
      <c r="C8" s="8"/>
      <c r="D8" s="4">
        <v>4210</v>
      </c>
      <c r="E8" s="9" t="s">
        <v>110</v>
      </c>
      <c r="F8" s="10">
        <f>SUM(F9)</f>
        <v>500</v>
      </c>
      <c r="G8" s="10">
        <f>SUM(G9)</f>
        <v>1000</v>
      </c>
      <c r="H8" s="45">
        <f>SUM(H9)</f>
        <v>2000</v>
      </c>
      <c r="I8" s="45">
        <f>SUM(I9)</f>
        <v>2000</v>
      </c>
      <c r="J8" s="11"/>
      <c r="K8" s="45">
        <f>SUM(K9)</f>
        <v>2000</v>
      </c>
      <c r="L8" s="45">
        <f>SUM(L9)</f>
        <v>0</v>
      </c>
      <c r="M8" s="45">
        <f aca="true" t="shared" si="0" ref="M8:M70">SUM(L8/K8)*100</f>
        <v>0</v>
      </c>
    </row>
    <row r="9" spans="1:13" ht="15" customHeight="1">
      <c r="A9" s="4">
        <v>3</v>
      </c>
      <c r="B9" s="4"/>
      <c r="C9" s="8"/>
      <c r="D9" s="8"/>
      <c r="E9" s="9" t="s">
        <v>773</v>
      </c>
      <c r="F9" s="10">
        <v>500</v>
      </c>
      <c r="G9" s="10">
        <v>1000</v>
      </c>
      <c r="H9" s="45">
        <v>2000</v>
      </c>
      <c r="I9" s="45">
        <v>2000</v>
      </c>
      <c r="J9" s="11"/>
      <c r="K9" s="45">
        <v>2000</v>
      </c>
      <c r="L9" s="45">
        <v>0</v>
      </c>
      <c r="M9" s="45">
        <f t="shared" si="0"/>
        <v>0</v>
      </c>
    </row>
    <row r="10" spans="1:13" ht="12.75">
      <c r="A10" s="4">
        <v>4</v>
      </c>
      <c r="B10" s="4" t="s">
        <v>161</v>
      </c>
      <c r="C10" s="4" t="s">
        <v>162</v>
      </c>
      <c r="D10" s="4">
        <v>4260</v>
      </c>
      <c r="E10" s="9" t="s">
        <v>173</v>
      </c>
      <c r="F10" s="10">
        <f>SUM(F11:F15)</f>
        <v>1012000</v>
      </c>
      <c r="G10" s="10">
        <f>SUM(G11:G15)</f>
        <v>644000</v>
      </c>
      <c r="H10" s="45">
        <f>SUM(H11:H15)</f>
        <v>775000</v>
      </c>
      <c r="I10" s="45">
        <f>SUM(I11:I15)</f>
        <v>873800</v>
      </c>
      <c r="J10" s="11">
        <v>1000</v>
      </c>
      <c r="K10" s="45">
        <f>SUM(K11:K15)</f>
        <v>873800</v>
      </c>
      <c r="L10" s="45">
        <f>SUM(L11:L15)</f>
        <v>381651.31999999995</v>
      </c>
      <c r="M10" s="45">
        <f t="shared" si="0"/>
        <v>43.67719386587319</v>
      </c>
    </row>
    <row r="11" spans="1:13" ht="12.75">
      <c r="A11" s="4">
        <v>5</v>
      </c>
      <c r="B11" s="4" t="s">
        <v>161</v>
      </c>
      <c r="C11" s="4" t="s">
        <v>162</v>
      </c>
      <c r="D11" s="4"/>
      <c r="E11" s="9" t="s">
        <v>247</v>
      </c>
      <c r="F11" s="10">
        <v>110000</v>
      </c>
      <c r="G11" s="10">
        <v>160000</v>
      </c>
      <c r="H11" s="45">
        <v>180000</v>
      </c>
      <c r="I11" s="45">
        <v>250000</v>
      </c>
      <c r="J11" s="11">
        <f>SUM(J12:J16)</f>
        <v>0</v>
      </c>
      <c r="K11" s="45">
        <v>250000</v>
      </c>
      <c r="L11" s="45">
        <v>87175.9</v>
      </c>
      <c r="M11" s="45">
        <f t="shared" si="0"/>
        <v>34.87036</v>
      </c>
    </row>
    <row r="12" spans="1:13" ht="12.75">
      <c r="A12" s="4">
        <v>6</v>
      </c>
      <c r="B12" s="4" t="s">
        <v>161</v>
      </c>
      <c r="C12" s="4" t="s">
        <v>162</v>
      </c>
      <c r="D12" s="4"/>
      <c r="E12" s="9" t="s">
        <v>644</v>
      </c>
      <c r="F12" s="10">
        <v>30000</v>
      </c>
      <c r="G12" s="10">
        <v>40000</v>
      </c>
      <c r="H12" s="45">
        <v>60000</v>
      </c>
      <c r="I12" s="45">
        <v>80000</v>
      </c>
      <c r="J12" s="11"/>
      <c r="K12" s="45">
        <v>80000</v>
      </c>
      <c r="L12" s="45">
        <v>50492.77</v>
      </c>
      <c r="M12" s="45">
        <f t="shared" si="0"/>
        <v>63.1159625</v>
      </c>
    </row>
    <row r="13" spans="1:13" ht="25.5" customHeight="1">
      <c r="A13" s="4">
        <v>7</v>
      </c>
      <c r="B13" s="4"/>
      <c r="C13" s="4"/>
      <c r="D13" s="4"/>
      <c r="E13" s="52" t="s">
        <v>776</v>
      </c>
      <c r="F13" s="10">
        <v>850000</v>
      </c>
      <c r="G13" s="10">
        <v>400000</v>
      </c>
      <c r="H13" s="45">
        <v>450000</v>
      </c>
      <c r="I13" s="45">
        <v>455800</v>
      </c>
      <c r="J13" s="11"/>
      <c r="K13" s="45">
        <v>455800</v>
      </c>
      <c r="L13" s="45">
        <v>199068.65</v>
      </c>
      <c r="M13" s="45">
        <f t="shared" si="0"/>
        <v>43.67456121105748</v>
      </c>
    </row>
    <row r="14" spans="1:13" ht="12.75">
      <c r="A14" s="4">
        <v>8</v>
      </c>
      <c r="B14" s="4"/>
      <c r="C14" s="4"/>
      <c r="D14" s="4"/>
      <c r="E14" s="9" t="s">
        <v>777</v>
      </c>
      <c r="F14" s="10">
        <v>19000</v>
      </c>
      <c r="G14" s="10">
        <v>40000</v>
      </c>
      <c r="H14" s="45">
        <v>80000</v>
      </c>
      <c r="I14" s="45">
        <v>80000</v>
      </c>
      <c r="J14" s="11"/>
      <c r="K14" s="45">
        <v>80000</v>
      </c>
      <c r="L14" s="45">
        <v>39522</v>
      </c>
      <c r="M14" s="45">
        <f t="shared" si="0"/>
        <v>49.402499999999996</v>
      </c>
    </row>
    <row r="15" spans="1:13" ht="12.75">
      <c r="A15" s="4">
        <v>9</v>
      </c>
      <c r="B15" s="4"/>
      <c r="C15" s="4"/>
      <c r="D15" s="4"/>
      <c r="E15" s="9" t="s">
        <v>198</v>
      </c>
      <c r="F15" s="10">
        <v>3000</v>
      </c>
      <c r="G15" s="10">
        <v>4000</v>
      </c>
      <c r="H15" s="45">
        <v>5000</v>
      </c>
      <c r="I15" s="45">
        <v>8000</v>
      </c>
      <c r="J15" s="11"/>
      <c r="K15" s="45">
        <v>8000</v>
      </c>
      <c r="L15" s="45">
        <v>5392</v>
      </c>
      <c r="M15" s="45">
        <f t="shared" si="0"/>
        <v>67.4</v>
      </c>
    </row>
    <row r="16" spans="1:13" ht="12.75">
      <c r="A16" s="4">
        <v>10</v>
      </c>
      <c r="B16" s="4" t="s">
        <v>161</v>
      </c>
      <c r="C16" s="4" t="s">
        <v>162</v>
      </c>
      <c r="D16" s="4">
        <v>4270</v>
      </c>
      <c r="E16" s="9" t="s">
        <v>174</v>
      </c>
      <c r="F16" s="10">
        <f aca="true" t="shared" si="1" ref="F16:L16">SUM(F17:F21)</f>
        <v>380000</v>
      </c>
      <c r="G16" s="10">
        <f t="shared" si="1"/>
        <v>424000</v>
      </c>
      <c r="H16" s="45">
        <f t="shared" si="1"/>
        <v>643000</v>
      </c>
      <c r="I16" s="45">
        <f t="shared" si="1"/>
        <v>1214200</v>
      </c>
      <c r="J16" s="11">
        <f t="shared" si="1"/>
        <v>0</v>
      </c>
      <c r="K16" s="45">
        <f t="shared" si="1"/>
        <v>1226200</v>
      </c>
      <c r="L16" s="45">
        <f t="shared" si="1"/>
        <v>345227.47000000003</v>
      </c>
      <c r="M16" s="45">
        <f t="shared" si="0"/>
        <v>28.154254607731204</v>
      </c>
    </row>
    <row r="17" spans="1:13" ht="12.75">
      <c r="A17" s="4">
        <v>11</v>
      </c>
      <c r="B17" s="4"/>
      <c r="C17" s="4"/>
      <c r="D17" s="4"/>
      <c r="E17" s="9" t="s">
        <v>366</v>
      </c>
      <c r="F17" s="10">
        <v>280000</v>
      </c>
      <c r="G17" s="10">
        <v>270000</v>
      </c>
      <c r="H17" s="45">
        <v>469000</v>
      </c>
      <c r="I17" s="45">
        <v>359000</v>
      </c>
      <c r="J17" s="11"/>
      <c r="K17" s="45">
        <v>359000</v>
      </c>
      <c r="L17" s="45">
        <v>124104.58</v>
      </c>
      <c r="M17" s="45">
        <f t="shared" si="0"/>
        <v>34.5695208913649</v>
      </c>
    </row>
    <row r="18" spans="1:13" ht="12.75">
      <c r="A18" s="4">
        <v>12</v>
      </c>
      <c r="B18" s="4"/>
      <c r="C18" s="4"/>
      <c r="D18" s="4"/>
      <c r="E18" s="9" t="s">
        <v>622</v>
      </c>
      <c r="F18" s="10">
        <v>100000</v>
      </c>
      <c r="G18" s="10">
        <v>90000</v>
      </c>
      <c r="H18" s="45">
        <v>100000</v>
      </c>
      <c r="I18" s="45">
        <v>200000</v>
      </c>
      <c r="J18" s="11"/>
      <c r="K18" s="45">
        <v>212000</v>
      </c>
      <c r="L18" s="45">
        <v>72959.62</v>
      </c>
      <c r="M18" s="45">
        <f t="shared" si="0"/>
        <v>34.41491509433962</v>
      </c>
    </row>
    <row r="19" spans="1:13" ht="12.75">
      <c r="A19" s="4">
        <v>13</v>
      </c>
      <c r="B19" s="4"/>
      <c r="C19" s="4"/>
      <c r="D19" s="4"/>
      <c r="E19" s="9" t="s">
        <v>300</v>
      </c>
      <c r="F19" s="10"/>
      <c r="G19" s="10">
        <v>60000</v>
      </c>
      <c r="H19" s="45">
        <v>70000</v>
      </c>
      <c r="I19" s="45">
        <v>200000</v>
      </c>
      <c r="J19" s="11"/>
      <c r="K19" s="45">
        <v>200000</v>
      </c>
      <c r="L19" s="45">
        <v>49612.32</v>
      </c>
      <c r="M19" s="45">
        <f t="shared" si="0"/>
        <v>24.80616</v>
      </c>
    </row>
    <row r="20" spans="1:13" ht="12.75">
      <c r="A20" s="4">
        <v>14</v>
      </c>
      <c r="B20" s="4"/>
      <c r="C20" s="4"/>
      <c r="D20" s="4"/>
      <c r="E20" s="9" t="s">
        <v>46</v>
      </c>
      <c r="F20" s="10"/>
      <c r="G20" s="10"/>
      <c r="H20" s="45"/>
      <c r="I20" s="45">
        <v>450000</v>
      </c>
      <c r="J20" s="11"/>
      <c r="K20" s="45">
        <v>450000</v>
      </c>
      <c r="L20" s="45">
        <v>98416.75</v>
      </c>
      <c r="M20" s="45">
        <f t="shared" si="0"/>
        <v>21.87038888888889</v>
      </c>
    </row>
    <row r="21" spans="1:13" ht="12.75">
      <c r="A21" s="4">
        <v>15</v>
      </c>
      <c r="B21" s="4"/>
      <c r="C21" s="4"/>
      <c r="D21" s="4"/>
      <c r="E21" s="9" t="s">
        <v>257</v>
      </c>
      <c r="F21" s="10"/>
      <c r="G21" s="10">
        <v>4000</v>
      </c>
      <c r="H21" s="45">
        <v>4000</v>
      </c>
      <c r="I21" s="45">
        <v>5200</v>
      </c>
      <c r="J21" s="11"/>
      <c r="K21" s="45">
        <v>5200</v>
      </c>
      <c r="L21" s="45">
        <v>134.2</v>
      </c>
      <c r="M21" s="45">
        <f t="shared" si="0"/>
        <v>2.5807692307692305</v>
      </c>
    </row>
    <row r="22" spans="1:13" ht="12.75">
      <c r="A22" s="4">
        <v>16</v>
      </c>
      <c r="B22" s="4" t="s">
        <v>161</v>
      </c>
      <c r="C22" s="4" t="s">
        <v>162</v>
      </c>
      <c r="D22" s="4">
        <v>4300</v>
      </c>
      <c r="E22" s="9" t="s">
        <v>216</v>
      </c>
      <c r="F22" s="10">
        <f>SUM(F23:F26)</f>
        <v>797300</v>
      </c>
      <c r="G22" s="10">
        <f>SUM(G23:G26)</f>
        <v>1526000</v>
      </c>
      <c r="H22" s="45">
        <f>SUM(H23:H28)</f>
        <v>2236200</v>
      </c>
      <c r="I22" s="45">
        <f>SUM(I23:I30)</f>
        <v>2781000</v>
      </c>
      <c r="J22" s="11">
        <f>SUM(J23:J26)</f>
        <v>0</v>
      </c>
      <c r="K22" s="45">
        <f>SUM(K23:K30)</f>
        <v>2782600</v>
      </c>
      <c r="L22" s="45">
        <f>SUM(L23:L30)</f>
        <v>840066.03</v>
      </c>
      <c r="M22" s="45">
        <f t="shared" si="0"/>
        <v>30.189967296772803</v>
      </c>
    </row>
    <row r="23" spans="1:13" ht="12.75">
      <c r="A23" s="4">
        <v>17</v>
      </c>
      <c r="B23" s="4"/>
      <c r="C23" s="4"/>
      <c r="D23" s="4"/>
      <c r="E23" s="9" t="s">
        <v>215</v>
      </c>
      <c r="F23" s="10">
        <v>733800</v>
      </c>
      <c r="G23" s="10">
        <v>1400000</v>
      </c>
      <c r="H23" s="45">
        <v>2100000</v>
      </c>
      <c r="I23" s="45">
        <v>2500000</v>
      </c>
      <c r="J23" s="11"/>
      <c r="K23" s="45">
        <v>2500000</v>
      </c>
      <c r="L23" s="45">
        <v>709346.01</v>
      </c>
      <c r="M23" s="45">
        <f t="shared" si="0"/>
        <v>28.3738404</v>
      </c>
    </row>
    <row r="24" spans="1:13" ht="25.5">
      <c r="A24" s="4">
        <v>18</v>
      </c>
      <c r="B24" s="4"/>
      <c r="C24" s="4"/>
      <c r="D24" s="4"/>
      <c r="E24" s="9" t="s">
        <v>680</v>
      </c>
      <c r="F24" s="10">
        <v>35000</v>
      </c>
      <c r="G24" s="10">
        <v>70000</v>
      </c>
      <c r="H24" s="45">
        <v>70000</v>
      </c>
      <c r="I24" s="45">
        <v>70000</v>
      </c>
      <c r="J24" s="11"/>
      <c r="K24" s="45">
        <v>70000</v>
      </c>
      <c r="L24" s="45">
        <v>41570.26</v>
      </c>
      <c r="M24" s="45">
        <f t="shared" si="0"/>
        <v>59.38608571428572</v>
      </c>
    </row>
    <row r="25" spans="1:13" ht="12.75">
      <c r="A25" s="4">
        <v>19</v>
      </c>
      <c r="B25" s="4"/>
      <c r="C25" s="4"/>
      <c r="D25" s="4"/>
      <c r="E25" s="9" t="s">
        <v>722</v>
      </c>
      <c r="F25" s="10">
        <v>27000</v>
      </c>
      <c r="G25" s="10">
        <v>52000</v>
      </c>
      <c r="H25" s="45">
        <v>60000</v>
      </c>
      <c r="I25" s="45">
        <v>85000</v>
      </c>
      <c r="J25" s="11"/>
      <c r="K25" s="45">
        <v>85000</v>
      </c>
      <c r="L25" s="45">
        <v>28182</v>
      </c>
      <c r="M25" s="45">
        <f t="shared" si="0"/>
        <v>33.15529411764706</v>
      </c>
    </row>
    <row r="26" spans="1:13" ht="12.75">
      <c r="A26" s="4">
        <v>20</v>
      </c>
      <c r="B26" s="4"/>
      <c r="C26" s="4"/>
      <c r="D26" s="4"/>
      <c r="E26" s="9" t="s">
        <v>87</v>
      </c>
      <c r="F26" s="10">
        <v>1500</v>
      </c>
      <c r="G26" s="10">
        <v>4000</v>
      </c>
      <c r="H26" s="45">
        <v>1000</v>
      </c>
      <c r="I26" s="45">
        <v>3000</v>
      </c>
      <c r="J26" s="11"/>
      <c r="K26" s="45">
        <v>3000</v>
      </c>
      <c r="L26" s="45">
        <v>0</v>
      </c>
      <c r="M26" s="45">
        <f t="shared" si="0"/>
        <v>0</v>
      </c>
    </row>
    <row r="27" spans="1:13" ht="36.75" customHeight="1">
      <c r="A27" s="4">
        <v>21</v>
      </c>
      <c r="B27" s="4"/>
      <c r="C27" s="4"/>
      <c r="D27" s="4"/>
      <c r="E27" s="9" t="s">
        <v>186</v>
      </c>
      <c r="F27" s="10"/>
      <c r="G27" s="10">
        <v>0</v>
      </c>
      <c r="H27" s="45">
        <v>4000</v>
      </c>
      <c r="I27" s="45">
        <v>10000</v>
      </c>
      <c r="J27" s="11"/>
      <c r="K27" s="45">
        <v>10000</v>
      </c>
      <c r="L27" s="45">
        <v>0</v>
      </c>
      <c r="M27" s="45">
        <f t="shared" si="0"/>
        <v>0</v>
      </c>
    </row>
    <row r="28" spans="1:13" ht="12.75">
      <c r="A28" s="4">
        <v>22</v>
      </c>
      <c r="B28" s="4"/>
      <c r="C28" s="4"/>
      <c r="D28" s="4"/>
      <c r="E28" s="9" t="s">
        <v>88</v>
      </c>
      <c r="F28" s="10"/>
      <c r="G28" s="10"/>
      <c r="H28" s="45">
        <v>1200</v>
      </c>
      <c r="I28" s="45">
        <v>3000</v>
      </c>
      <c r="J28" s="11"/>
      <c r="K28" s="45">
        <v>3000</v>
      </c>
      <c r="L28" s="45">
        <v>0</v>
      </c>
      <c r="M28" s="45">
        <f t="shared" si="0"/>
        <v>0</v>
      </c>
    </row>
    <row r="29" spans="1:13" ht="12.75">
      <c r="A29" s="4">
        <v>23</v>
      </c>
      <c r="B29" s="4"/>
      <c r="C29" s="4"/>
      <c r="D29" s="4"/>
      <c r="E29" s="9" t="s">
        <v>301</v>
      </c>
      <c r="F29" s="10"/>
      <c r="G29" s="10"/>
      <c r="H29" s="45"/>
      <c r="I29" s="45">
        <v>0</v>
      </c>
      <c r="J29" s="11"/>
      <c r="K29" s="45">
        <v>1600</v>
      </c>
      <c r="L29" s="45">
        <v>0</v>
      </c>
      <c r="M29" s="45">
        <f t="shared" si="0"/>
        <v>0</v>
      </c>
    </row>
    <row r="30" spans="1:13" ht="12.75">
      <c r="A30" s="4">
        <v>24</v>
      </c>
      <c r="B30" s="4"/>
      <c r="C30" s="4"/>
      <c r="D30" s="4"/>
      <c r="E30" s="9" t="s">
        <v>343</v>
      </c>
      <c r="F30" s="10"/>
      <c r="G30" s="10"/>
      <c r="H30" s="45">
        <v>0</v>
      </c>
      <c r="I30" s="45">
        <v>110000</v>
      </c>
      <c r="J30" s="11"/>
      <c r="K30" s="45">
        <v>110000</v>
      </c>
      <c r="L30" s="45">
        <v>60967.76</v>
      </c>
      <c r="M30" s="45">
        <f t="shared" si="0"/>
        <v>55.425236363636365</v>
      </c>
    </row>
    <row r="31" spans="1:13" ht="25.5">
      <c r="A31" s="4">
        <v>25</v>
      </c>
      <c r="B31" s="4"/>
      <c r="C31" s="4"/>
      <c r="D31" s="4">
        <v>4360</v>
      </c>
      <c r="E31" s="9" t="s">
        <v>778</v>
      </c>
      <c r="F31" s="10"/>
      <c r="G31" s="10">
        <f>SUM(G32)</f>
        <v>10000</v>
      </c>
      <c r="H31" s="45">
        <f>SUM(H32)</f>
        <v>11000</v>
      </c>
      <c r="I31" s="45">
        <f>SUM(I32)</f>
        <v>11000</v>
      </c>
      <c r="J31" s="11"/>
      <c r="K31" s="45">
        <f>SUM(K32)</f>
        <v>11000</v>
      </c>
      <c r="L31" s="45">
        <f>SUM(L32)</f>
        <v>1398.22</v>
      </c>
      <c r="M31" s="45">
        <f t="shared" si="0"/>
        <v>12.711090909090908</v>
      </c>
    </row>
    <row r="32" spans="1:13" ht="12.75">
      <c r="A32" s="4">
        <v>26</v>
      </c>
      <c r="B32" s="4"/>
      <c r="C32" s="4"/>
      <c r="D32" s="4"/>
      <c r="E32" s="9" t="s">
        <v>779</v>
      </c>
      <c r="F32" s="10"/>
      <c r="G32" s="10">
        <v>10000</v>
      </c>
      <c r="H32" s="45">
        <v>11000</v>
      </c>
      <c r="I32" s="45">
        <v>11000</v>
      </c>
      <c r="J32" s="11"/>
      <c r="K32" s="45">
        <v>11000</v>
      </c>
      <c r="L32" s="45">
        <v>1398.22</v>
      </c>
      <c r="M32" s="45">
        <f t="shared" si="0"/>
        <v>12.711090909090908</v>
      </c>
    </row>
    <row r="33" spans="1:13" ht="25.5">
      <c r="A33" s="4">
        <v>27</v>
      </c>
      <c r="B33" s="4"/>
      <c r="C33" s="4"/>
      <c r="D33" s="4">
        <v>4370</v>
      </c>
      <c r="E33" s="9" t="s">
        <v>180</v>
      </c>
      <c r="F33" s="10"/>
      <c r="G33" s="10">
        <f>SUM(G34)</f>
        <v>2000</v>
      </c>
      <c r="H33" s="45">
        <f>SUM(H34)</f>
        <v>2000</v>
      </c>
      <c r="I33" s="45">
        <f>SUM(I34)</f>
        <v>2000</v>
      </c>
      <c r="J33" s="11"/>
      <c r="K33" s="45">
        <f>SUM(K34)</f>
        <v>2000</v>
      </c>
      <c r="L33" s="45">
        <f>SUM(L34)</f>
        <v>187.29</v>
      </c>
      <c r="M33" s="45">
        <f t="shared" si="0"/>
        <v>9.3645</v>
      </c>
    </row>
    <row r="34" spans="1:13" ht="12.75">
      <c r="A34" s="4">
        <v>28</v>
      </c>
      <c r="B34" s="4"/>
      <c r="C34" s="4"/>
      <c r="D34" s="4"/>
      <c r="E34" s="9" t="s">
        <v>780</v>
      </c>
      <c r="F34" s="10"/>
      <c r="G34" s="10">
        <v>2000</v>
      </c>
      <c r="H34" s="45">
        <v>2000</v>
      </c>
      <c r="I34" s="45">
        <v>2000</v>
      </c>
      <c r="J34" s="11"/>
      <c r="K34" s="45">
        <v>2000</v>
      </c>
      <c r="L34" s="45">
        <v>187.29</v>
      </c>
      <c r="M34" s="45">
        <f t="shared" si="0"/>
        <v>9.3645</v>
      </c>
    </row>
    <row r="35" spans="1:13" ht="12.75">
      <c r="A35" s="4">
        <v>29</v>
      </c>
      <c r="B35" s="4" t="s">
        <v>161</v>
      </c>
      <c r="C35" s="4" t="s">
        <v>162</v>
      </c>
      <c r="D35" s="4">
        <v>4430</v>
      </c>
      <c r="E35" s="9" t="s">
        <v>217</v>
      </c>
      <c r="F35" s="10">
        <f>SUM(F36)</f>
        <v>2000</v>
      </c>
      <c r="G35" s="10">
        <f>SUM(G36)</f>
        <v>20000</v>
      </c>
      <c r="H35" s="45">
        <f>SUM(H36)</f>
        <v>15000</v>
      </c>
      <c r="I35" s="45">
        <f>SUM(I36)</f>
        <v>20000</v>
      </c>
      <c r="J35" s="11"/>
      <c r="K35" s="45">
        <f>SUM(K36)</f>
        <v>20000</v>
      </c>
      <c r="L35" s="45">
        <f>SUM(L36)</f>
        <v>2842</v>
      </c>
      <c r="M35" s="45">
        <f t="shared" si="0"/>
        <v>14.21</v>
      </c>
    </row>
    <row r="36" spans="1:13" ht="25.5" customHeight="1">
      <c r="A36" s="4">
        <v>30</v>
      </c>
      <c r="B36" s="4" t="s">
        <v>161</v>
      </c>
      <c r="C36" s="4" t="s">
        <v>162</v>
      </c>
      <c r="D36" s="4"/>
      <c r="E36" s="9" t="s">
        <v>610</v>
      </c>
      <c r="F36" s="10">
        <v>2000</v>
      </c>
      <c r="G36" s="10">
        <v>20000</v>
      </c>
      <c r="H36" s="45">
        <v>15000</v>
      </c>
      <c r="I36" s="45">
        <v>20000</v>
      </c>
      <c r="J36" s="11"/>
      <c r="K36" s="45">
        <v>20000</v>
      </c>
      <c r="L36" s="45">
        <v>2842</v>
      </c>
      <c r="M36" s="45">
        <f t="shared" si="0"/>
        <v>14.21</v>
      </c>
    </row>
    <row r="37" spans="1:13" ht="25.5">
      <c r="A37" s="4">
        <v>31</v>
      </c>
      <c r="B37" s="4"/>
      <c r="C37" s="4"/>
      <c r="D37" s="4">
        <v>4740</v>
      </c>
      <c r="E37" s="9" t="s">
        <v>829</v>
      </c>
      <c r="F37" s="10"/>
      <c r="G37" s="10">
        <f>SUM(G38)</f>
        <v>1500</v>
      </c>
      <c r="H37" s="45">
        <f>SUM(H38)</f>
        <v>2500</v>
      </c>
      <c r="I37" s="45">
        <f>SUM(I38)</f>
        <v>3000</v>
      </c>
      <c r="J37" s="11"/>
      <c r="K37" s="45">
        <f>SUM(K38)</f>
        <v>3000</v>
      </c>
      <c r="L37" s="45">
        <f>SUM(L38)</f>
        <v>0</v>
      </c>
      <c r="M37" s="45">
        <f t="shared" si="0"/>
        <v>0</v>
      </c>
    </row>
    <row r="38" spans="1:13" ht="25.5">
      <c r="A38" s="4">
        <v>32</v>
      </c>
      <c r="B38" s="4"/>
      <c r="C38" s="4"/>
      <c r="D38" s="4"/>
      <c r="E38" s="9" t="s">
        <v>829</v>
      </c>
      <c r="F38" s="10"/>
      <c r="G38" s="10">
        <v>1500</v>
      </c>
      <c r="H38" s="45">
        <v>2500</v>
      </c>
      <c r="I38" s="45">
        <v>3000</v>
      </c>
      <c r="J38" s="11"/>
      <c r="K38" s="45">
        <v>3000</v>
      </c>
      <c r="L38" s="45">
        <v>0</v>
      </c>
      <c r="M38" s="45">
        <f t="shared" si="0"/>
        <v>0</v>
      </c>
    </row>
    <row r="39" spans="1:13" ht="12.75">
      <c r="A39" s="4">
        <v>33</v>
      </c>
      <c r="B39" s="4" t="s">
        <v>161</v>
      </c>
      <c r="C39" s="4" t="s">
        <v>162</v>
      </c>
      <c r="D39" s="4">
        <v>6050</v>
      </c>
      <c r="E39" s="9" t="s">
        <v>218</v>
      </c>
      <c r="F39" s="10">
        <f>SUM(F40:F40)</f>
        <v>400000</v>
      </c>
      <c r="G39" s="37">
        <f>SUM(G40)</f>
        <v>9540949</v>
      </c>
      <c r="H39" s="46">
        <f>SUM(H40)</f>
        <v>8413000</v>
      </c>
      <c r="I39" s="46">
        <f>SUM(I40)</f>
        <v>2997000</v>
      </c>
      <c r="J39" s="11"/>
      <c r="K39" s="46">
        <f>SUM(K40)</f>
        <v>3386000</v>
      </c>
      <c r="L39" s="46">
        <f>SUM(L40)</f>
        <v>1253976.1</v>
      </c>
      <c r="M39" s="45">
        <f t="shared" si="0"/>
        <v>37.03414353219138</v>
      </c>
    </row>
    <row r="40" spans="1:13" ht="16.5" customHeight="1">
      <c r="A40" s="4">
        <v>34</v>
      </c>
      <c r="B40" s="4"/>
      <c r="C40" s="4"/>
      <c r="D40" s="4"/>
      <c r="E40" s="36" t="s">
        <v>47</v>
      </c>
      <c r="F40" s="37">
        <v>400000</v>
      </c>
      <c r="G40" s="37">
        <v>9540949</v>
      </c>
      <c r="H40" s="46">
        <v>8413000</v>
      </c>
      <c r="I40" s="46">
        <f>3020000-23000</f>
        <v>2997000</v>
      </c>
      <c r="J40" s="11"/>
      <c r="K40" s="46">
        <v>3386000</v>
      </c>
      <c r="L40" s="46">
        <v>1253976.1</v>
      </c>
      <c r="M40" s="45">
        <f t="shared" si="0"/>
        <v>37.03414353219138</v>
      </c>
    </row>
    <row r="41" spans="1:13" ht="12.75">
      <c r="A41" s="4">
        <v>35</v>
      </c>
      <c r="B41" s="4"/>
      <c r="C41" s="12" t="s">
        <v>703</v>
      </c>
      <c r="D41" s="8"/>
      <c r="E41" s="13" t="s">
        <v>23</v>
      </c>
      <c r="F41" s="14">
        <f aca="true" t="shared" si="2" ref="F41:L42">SUM(F42)</f>
        <v>12500</v>
      </c>
      <c r="G41" s="14">
        <f t="shared" si="2"/>
        <v>19600</v>
      </c>
      <c r="H41" s="47">
        <f t="shared" si="2"/>
        <v>10000</v>
      </c>
      <c r="I41" s="47">
        <f t="shared" si="2"/>
        <v>9200</v>
      </c>
      <c r="J41" s="15"/>
      <c r="K41" s="47">
        <f t="shared" si="2"/>
        <v>9200</v>
      </c>
      <c r="L41" s="47">
        <f t="shared" si="2"/>
        <v>0</v>
      </c>
      <c r="M41" s="45">
        <f t="shared" si="0"/>
        <v>0</v>
      </c>
    </row>
    <row r="42" spans="1:13" ht="14.25" customHeight="1">
      <c r="A42" s="4">
        <v>36</v>
      </c>
      <c r="B42" s="4"/>
      <c r="C42" s="4"/>
      <c r="D42" s="4">
        <v>2850</v>
      </c>
      <c r="E42" s="9" t="s">
        <v>114</v>
      </c>
      <c r="F42" s="10">
        <f t="shared" si="2"/>
        <v>12500</v>
      </c>
      <c r="G42" s="10">
        <f t="shared" si="2"/>
        <v>19600</v>
      </c>
      <c r="H42" s="45">
        <f t="shared" si="2"/>
        <v>10000</v>
      </c>
      <c r="I42" s="45">
        <f>SUM(I43)</f>
        <v>9200</v>
      </c>
      <c r="J42" s="11"/>
      <c r="K42" s="45">
        <f>SUM(K43)</f>
        <v>9200</v>
      </c>
      <c r="L42" s="45">
        <f>SUM(L43)</f>
        <v>0</v>
      </c>
      <c r="M42" s="45">
        <f t="shared" si="0"/>
        <v>0</v>
      </c>
    </row>
    <row r="43" spans="1:13" ht="12.75" customHeight="1">
      <c r="A43" s="4">
        <v>37</v>
      </c>
      <c r="B43" s="4"/>
      <c r="C43" s="4"/>
      <c r="D43" s="4"/>
      <c r="E43" s="9" t="s">
        <v>114</v>
      </c>
      <c r="F43" s="10">
        <v>12500</v>
      </c>
      <c r="G43" s="10">
        <v>19600</v>
      </c>
      <c r="H43" s="45">
        <v>10000</v>
      </c>
      <c r="I43" s="45">
        <v>9200</v>
      </c>
      <c r="J43" s="11"/>
      <c r="K43" s="45">
        <v>9200</v>
      </c>
      <c r="L43" s="45">
        <v>0</v>
      </c>
      <c r="M43" s="45">
        <f t="shared" si="0"/>
        <v>0</v>
      </c>
    </row>
    <row r="44" spans="1:13" s="42" customFormat="1" ht="12.75" customHeight="1">
      <c r="A44" s="4">
        <v>38</v>
      </c>
      <c r="B44" s="21"/>
      <c r="C44" s="72" t="s">
        <v>302</v>
      </c>
      <c r="D44" s="21"/>
      <c r="E44" s="22" t="s">
        <v>637</v>
      </c>
      <c r="F44" s="23"/>
      <c r="G44" s="23"/>
      <c r="H44" s="49"/>
      <c r="I44" s="49">
        <f>SUM(I45)</f>
        <v>0</v>
      </c>
      <c r="J44" s="49">
        <f aca="true" t="shared" si="3" ref="J44:L45">SUM(J45)</f>
        <v>0</v>
      </c>
      <c r="K44" s="49">
        <f t="shared" si="3"/>
        <v>20770</v>
      </c>
      <c r="L44" s="49">
        <f t="shared" si="3"/>
        <v>20769.94</v>
      </c>
      <c r="M44" s="45">
        <f t="shared" si="0"/>
        <v>99.9997111218103</v>
      </c>
    </row>
    <row r="45" spans="1:13" ht="12.75" customHeight="1">
      <c r="A45" s="4">
        <v>39</v>
      </c>
      <c r="B45" s="4"/>
      <c r="C45" s="4"/>
      <c r="D45" s="4">
        <v>4430</v>
      </c>
      <c r="E45" s="9" t="s">
        <v>217</v>
      </c>
      <c r="F45" s="10"/>
      <c r="G45" s="10"/>
      <c r="H45" s="45"/>
      <c r="I45" s="45">
        <f>SUM(I46)</f>
        <v>0</v>
      </c>
      <c r="J45" s="45">
        <f t="shared" si="3"/>
        <v>0</v>
      </c>
      <c r="K45" s="45">
        <f t="shared" si="3"/>
        <v>20770</v>
      </c>
      <c r="L45" s="45">
        <f t="shared" si="3"/>
        <v>20769.94</v>
      </c>
      <c r="M45" s="45">
        <f t="shared" si="0"/>
        <v>99.9997111218103</v>
      </c>
    </row>
    <row r="46" spans="1:13" ht="12.75" customHeight="1">
      <c r="A46" s="4">
        <v>40</v>
      </c>
      <c r="B46" s="4"/>
      <c r="C46" s="4"/>
      <c r="D46" s="4"/>
      <c r="E46" s="9" t="s">
        <v>691</v>
      </c>
      <c r="F46" s="10"/>
      <c r="G46" s="10"/>
      <c r="H46" s="45"/>
      <c r="I46" s="45">
        <v>0</v>
      </c>
      <c r="J46" s="11"/>
      <c r="K46" s="45">
        <v>20770</v>
      </c>
      <c r="L46" s="45">
        <v>20769.94</v>
      </c>
      <c r="M46" s="45">
        <f t="shared" si="0"/>
        <v>99.9997111218103</v>
      </c>
    </row>
    <row r="47" spans="1:13" ht="12.75">
      <c r="A47" s="4">
        <v>41</v>
      </c>
      <c r="B47" s="101" t="s">
        <v>705</v>
      </c>
      <c r="C47" s="102"/>
      <c r="D47" s="102"/>
      <c r="E47" s="102"/>
      <c r="F47" s="16" t="e">
        <f>SUM(F7+F41)</f>
        <v>#REF!</v>
      </c>
      <c r="G47" s="16">
        <f>SUM(G7+G41)</f>
        <v>12189049</v>
      </c>
      <c r="H47" s="48">
        <f>SUM(H7+H41)</f>
        <v>12109700</v>
      </c>
      <c r="I47" s="48">
        <f>SUM(I7+I41)</f>
        <v>7913200</v>
      </c>
      <c r="J47" s="17"/>
      <c r="K47" s="48">
        <f>SUM(K7+K41+K44)</f>
        <v>8336570</v>
      </c>
      <c r="L47" s="48">
        <f>SUM(L7+L41+L44)</f>
        <v>2846118.37</v>
      </c>
      <c r="M47" s="45">
        <f t="shared" si="0"/>
        <v>34.14016040169998</v>
      </c>
    </row>
    <row r="48" spans="1:13" ht="12.75">
      <c r="A48" s="4">
        <v>42</v>
      </c>
      <c r="B48" s="68">
        <v>150</v>
      </c>
      <c r="C48" s="68">
        <v>15011</v>
      </c>
      <c r="D48" s="68"/>
      <c r="E48" s="69" t="s">
        <v>55</v>
      </c>
      <c r="F48" s="16"/>
      <c r="G48" s="16"/>
      <c r="H48" s="48"/>
      <c r="I48" s="49">
        <f>SUM(I49)</f>
        <v>10917</v>
      </c>
      <c r="J48" s="17"/>
      <c r="K48" s="49">
        <f>SUM(K49)</f>
        <v>10917</v>
      </c>
      <c r="L48" s="49">
        <f>SUM(L49)</f>
        <v>0</v>
      </c>
      <c r="M48" s="45">
        <f t="shared" si="0"/>
        <v>0</v>
      </c>
    </row>
    <row r="49" spans="1:13" ht="12.75">
      <c r="A49" s="4">
        <v>43</v>
      </c>
      <c r="B49" s="70"/>
      <c r="C49" s="69"/>
      <c r="D49" s="68">
        <v>6639</v>
      </c>
      <c r="E49" s="69" t="s">
        <v>412</v>
      </c>
      <c r="F49" s="16"/>
      <c r="G49" s="16"/>
      <c r="H49" s="48"/>
      <c r="I49" s="46">
        <v>10917</v>
      </c>
      <c r="J49" s="17"/>
      <c r="K49" s="46">
        <v>10917</v>
      </c>
      <c r="L49" s="46">
        <v>0</v>
      </c>
      <c r="M49" s="45">
        <f t="shared" si="0"/>
        <v>0</v>
      </c>
    </row>
    <row r="50" spans="1:13" s="96" customFormat="1" ht="12.75">
      <c r="A50" s="4">
        <v>44</v>
      </c>
      <c r="B50" s="101" t="s">
        <v>56</v>
      </c>
      <c r="C50" s="102"/>
      <c r="D50" s="102"/>
      <c r="E50" s="102"/>
      <c r="F50" s="93"/>
      <c r="G50" s="93"/>
      <c r="H50" s="94"/>
      <c r="I50" s="94">
        <f>SUM(I48)</f>
        <v>10917</v>
      </c>
      <c r="J50" s="95"/>
      <c r="K50" s="94">
        <f>SUM(K48)</f>
        <v>10917</v>
      </c>
      <c r="L50" s="94">
        <f>SUM(L48)</f>
        <v>0</v>
      </c>
      <c r="M50" s="45">
        <f t="shared" si="0"/>
        <v>0</v>
      </c>
    </row>
    <row r="51" spans="1:13" ht="12.75">
      <c r="A51" s="4">
        <v>45</v>
      </c>
      <c r="B51" s="4">
        <v>600</v>
      </c>
      <c r="C51" s="8">
        <v>60004</v>
      </c>
      <c r="D51" s="18"/>
      <c r="E51" s="13" t="s">
        <v>104</v>
      </c>
      <c r="F51" s="14" t="e">
        <f>SUM(F52+#REF!)</f>
        <v>#REF!</v>
      </c>
      <c r="G51" s="14">
        <f>SUM(G52)</f>
        <v>199000</v>
      </c>
      <c r="H51" s="47" t="e">
        <f>SUM(H52+#REF!)</f>
        <v>#REF!</v>
      </c>
      <c r="I51" s="47">
        <f>SUM(I52)</f>
        <v>412000</v>
      </c>
      <c r="J51" s="15"/>
      <c r="K51" s="47">
        <f>SUM(K52)</f>
        <v>412000</v>
      </c>
      <c r="L51" s="47">
        <f>SUM(L52)</f>
        <v>147120</v>
      </c>
      <c r="M51" s="45">
        <f t="shared" si="0"/>
        <v>35.70873786407767</v>
      </c>
    </row>
    <row r="52" spans="1:13" ht="25.5">
      <c r="A52" s="4">
        <v>46</v>
      </c>
      <c r="B52" s="19"/>
      <c r="C52" s="19"/>
      <c r="D52" s="4">
        <v>2310</v>
      </c>
      <c r="E52" s="9" t="s">
        <v>94</v>
      </c>
      <c r="F52" s="10">
        <f>SUM(F54:F55)</f>
        <v>28120</v>
      </c>
      <c r="G52" s="10">
        <f>SUM(G53:G56)</f>
        <v>199000</v>
      </c>
      <c r="H52" s="45">
        <f>SUM(H53:H56)</f>
        <v>336000</v>
      </c>
      <c r="I52" s="45">
        <f>SUM(I53:I56)</f>
        <v>412000</v>
      </c>
      <c r="J52" s="11"/>
      <c r="K52" s="45">
        <f>SUM(K53:K56)</f>
        <v>412000</v>
      </c>
      <c r="L52" s="45">
        <f>SUM(L53:L56)</f>
        <v>147120</v>
      </c>
      <c r="M52" s="45">
        <f t="shared" si="0"/>
        <v>35.70873786407767</v>
      </c>
    </row>
    <row r="53" spans="1:13" ht="12.75">
      <c r="A53" s="4">
        <v>47</v>
      </c>
      <c r="B53" s="19"/>
      <c r="C53" s="19"/>
      <c r="D53" s="4"/>
      <c r="E53" s="9" t="s">
        <v>148</v>
      </c>
      <c r="F53" s="10"/>
      <c r="G53" s="10">
        <v>46000</v>
      </c>
      <c r="H53" s="45">
        <v>50000</v>
      </c>
      <c r="I53" s="45">
        <v>55000</v>
      </c>
      <c r="J53" s="11"/>
      <c r="K53" s="45">
        <v>55000</v>
      </c>
      <c r="L53" s="45">
        <v>22341</v>
      </c>
      <c r="M53" s="45">
        <f t="shared" si="0"/>
        <v>40.62</v>
      </c>
    </row>
    <row r="54" spans="1:13" ht="12.75">
      <c r="A54" s="4">
        <v>48</v>
      </c>
      <c r="B54" s="19"/>
      <c r="C54" s="19"/>
      <c r="D54" s="4"/>
      <c r="E54" s="9" t="s">
        <v>739</v>
      </c>
      <c r="F54" s="10">
        <v>16620</v>
      </c>
      <c r="G54" s="10">
        <v>23000</v>
      </c>
      <c r="H54" s="45">
        <v>36000</v>
      </c>
      <c r="I54" s="45">
        <v>57000</v>
      </c>
      <c r="J54" s="11"/>
      <c r="K54" s="45">
        <v>57000</v>
      </c>
      <c r="L54" s="45">
        <v>10887</v>
      </c>
      <c r="M54" s="45">
        <f t="shared" si="0"/>
        <v>19.1</v>
      </c>
    </row>
    <row r="55" spans="1:13" ht="15.75" customHeight="1">
      <c r="A55" s="4">
        <v>49</v>
      </c>
      <c r="B55" s="19"/>
      <c r="C55" s="19"/>
      <c r="D55" s="4"/>
      <c r="E55" s="9" t="s">
        <v>723</v>
      </c>
      <c r="F55" s="10">
        <v>11500</v>
      </c>
      <c r="G55" s="10">
        <v>10000</v>
      </c>
      <c r="H55" s="45">
        <v>10000</v>
      </c>
      <c r="I55" s="45">
        <v>20000</v>
      </c>
      <c r="J55" s="11"/>
      <c r="K55" s="45">
        <v>20000</v>
      </c>
      <c r="L55" s="45">
        <v>3360</v>
      </c>
      <c r="M55" s="45">
        <f t="shared" si="0"/>
        <v>16.8</v>
      </c>
    </row>
    <row r="56" spans="1:13" ht="12.75">
      <c r="A56" s="4">
        <v>50</v>
      </c>
      <c r="B56" s="19"/>
      <c r="C56" s="19"/>
      <c r="D56" s="4"/>
      <c r="E56" s="39" t="s">
        <v>645</v>
      </c>
      <c r="F56" s="10"/>
      <c r="G56" s="10">
        <v>120000</v>
      </c>
      <c r="H56" s="45">
        <v>240000</v>
      </c>
      <c r="I56" s="45">
        <v>280000</v>
      </c>
      <c r="J56" s="11"/>
      <c r="K56" s="45">
        <v>280000</v>
      </c>
      <c r="L56" s="45">
        <v>110532</v>
      </c>
      <c r="M56" s="45">
        <f t="shared" si="0"/>
        <v>39.47571428571429</v>
      </c>
    </row>
    <row r="57" spans="1:13" ht="12.75">
      <c r="A57" s="4">
        <v>51</v>
      </c>
      <c r="B57" s="4" t="s">
        <v>161</v>
      </c>
      <c r="C57" s="8">
        <v>60016</v>
      </c>
      <c r="D57" s="8" t="s">
        <v>163</v>
      </c>
      <c r="E57" s="13" t="s">
        <v>220</v>
      </c>
      <c r="F57" s="14">
        <f>SUM(F58+F60+F71+F84)</f>
        <v>650000</v>
      </c>
      <c r="G57" s="14">
        <f>SUM(G58+G60+G71+G84)</f>
        <v>12989000</v>
      </c>
      <c r="H57" s="47">
        <f>SUM(H58+H60+H71+H84)</f>
        <v>10442000</v>
      </c>
      <c r="I57" s="47">
        <f>SUM(I58+I60+I71+I84)</f>
        <v>14983220</v>
      </c>
      <c r="J57" s="15"/>
      <c r="K57" s="47">
        <f>SUM(K58+K60+K71+K84+K82)</f>
        <v>17736087</v>
      </c>
      <c r="L57" s="47">
        <f>SUM(L58+L60+L71+L84+L82)</f>
        <v>6995643.01</v>
      </c>
      <c r="M57" s="45">
        <f t="shared" si="0"/>
        <v>39.44298993346165</v>
      </c>
    </row>
    <row r="58" spans="1:13" ht="12.75">
      <c r="A58" s="4">
        <v>52</v>
      </c>
      <c r="B58" s="4"/>
      <c r="C58" s="8"/>
      <c r="D58" s="4">
        <v>4210</v>
      </c>
      <c r="E58" s="9" t="s">
        <v>110</v>
      </c>
      <c r="F58" s="10">
        <f>SUM(F59)</f>
        <v>4000</v>
      </c>
      <c r="G58" s="10">
        <f>SUM(G59)</f>
        <v>5000</v>
      </c>
      <c r="H58" s="45">
        <f>SUM(H59)</f>
        <v>5000</v>
      </c>
      <c r="I58" s="45">
        <f>SUM(I59)</f>
        <v>5000</v>
      </c>
      <c r="J58" s="11"/>
      <c r="K58" s="45">
        <f>SUM(K59)</f>
        <v>5000</v>
      </c>
      <c r="L58" s="45">
        <f>SUM(L59)</f>
        <v>0</v>
      </c>
      <c r="M58" s="45">
        <f t="shared" si="0"/>
        <v>0</v>
      </c>
    </row>
    <row r="59" spans="1:13" ht="12.75">
      <c r="A59" s="4">
        <v>53</v>
      </c>
      <c r="B59" s="4"/>
      <c r="C59" s="8"/>
      <c r="D59" s="4"/>
      <c r="E59" s="9" t="s">
        <v>724</v>
      </c>
      <c r="F59" s="10">
        <v>4000</v>
      </c>
      <c r="G59" s="10">
        <v>5000</v>
      </c>
      <c r="H59" s="45">
        <v>5000</v>
      </c>
      <c r="I59" s="45">
        <v>5000</v>
      </c>
      <c r="J59" s="11"/>
      <c r="K59" s="45">
        <v>5000</v>
      </c>
      <c r="L59" s="45">
        <v>0</v>
      </c>
      <c r="M59" s="45">
        <f t="shared" si="0"/>
        <v>0</v>
      </c>
    </row>
    <row r="60" spans="1:13" ht="14.25" customHeight="1">
      <c r="A60" s="4">
        <v>54</v>
      </c>
      <c r="B60" s="4" t="s">
        <v>161</v>
      </c>
      <c r="C60" s="4" t="s">
        <v>162</v>
      </c>
      <c r="D60" s="4">
        <v>4270</v>
      </c>
      <c r="E60" s="9" t="s">
        <v>174</v>
      </c>
      <c r="F60" s="10">
        <f>SUM(F61:F70)</f>
        <v>330000</v>
      </c>
      <c r="G60" s="10">
        <f>SUM(G61:G70)</f>
        <v>1437000</v>
      </c>
      <c r="H60" s="45">
        <f>SUM(H61:H70)</f>
        <v>2085000</v>
      </c>
      <c r="I60" s="45">
        <f>SUM(I61:I70)</f>
        <v>2179220</v>
      </c>
      <c r="J60" s="11"/>
      <c r="K60" s="45">
        <f>SUM(K61:K70)</f>
        <v>2418220</v>
      </c>
      <c r="L60" s="45">
        <f>SUM(L61:L70)</f>
        <v>695604.64</v>
      </c>
      <c r="M60" s="45">
        <f t="shared" si="0"/>
        <v>28.765151226935515</v>
      </c>
    </row>
    <row r="61" spans="1:13" ht="15" customHeight="1">
      <c r="A61" s="4">
        <v>55</v>
      </c>
      <c r="B61" s="4"/>
      <c r="C61" s="4"/>
      <c r="D61" s="4"/>
      <c r="E61" s="9" t="s">
        <v>449</v>
      </c>
      <c r="F61" s="10">
        <v>220000</v>
      </c>
      <c r="G61" s="10">
        <v>450000</v>
      </c>
      <c r="H61" s="45">
        <v>600000</v>
      </c>
      <c r="I61" s="45">
        <v>650000</v>
      </c>
      <c r="J61" s="11"/>
      <c r="K61" s="45">
        <v>649000</v>
      </c>
      <c r="L61" s="45">
        <v>316441.37</v>
      </c>
      <c r="M61" s="45">
        <f t="shared" si="0"/>
        <v>48.758300462249615</v>
      </c>
    </row>
    <row r="62" spans="1:13" ht="14.25" customHeight="1">
      <c r="A62" s="4">
        <v>56</v>
      </c>
      <c r="B62" s="4"/>
      <c r="C62" s="4"/>
      <c r="D62" s="4"/>
      <c r="E62" s="9" t="s">
        <v>450</v>
      </c>
      <c r="F62" s="10">
        <v>50000</v>
      </c>
      <c r="G62" s="10">
        <v>200000</v>
      </c>
      <c r="H62" s="45">
        <v>250000</v>
      </c>
      <c r="I62" s="45">
        <v>250000</v>
      </c>
      <c r="J62" s="11"/>
      <c r="K62" s="45">
        <v>350000</v>
      </c>
      <c r="L62" s="45">
        <v>131743.74</v>
      </c>
      <c r="M62" s="45">
        <f t="shared" si="0"/>
        <v>37.64106857142857</v>
      </c>
    </row>
    <row r="63" spans="1:13" ht="15" customHeight="1">
      <c r="A63" s="4">
        <v>57</v>
      </c>
      <c r="B63" s="4"/>
      <c r="C63" s="4"/>
      <c r="D63" s="4"/>
      <c r="E63" s="9" t="s">
        <v>327</v>
      </c>
      <c r="F63" s="10">
        <v>30000</v>
      </c>
      <c r="G63" s="10">
        <v>60000</v>
      </c>
      <c r="H63" s="45">
        <v>60000</v>
      </c>
      <c r="I63" s="45">
        <v>60000</v>
      </c>
      <c r="J63" s="11"/>
      <c r="K63" s="45">
        <v>60000</v>
      </c>
      <c r="L63" s="45">
        <v>0</v>
      </c>
      <c r="M63" s="45">
        <f t="shared" si="0"/>
        <v>0</v>
      </c>
    </row>
    <row r="64" spans="1:13" ht="13.5" customHeight="1">
      <c r="A64" s="4">
        <v>58</v>
      </c>
      <c r="B64" s="4"/>
      <c r="C64" s="4"/>
      <c r="D64" s="4"/>
      <c r="E64" s="9" t="s">
        <v>772</v>
      </c>
      <c r="F64" s="10">
        <v>30000</v>
      </c>
      <c r="G64" s="10">
        <v>60000</v>
      </c>
      <c r="H64" s="45">
        <v>90000</v>
      </c>
      <c r="I64" s="45">
        <v>80000</v>
      </c>
      <c r="J64" s="11"/>
      <c r="K64" s="45">
        <v>120000</v>
      </c>
      <c r="L64" s="45">
        <v>0</v>
      </c>
      <c r="M64" s="45">
        <f t="shared" si="0"/>
        <v>0</v>
      </c>
    </row>
    <row r="65" spans="1:13" ht="19.5" customHeight="1">
      <c r="A65" s="4">
        <v>59</v>
      </c>
      <c r="B65" s="4"/>
      <c r="C65" s="4"/>
      <c r="D65" s="4"/>
      <c r="E65" s="9" t="s">
        <v>561</v>
      </c>
      <c r="F65" s="10"/>
      <c r="G65" s="10">
        <v>7000</v>
      </c>
      <c r="H65" s="45">
        <v>5000</v>
      </c>
      <c r="I65" s="45">
        <v>5000</v>
      </c>
      <c r="J65" s="11"/>
      <c r="K65" s="45">
        <v>5000</v>
      </c>
      <c r="L65" s="45">
        <v>66.61</v>
      </c>
      <c r="M65" s="45">
        <f t="shared" si="0"/>
        <v>1.3322</v>
      </c>
    </row>
    <row r="66" spans="1:13" ht="15.75" customHeight="1">
      <c r="A66" s="4">
        <v>60</v>
      </c>
      <c r="B66" s="4"/>
      <c r="C66" s="4"/>
      <c r="D66" s="4"/>
      <c r="E66" s="9" t="s">
        <v>48</v>
      </c>
      <c r="F66" s="10"/>
      <c r="G66" s="10"/>
      <c r="H66" s="45"/>
      <c r="I66" s="45">
        <v>35000</v>
      </c>
      <c r="J66" s="11"/>
      <c r="K66" s="45">
        <v>35000</v>
      </c>
      <c r="L66" s="45">
        <v>0</v>
      </c>
      <c r="M66" s="45">
        <f t="shared" si="0"/>
        <v>0</v>
      </c>
    </row>
    <row r="67" spans="1:13" ht="26.25" customHeight="1">
      <c r="A67" s="4">
        <v>61</v>
      </c>
      <c r="B67" s="4"/>
      <c r="C67" s="4"/>
      <c r="D67" s="4"/>
      <c r="E67" s="9" t="s">
        <v>49</v>
      </c>
      <c r="F67" s="10"/>
      <c r="G67" s="10"/>
      <c r="H67" s="45"/>
      <c r="I67" s="45">
        <v>19220</v>
      </c>
      <c r="J67" s="11"/>
      <c r="K67" s="45">
        <v>19220</v>
      </c>
      <c r="L67" s="45">
        <v>0</v>
      </c>
      <c r="M67" s="45">
        <f t="shared" si="0"/>
        <v>0</v>
      </c>
    </row>
    <row r="68" spans="1:13" ht="18" customHeight="1">
      <c r="A68" s="4">
        <v>62</v>
      </c>
      <c r="B68" s="4"/>
      <c r="C68" s="4"/>
      <c r="D68" s="4"/>
      <c r="E68" s="9" t="s">
        <v>285</v>
      </c>
      <c r="F68" s="10"/>
      <c r="G68" s="10">
        <v>60000</v>
      </c>
      <c r="H68" s="45">
        <v>50000</v>
      </c>
      <c r="I68" s="45">
        <v>50000</v>
      </c>
      <c r="J68" s="11"/>
      <c r="K68" s="45">
        <v>50000</v>
      </c>
      <c r="L68" s="45">
        <v>0</v>
      </c>
      <c r="M68" s="45">
        <f t="shared" si="0"/>
        <v>0</v>
      </c>
    </row>
    <row r="69" spans="1:13" ht="115.5" customHeight="1">
      <c r="A69" s="4">
        <v>63</v>
      </c>
      <c r="B69" s="4"/>
      <c r="C69" s="4"/>
      <c r="D69" s="4"/>
      <c r="E69" s="52" t="s">
        <v>804</v>
      </c>
      <c r="F69" s="10"/>
      <c r="G69" s="10">
        <v>600000</v>
      </c>
      <c r="H69" s="55">
        <v>780000</v>
      </c>
      <c r="I69" s="55">
        <v>750000</v>
      </c>
      <c r="J69" s="11"/>
      <c r="K69" s="55">
        <v>850000</v>
      </c>
      <c r="L69" s="76">
        <v>247352.92</v>
      </c>
      <c r="M69" s="45">
        <f t="shared" si="0"/>
        <v>29.100343529411766</v>
      </c>
    </row>
    <row r="70" spans="1:13" ht="67.5" customHeight="1">
      <c r="A70" s="4">
        <v>64</v>
      </c>
      <c r="B70" s="4"/>
      <c r="C70" s="4"/>
      <c r="D70" s="4"/>
      <c r="E70" s="9" t="s">
        <v>611</v>
      </c>
      <c r="F70" s="10"/>
      <c r="G70" s="10"/>
      <c r="H70" s="55">
        <v>250000</v>
      </c>
      <c r="I70" s="55">
        <v>280000</v>
      </c>
      <c r="J70" s="11"/>
      <c r="K70" s="55">
        <v>280000</v>
      </c>
      <c r="L70" s="55">
        <v>0</v>
      </c>
      <c r="M70" s="45">
        <f t="shared" si="0"/>
        <v>0</v>
      </c>
    </row>
    <row r="71" spans="1:13" ht="12.75">
      <c r="A71" s="4">
        <v>65</v>
      </c>
      <c r="B71" s="4"/>
      <c r="C71" s="4"/>
      <c r="D71" s="4">
        <v>4300</v>
      </c>
      <c r="E71" s="9" t="s">
        <v>216</v>
      </c>
      <c r="F71" s="10">
        <f>SUM(F72:F78)</f>
        <v>276000</v>
      </c>
      <c r="G71" s="10">
        <f>SUM(G72:G81)</f>
        <v>572000</v>
      </c>
      <c r="H71" s="45">
        <f>SUM(H72:H81)</f>
        <v>662000</v>
      </c>
      <c r="I71" s="45">
        <f>SUM(I72:I81)</f>
        <v>630000</v>
      </c>
      <c r="J71" s="11"/>
      <c r="K71" s="45">
        <f>SUM(K72:K81)</f>
        <v>680000</v>
      </c>
      <c r="L71" s="45">
        <f>SUM(L72:L81)</f>
        <v>202118.58</v>
      </c>
      <c r="M71" s="45">
        <f aca="true" t="shared" si="4" ref="M71:M134">SUM(L71/K71)*100</f>
        <v>29.723320588235293</v>
      </c>
    </row>
    <row r="72" spans="1:13" ht="12.75">
      <c r="A72" s="4">
        <v>66</v>
      </c>
      <c r="B72" s="4"/>
      <c r="C72" s="4"/>
      <c r="D72" s="4"/>
      <c r="E72" s="9" t="s">
        <v>221</v>
      </c>
      <c r="F72" s="10">
        <v>165000</v>
      </c>
      <c r="G72" s="10">
        <v>330000</v>
      </c>
      <c r="H72" s="45">
        <v>340000</v>
      </c>
      <c r="I72" s="45">
        <v>350000</v>
      </c>
      <c r="J72" s="11"/>
      <c r="K72" s="45">
        <v>350000</v>
      </c>
      <c r="L72" s="45">
        <v>145689.43</v>
      </c>
      <c r="M72" s="45">
        <f t="shared" si="4"/>
        <v>41.62555142857143</v>
      </c>
    </row>
    <row r="73" spans="1:13" ht="25.5">
      <c r="A73" s="4">
        <v>67</v>
      </c>
      <c r="B73" s="4"/>
      <c r="C73" s="4"/>
      <c r="D73" s="4"/>
      <c r="E73" s="9" t="s">
        <v>805</v>
      </c>
      <c r="F73" s="10">
        <v>6000</v>
      </c>
      <c r="G73" s="10">
        <v>6000</v>
      </c>
      <c r="H73" s="45">
        <v>6000</v>
      </c>
      <c r="I73" s="45">
        <v>30000</v>
      </c>
      <c r="J73" s="11"/>
      <c r="K73" s="45">
        <v>30000</v>
      </c>
      <c r="L73" s="45">
        <v>14927.92</v>
      </c>
      <c r="M73" s="45">
        <f t="shared" si="4"/>
        <v>49.75973333333334</v>
      </c>
    </row>
    <row r="74" spans="1:13" ht="12.75">
      <c r="A74" s="4">
        <v>68</v>
      </c>
      <c r="B74" s="4"/>
      <c r="C74" s="4"/>
      <c r="D74" s="4"/>
      <c r="E74" s="9" t="s">
        <v>102</v>
      </c>
      <c r="F74" s="10">
        <v>45000</v>
      </c>
      <c r="G74" s="10">
        <v>50000</v>
      </c>
      <c r="H74" s="45">
        <v>110000</v>
      </c>
      <c r="I74" s="45">
        <v>100000</v>
      </c>
      <c r="J74" s="11"/>
      <c r="K74" s="45">
        <v>100000</v>
      </c>
      <c r="L74" s="45">
        <v>0</v>
      </c>
      <c r="M74" s="45">
        <f t="shared" si="4"/>
        <v>0</v>
      </c>
    </row>
    <row r="75" spans="1:13" ht="12.75">
      <c r="A75" s="4">
        <v>69</v>
      </c>
      <c r="B75" s="4"/>
      <c r="C75" s="4"/>
      <c r="D75" s="4"/>
      <c r="E75" s="9" t="s">
        <v>0</v>
      </c>
      <c r="F75" s="10">
        <v>30000</v>
      </c>
      <c r="G75" s="10">
        <v>60000</v>
      </c>
      <c r="H75" s="45">
        <v>80000</v>
      </c>
      <c r="I75" s="45">
        <v>30000</v>
      </c>
      <c r="J75" s="11"/>
      <c r="K75" s="45">
        <v>30000</v>
      </c>
      <c r="L75" s="45">
        <v>2098.4</v>
      </c>
      <c r="M75" s="45">
        <f t="shared" si="4"/>
        <v>6.994666666666667</v>
      </c>
    </row>
    <row r="76" spans="1:13" ht="25.5">
      <c r="A76" s="4">
        <v>70</v>
      </c>
      <c r="B76" s="4"/>
      <c r="C76" s="4"/>
      <c r="D76" s="4"/>
      <c r="E76" s="9" t="s">
        <v>806</v>
      </c>
      <c r="F76" s="10"/>
      <c r="G76" s="10"/>
      <c r="H76" s="45"/>
      <c r="I76" s="45">
        <v>5000</v>
      </c>
      <c r="J76" s="11"/>
      <c r="K76" s="45">
        <v>5000</v>
      </c>
      <c r="L76" s="45">
        <v>0</v>
      </c>
      <c r="M76" s="45">
        <f t="shared" si="4"/>
        <v>0</v>
      </c>
    </row>
    <row r="77" spans="1:13" ht="12.75">
      <c r="A77" s="4">
        <v>71</v>
      </c>
      <c r="B77" s="4"/>
      <c r="C77" s="4"/>
      <c r="D77" s="4"/>
      <c r="E77" s="9" t="s">
        <v>681</v>
      </c>
      <c r="F77" s="10"/>
      <c r="G77" s="10">
        <v>6000</v>
      </c>
      <c r="H77" s="45">
        <v>6000</v>
      </c>
      <c r="I77" s="45">
        <v>5000</v>
      </c>
      <c r="J77" s="11"/>
      <c r="K77" s="45">
        <v>35000</v>
      </c>
      <c r="L77" s="45">
        <v>0</v>
      </c>
      <c r="M77" s="45">
        <f t="shared" si="4"/>
        <v>0</v>
      </c>
    </row>
    <row r="78" spans="1:13" ht="12.75">
      <c r="A78" s="4">
        <v>72</v>
      </c>
      <c r="B78" s="4"/>
      <c r="C78" s="4"/>
      <c r="D78" s="4"/>
      <c r="E78" s="9" t="s">
        <v>730</v>
      </c>
      <c r="F78" s="10">
        <v>30000</v>
      </c>
      <c r="G78" s="10">
        <v>70000</v>
      </c>
      <c r="H78" s="45">
        <v>70000</v>
      </c>
      <c r="I78" s="45">
        <v>70000</v>
      </c>
      <c r="J78" s="11"/>
      <c r="K78" s="45">
        <v>70000</v>
      </c>
      <c r="L78" s="45">
        <v>24933.87</v>
      </c>
      <c r="M78" s="45">
        <f t="shared" si="4"/>
        <v>35.619814285714284</v>
      </c>
    </row>
    <row r="79" spans="1:13" ht="12.75">
      <c r="A79" s="4">
        <v>73</v>
      </c>
      <c r="B79" s="4"/>
      <c r="C79" s="4"/>
      <c r="D79" s="4"/>
      <c r="E79" s="9" t="s">
        <v>243</v>
      </c>
      <c r="F79" s="10"/>
      <c r="G79" s="10"/>
      <c r="H79" s="45"/>
      <c r="I79" s="45">
        <v>5000</v>
      </c>
      <c r="J79" s="11"/>
      <c r="K79" s="45">
        <v>5000</v>
      </c>
      <c r="L79" s="45">
        <v>793</v>
      </c>
      <c r="M79" s="45">
        <f t="shared" si="4"/>
        <v>15.86</v>
      </c>
    </row>
    <row r="80" spans="1:13" ht="12.75">
      <c r="A80" s="4">
        <v>74</v>
      </c>
      <c r="B80" s="4"/>
      <c r="C80" s="4"/>
      <c r="D80" s="4"/>
      <c r="E80" s="9" t="s">
        <v>807</v>
      </c>
      <c r="F80" s="10"/>
      <c r="G80" s="10"/>
      <c r="H80" s="45"/>
      <c r="I80" s="45">
        <v>15000</v>
      </c>
      <c r="J80" s="11"/>
      <c r="K80" s="45">
        <v>15000</v>
      </c>
      <c r="L80" s="45">
        <v>12211.96</v>
      </c>
      <c r="M80" s="45">
        <f t="shared" si="4"/>
        <v>81.41306666666665</v>
      </c>
    </row>
    <row r="81" spans="1:13" ht="12.75">
      <c r="A81" s="4">
        <v>75</v>
      </c>
      <c r="B81" s="4"/>
      <c r="C81" s="4"/>
      <c r="D81" s="4"/>
      <c r="E81" s="9" t="s">
        <v>232</v>
      </c>
      <c r="F81" s="10"/>
      <c r="G81" s="10">
        <v>50000</v>
      </c>
      <c r="H81" s="45">
        <v>50000</v>
      </c>
      <c r="I81" s="45">
        <v>20000</v>
      </c>
      <c r="J81" s="11"/>
      <c r="K81" s="45">
        <v>40000</v>
      </c>
      <c r="L81" s="45">
        <v>1464</v>
      </c>
      <c r="M81" s="45">
        <f t="shared" si="4"/>
        <v>3.66</v>
      </c>
    </row>
    <row r="82" spans="1:13" ht="25.5">
      <c r="A82" s="4">
        <v>76</v>
      </c>
      <c r="B82" s="4"/>
      <c r="C82" s="4"/>
      <c r="D82" s="4">
        <v>4600</v>
      </c>
      <c r="E82" s="9" t="s">
        <v>752</v>
      </c>
      <c r="F82" s="10"/>
      <c r="G82" s="10"/>
      <c r="H82" s="45"/>
      <c r="I82" s="45">
        <f>SUM(I83)</f>
        <v>0</v>
      </c>
      <c r="J82" s="45">
        <f>SUM(J83)</f>
        <v>0</v>
      </c>
      <c r="K82" s="45">
        <f>SUM(K83)</f>
        <v>1000</v>
      </c>
      <c r="L82" s="45">
        <f>SUM(L83)</f>
        <v>0</v>
      </c>
      <c r="M82" s="45">
        <f t="shared" si="4"/>
        <v>0</v>
      </c>
    </row>
    <row r="83" spans="1:13" ht="25.5">
      <c r="A83" s="4">
        <v>77</v>
      </c>
      <c r="B83" s="4"/>
      <c r="C83" s="4"/>
      <c r="D83" s="4"/>
      <c r="E83" s="9" t="s">
        <v>752</v>
      </c>
      <c r="F83" s="10"/>
      <c r="G83" s="10"/>
      <c r="H83" s="45"/>
      <c r="I83" s="45"/>
      <c r="J83" s="11"/>
      <c r="K83" s="45">
        <v>1000</v>
      </c>
      <c r="L83" s="45">
        <v>0</v>
      </c>
      <c r="M83" s="45">
        <f t="shared" si="4"/>
        <v>0</v>
      </c>
    </row>
    <row r="84" spans="1:13" ht="12.75">
      <c r="A84" s="4">
        <v>78</v>
      </c>
      <c r="B84" s="4"/>
      <c r="C84" s="4"/>
      <c r="D84" s="4">
        <v>6050</v>
      </c>
      <c r="E84" s="9" t="s">
        <v>218</v>
      </c>
      <c r="F84" s="10">
        <f>SUM(F85:F85)</f>
        <v>40000</v>
      </c>
      <c r="G84" s="37">
        <f>SUM(G85:G85)</f>
        <v>10975000</v>
      </c>
      <c r="H84" s="46">
        <f>SUM(H85:H85)</f>
        <v>7690000</v>
      </c>
      <c r="I84" s="46">
        <f>SUM(I85:I85)</f>
        <v>12169000</v>
      </c>
      <c r="J84" s="11"/>
      <c r="K84" s="46">
        <f>SUM(K85:K85)</f>
        <v>14631867</v>
      </c>
      <c r="L84" s="46">
        <f>SUM(L85:L85)</f>
        <v>6097919.79</v>
      </c>
      <c r="M84" s="45">
        <f t="shared" si="4"/>
        <v>41.675609749596546</v>
      </c>
    </row>
    <row r="85" spans="1:13" ht="15" customHeight="1">
      <c r="A85" s="4">
        <v>79</v>
      </c>
      <c r="B85" s="4"/>
      <c r="C85" s="4"/>
      <c r="D85" s="4"/>
      <c r="E85" s="36" t="s">
        <v>50</v>
      </c>
      <c r="F85" s="37">
        <v>40000</v>
      </c>
      <c r="G85" s="37">
        <v>10975000</v>
      </c>
      <c r="H85" s="46">
        <v>7690000</v>
      </c>
      <c r="I85" s="46">
        <v>12169000</v>
      </c>
      <c r="J85" s="11"/>
      <c r="K85" s="46">
        <v>14631867</v>
      </c>
      <c r="L85" s="46">
        <v>6097919.79</v>
      </c>
      <c r="M85" s="45">
        <f t="shared" si="4"/>
        <v>41.675609749596546</v>
      </c>
    </row>
    <row r="86" spans="1:13" ht="12.75">
      <c r="A86" s="4">
        <v>80</v>
      </c>
      <c r="B86" s="4" t="s">
        <v>161</v>
      </c>
      <c r="C86" s="8">
        <v>60095</v>
      </c>
      <c r="D86" s="8" t="s">
        <v>163</v>
      </c>
      <c r="E86" s="13" t="s">
        <v>219</v>
      </c>
      <c r="F86" s="14" t="e">
        <f>SUM(F87+F90+F98+#REF!+#REF!)</f>
        <v>#REF!</v>
      </c>
      <c r="G86" s="14">
        <f>SUM(G87+G90+G98+G96)</f>
        <v>878000</v>
      </c>
      <c r="H86" s="47">
        <f>SUM(H87+H90+H98+H96)</f>
        <v>851000</v>
      </c>
      <c r="I86" s="47">
        <f>SUM(I87+I90+I98+I96)</f>
        <v>961924</v>
      </c>
      <c r="J86" s="15"/>
      <c r="K86" s="47">
        <f>SUM(K87+K90+K98+K96)</f>
        <v>1385220</v>
      </c>
      <c r="L86" s="47">
        <f>SUM(L87+L90+L98+L96)</f>
        <v>286027.16</v>
      </c>
      <c r="M86" s="45">
        <f t="shared" si="4"/>
        <v>20.6485005991828</v>
      </c>
    </row>
    <row r="87" spans="1:13" ht="12.75">
      <c r="A87" s="4">
        <v>81</v>
      </c>
      <c r="B87" s="4" t="s">
        <v>161</v>
      </c>
      <c r="C87" s="4" t="s">
        <v>162</v>
      </c>
      <c r="D87" s="4">
        <v>4270</v>
      </c>
      <c r="E87" s="9" t="s">
        <v>174</v>
      </c>
      <c r="F87" s="10">
        <f>SUM(F88:F89)</f>
        <v>136000</v>
      </c>
      <c r="G87" s="10">
        <f>SUM(G88:G89)</f>
        <v>205000</v>
      </c>
      <c r="H87" s="45">
        <f>SUM(H88:H89)</f>
        <v>225000</v>
      </c>
      <c r="I87" s="45">
        <f>SUM(I88:I89)</f>
        <v>175000</v>
      </c>
      <c r="J87" s="11"/>
      <c r="K87" s="45">
        <f>SUM(K88:K89)</f>
        <v>240000</v>
      </c>
      <c r="L87" s="45">
        <f>SUM(L88:L89)</f>
        <v>68079.53</v>
      </c>
      <c r="M87" s="45">
        <f t="shared" si="4"/>
        <v>28.366470833333334</v>
      </c>
    </row>
    <row r="88" spans="1:13" ht="12.75">
      <c r="A88" s="4">
        <v>82</v>
      </c>
      <c r="B88" s="4" t="s">
        <v>161</v>
      </c>
      <c r="C88" s="4" t="s">
        <v>162</v>
      </c>
      <c r="D88" s="4"/>
      <c r="E88" s="9" t="s">
        <v>222</v>
      </c>
      <c r="F88" s="10">
        <v>120000</v>
      </c>
      <c r="G88" s="10">
        <v>180000</v>
      </c>
      <c r="H88" s="45">
        <v>200000</v>
      </c>
      <c r="I88" s="45">
        <v>150000</v>
      </c>
      <c r="J88" s="11"/>
      <c r="K88" s="45">
        <v>240000</v>
      </c>
      <c r="L88" s="45">
        <v>68079.53</v>
      </c>
      <c r="M88" s="45">
        <f t="shared" si="4"/>
        <v>28.366470833333334</v>
      </c>
    </row>
    <row r="89" spans="1:13" ht="13.5" customHeight="1">
      <c r="A89" s="4">
        <v>83</v>
      </c>
      <c r="B89" s="4"/>
      <c r="C89" s="4"/>
      <c r="D89" s="4"/>
      <c r="E89" s="9" t="s">
        <v>732</v>
      </c>
      <c r="F89" s="10">
        <v>16000</v>
      </c>
      <c r="G89" s="10">
        <v>25000</v>
      </c>
      <c r="H89" s="45">
        <v>25000</v>
      </c>
      <c r="I89" s="45">
        <v>25000</v>
      </c>
      <c r="J89" s="11"/>
      <c r="K89" s="45">
        <v>0</v>
      </c>
      <c r="L89" s="45">
        <v>0</v>
      </c>
      <c r="M89" s="45" t="e">
        <f t="shared" si="4"/>
        <v>#DIV/0!</v>
      </c>
    </row>
    <row r="90" spans="1:13" ht="12.75">
      <c r="A90" s="4">
        <v>84</v>
      </c>
      <c r="B90" s="4"/>
      <c r="C90" s="4"/>
      <c r="D90" s="4">
        <v>4300</v>
      </c>
      <c r="E90" s="9" t="s">
        <v>216</v>
      </c>
      <c r="F90" s="10">
        <f>SUM(F92:F94)</f>
        <v>70000</v>
      </c>
      <c r="G90" s="10">
        <f>SUM(G92:G94)</f>
        <v>100000</v>
      </c>
      <c r="H90" s="45">
        <f>SUM(H92:H94)</f>
        <v>120000</v>
      </c>
      <c r="I90" s="45">
        <f>SUM(I91:I94)</f>
        <v>176924</v>
      </c>
      <c r="J90" s="11"/>
      <c r="K90" s="45">
        <f>SUM(K91:K95)</f>
        <v>201924</v>
      </c>
      <c r="L90" s="45">
        <f>SUM(L91:L95)</f>
        <v>3708.8</v>
      </c>
      <c r="M90" s="45">
        <f t="shared" si="4"/>
        <v>1.836730651136071</v>
      </c>
    </row>
    <row r="91" spans="1:13" ht="25.5">
      <c r="A91" s="4">
        <v>85</v>
      </c>
      <c r="B91" s="4"/>
      <c r="C91" s="4"/>
      <c r="D91" s="4"/>
      <c r="E91" s="9" t="s">
        <v>52</v>
      </c>
      <c r="F91" s="10"/>
      <c r="G91" s="10"/>
      <c r="H91" s="45"/>
      <c r="I91" s="45">
        <v>21924</v>
      </c>
      <c r="J91" s="11"/>
      <c r="K91" s="45">
        <v>21924</v>
      </c>
      <c r="L91" s="45">
        <v>3050</v>
      </c>
      <c r="M91" s="45">
        <f t="shared" si="4"/>
        <v>13.911694946177706</v>
      </c>
    </row>
    <row r="92" spans="1:13" ht="12.75" customHeight="1">
      <c r="A92" s="4">
        <v>86</v>
      </c>
      <c r="B92" s="4"/>
      <c r="C92" s="4"/>
      <c r="D92" s="4"/>
      <c r="E92" s="9" t="s">
        <v>26</v>
      </c>
      <c r="F92" s="10">
        <v>20000</v>
      </c>
      <c r="G92" s="10">
        <v>40000</v>
      </c>
      <c r="H92" s="45">
        <v>40000</v>
      </c>
      <c r="I92" s="45">
        <v>100000</v>
      </c>
      <c r="J92" s="11"/>
      <c r="K92" s="45">
        <v>100000</v>
      </c>
      <c r="L92" s="45">
        <v>0</v>
      </c>
      <c r="M92" s="45">
        <f t="shared" si="4"/>
        <v>0</v>
      </c>
    </row>
    <row r="93" spans="1:13" ht="16.5" customHeight="1">
      <c r="A93" s="4">
        <v>87</v>
      </c>
      <c r="B93" s="4"/>
      <c r="C93" s="4"/>
      <c r="D93" s="4"/>
      <c r="E93" s="9" t="s">
        <v>646</v>
      </c>
      <c r="F93" s="10"/>
      <c r="G93" s="10">
        <v>30000</v>
      </c>
      <c r="H93" s="45">
        <v>50000</v>
      </c>
      <c r="I93" s="45">
        <v>40000</v>
      </c>
      <c r="J93" s="11"/>
      <c r="K93" s="45">
        <v>40000</v>
      </c>
      <c r="L93" s="45">
        <v>658.8</v>
      </c>
      <c r="M93" s="45">
        <f t="shared" si="4"/>
        <v>1.6469999999999998</v>
      </c>
    </row>
    <row r="94" spans="1:13" ht="12.75" customHeight="1">
      <c r="A94" s="4">
        <v>88</v>
      </c>
      <c r="B94" s="4"/>
      <c r="C94" s="4"/>
      <c r="D94" s="4"/>
      <c r="E94" s="9" t="s">
        <v>363</v>
      </c>
      <c r="F94" s="10">
        <v>50000</v>
      </c>
      <c r="G94" s="10">
        <v>30000</v>
      </c>
      <c r="H94" s="45">
        <v>30000</v>
      </c>
      <c r="I94" s="45">
        <v>15000</v>
      </c>
      <c r="J94" s="11"/>
      <c r="K94" s="45">
        <v>15000</v>
      </c>
      <c r="L94" s="45">
        <v>0</v>
      </c>
      <c r="M94" s="45">
        <f t="shared" si="4"/>
        <v>0</v>
      </c>
    </row>
    <row r="95" spans="1:13" ht="12.75" customHeight="1">
      <c r="A95" s="4">
        <v>89</v>
      </c>
      <c r="B95" s="4"/>
      <c r="C95" s="4"/>
      <c r="D95" s="4"/>
      <c r="E95" s="9" t="s">
        <v>216</v>
      </c>
      <c r="F95" s="10"/>
      <c r="G95" s="10"/>
      <c r="H95" s="45"/>
      <c r="I95" s="45">
        <v>0</v>
      </c>
      <c r="J95" s="11"/>
      <c r="K95" s="45">
        <v>25000</v>
      </c>
      <c r="L95" s="45">
        <v>0</v>
      </c>
      <c r="M95" s="45">
        <f t="shared" si="4"/>
        <v>0</v>
      </c>
    </row>
    <row r="96" spans="1:13" ht="12.75">
      <c r="A96" s="4">
        <v>90</v>
      </c>
      <c r="B96" s="4"/>
      <c r="C96" s="4"/>
      <c r="D96" s="4">
        <v>4430</v>
      </c>
      <c r="E96" s="9" t="s">
        <v>217</v>
      </c>
      <c r="F96" s="10"/>
      <c r="G96" s="10">
        <f>SUM(G97)</f>
        <v>5000</v>
      </c>
      <c r="H96" s="45">
        <f>SUM(H97)</f>
        <v>6000</v>
      </c>
      <c r="I96" s="45">
        <f>SUM(I97)</f>
        <v>10000</v>
      </c>
      <c r="J96" s="11"/>
      <c r="K96" s="45">
        <f>SUM(K97)</f>
        <v>10000</v>
      </c>
      <c r="L96" s="45">
        <f>SUM(L97)</f>
        <v>7044.47</v>
      </c>
      <c r="M96" s="45">
        <f t="shared" si="4"/>
        <v>70.44470000000001</v>
      </c>
    </row>
    <row r="97" spans="1:13" ht="25.5">
      <c r="A97" s="4">
        <v>91</v>
      </c>
      <c r="B97" s="4"/>
      <c r="C97" s="4"/>
      <c r="D97" s="4"/>
      <c r="E97" s="9" t="s">
        <v>731</v>
      </c>
      <c r="F97" s="10"/>
      <c r="G97" s="10">
        <v>5000</v>
      </c>
      <c r="H97" s="45">
        <v>6000</v>
      </c>
      <c r="I97" s="45">
        <v>10000</v>
      </c>
      <c r="J97" s="11"/>
      <c r="K97" s="45">
        <v>10000</v>
      </c>
      <c r="L97" s="45">
        <v>7044.47</v>
      </c>
      <c r="M97" s="45">
        <f t="shared" si="4"/>
        <v>70.44470000000001</v>
      </c>
    </row>
    <row r="98" spans="1:13" ht="16.5" customHeight="1">
      <c r="A98" s="4">
        <v>92</v>
      </c>
      <c r="B98" s="4"/>
      <c r="C98" s="4"/>
      <c r="D98" s="4">
        <v>6050</v>
      </c>
      <c r="E98" s="9" t="s">
        <v>218</v>
      </c>
      <c r="F98" s="10">
        <f>SUM(F99:F99)</f>
        <v>90000</v>
      </c>
      <c r="G98" s="37">
        <f>SUM(G99:G99)</f>
        <v>568000</v>
      </c>
      <c r="H98" s="46">
        <f>SUM(H99:H99)</f>
        <v>500000</v>
      </c>
      <c r="I98" s="46">
        <f>SUM(I99:I99)</f>
        <v>600000</v>
      </c>
      <c r="J98" s="11"/>
      <c r="K98" s="46">
        <f>SUM(K99:K99)</f>
        <v>933296</v>
      </c>
      <c r="L98" s="46">
        <f>SUM(L99:L99)</f>
        <v>207194.36</v>
      </c>
      <c r="M98" s="45">
        <f t="shared" si="4"/>
        <v>22.200283725634737</v>
      </c>
    </row>
    <row r="99" spans="1:13" ht="12" customHeight="1">
      <c r="A99" s="4">
        <v>93</v>
      </c>
      <c r="B99" s="4"/>
      <c r="C99" s="4"/>
      <c r="D99" s="4"/>
      <c r="E99" s="36" t="s">
        <v>51</v>
      </c>
      <c r="F99" s="37">
        <v>90000</v>
      </c>
      <c r="G99" s="37">
        <v>568000</v>
      </c>
      <c r="H99" s="46">
        <v>500000</v>
      </c>
      <c r="I99" s="46">
        <v>600000</v>
      </c>
      <c r="J99" s="11"/>
      <c r="K99" s="46">
        <v>933296</v>
      </c>
      <c r="L99" s="46">
        <v>207194.36</v>
      </c>
      <c r="M99" s="45">
        <f t="shared" si="4"/>
        <v>22.200283725634737</v>
      </c>
    </row>
    <row r="100" spans="1:13" ht="12.75">
      <c r="A100" s="4">
        <v>94</v>
      </c>
      <c r="B100" s="103" t="s">
        <v>706</v>
      </c>
      <c r="C100" s="104"/>
      <c r="D100" s="104"/>
      <c r="E100" s="104"/>
      <c r="F100" s="16" t="e">
        <f>SUM(F51+F57+F86)</f>
        <v>#REF!</v>
      </c>
      <c r="G100" s="16">
        <f>SUM(G51+G57+G86)</f>
        <v>14066000</v>
      </c>
      <c r="H100" s="48" t="e">
        <f>SUM(H51+H57+H86)</f>
        <v>#REF!</v>
      </c>
      <c r="I100" s="48">
        <f>SUM(I51+I57+I86)</f>
        <v>16357144</v>
      </c>
      <c r="J100" s="17"/>
      <c r="K100" s="48">
        <f>SUM(K51+K57+K86)</f>
        <v>19533307</v>
      </c>
      <c r="L100" s="48">
        <f>SUM(L51+L57+L86)</f>
        <v>7428790.17</v>
      </c>
      <c r="M100" s="45">
        <f t="shared" si="4"/>
        <v>38.03140026417442</v>
      </c>
    </row>
    <row r="101" spans="1:13" ht="13.5" customHeight="1">
      <c r="A101" s="4">
        <v>95</v>
      </c>
      <c r="B101" s="4">
        <v>700</v>
      </c>
      <c r="C101" s="8">
        <v>70004</v>
      </c>
      <c r="D101" s="8" t="s">
        <v>163</v>
      </c>
      <c r="E101" s="13" t="s">
        <v>721</v>
      </c>
      <c r="F101" s="14">
        <f>SUM(F102+F104+F106+F109+F113)</f>
        <v>106000</v>
      </c>
      <c r="G101" s="14">
        <f>SUM(G102+G104+G106+G109+G113)</f>
        <v>99500</v>
      </c>
      <c r="H101" s="47">
        <f>SUM(H102+H104+H106+H109+H113)</f>
        <v>380000</v>
      </c>
      <c r="I101" s="47">
        <f>SUM(I102+I104+I106+I109+I113+I115)</f>
        <v>247000</v>
      </c>
      <c r="J101" s="15"/>
      <c r="K101" s="47">
        <f>SUM(K102+K104+K106+K109+K113+K115)</f>
        <v>247000</v>
      </c>
      <c r="L101" s="47">
        <f>SUM(L102+L104+L106+L109+L113+L115)</f>
        <v>6417.09</v>
      </c>
      <c r="M101" s="45">
        <f t="shared" si="4"/>
        <v>2.5980121457489878</v>
      </c>
    </row>
    <row r="102" spans="1:13" ht="12" customHeight="1">
      <c r="A102" s="4">
        <v>96</v>
      </c>
      <c r="B102" s="4"/>
      <c r="C102" s="8"/>
      <c r="D102" s="4">
        <v>4210</v>
      </c>
      <c r="E102" s="9" t="s">
        <v>171</v>
      </c>
      <c r="F102" s="10">
        <f>SUM(F103:F103)</f>
        <v>500</v>
      </c>
      <c r="G102" s="10">
        <f>SUM(G103:G103)</f>
        <v>1500</v>
      </c>
      <c r="H102" s="45">
        <f>SUM(H103:H103)</f>
        <v>1000</v>
      </c>
      <c r="I102" s="45">
        <f>SUM(I103:I103)</f>
        <v>10000</v>
      </c>
      <c r="J102" s="11"/>
      <c r="K102" s="45">
        <f>SUM(K103:K103)</f>
        <v>10000</v>
      </c>
      <c r="L102" s="45">
        <f>SUM(L103:L103)</f>
        <v>371.2</v>
      </c>
      <c r="M102" s="45">
        <f t="shared" si="4"/>
        <v>3.712</v>
      </c>
    </row>
    <row r="103" spans="1:13" ht="12" customHeight="1">
      <c r="A103" s="4">
        <v>97</v>
      </c>
      <c r="B103" s="4"/>
      <c r="C103" s="8"/>
      <c r="D103" s="4"/>
      <c r="E103" s="9" t="s">
        <v>734</v>
      </c>
      <c r="F103" s="10">
        <v>500</v>
      </c>
      <c r="G103" s="10">
        <v>1500</v>
      </c>
      <c r="H103" s="45">
        <v>1000</v>
      </c>
      <c r="I103" s="45">
        <v>10000</v>
      </c>
      <c r="J103" s="11"/>
      <c r="K103" s="45">
        <v>10000</v>
      </c>
      <c r="L103" s="45">
        <v>371.2</v>
      </c>
      <c r="M103" s="45">
        <f t="shared" si="4"/>
        <v>3.712</v>
      </c>
    </row>
    <row r="104" spans="1:13" ht="12.75">
      <c r="A104" s="4">
        <v>98</v>
      </c>
      <c r="B104" s="4" t="s">
        <v>161</v>
      </c>
      <c r="C104" s="4" t="s">
        <v>162</v>
      </c>
      <c r="D104" s="4">
        <v>4260</v>
      </c>
      <c r="E104" s="9" t="s">
        <v>173</v>
      </c>
      <c r="F104" s="10">
        <f>SUM(F105:F105)</f>
        <v>10000</v>
      </c>
      <c r="G104" s="10">
        <f>SUM(G105:G105)</f>
        <v>12000</v>
      </c>
      <c r="H104" s="45">
        <f>SUM(H105:H105)</f>
        <v>10000</v>
      </c>
      <c r="I104" s="45">
        <f>SUM(I105:I105)</f>
        <v>10000</v>
      </c>
      <c r="J104" s="11"/>
      <c r="K104" s="45">
        <f>SUM(K105:K105)</f>
        <v>10000</v>
      </c>
      <c r="L104" s="45">
        <f>SUM(L105:L105)</f>
        <v>2098.55</v>
      </c>
      <c r="M104" s="45">
        <f t="shared" si="4"/>
        <v>20.985500000000002</v>
      </c>
    </row>
    <row r="105" spans="1:13" ht="12.75">
      <c r="A105" s="4">
        <v>99</v>
      </c>
      <c r="B105" s="4" t="s">
        <v>161</v>
      </c>
      <c r="C105" s="4" t="s">
        <v>162</v>
      </c>
      <c r="D105" s="4"/>
      <c r="E105" s="9" t="s">
        <v>225</v>
      </c>
      <c r="F105" s="10">
        <v>10000</v>
      </c>
      <c r="G105" s="10">
        <v>12000</v>
      </c>
      <c r="H105" s="45">
        <v>10000</v>
      </c>
      <c r="I105" s="45">
        <v>10000</v>
      </c>
      <c r="J105" s="11"/>
      <c r="K105" s="45">
        <v>10000</v>
      </c>
      <c r="L105" s="45">
        <v>2098.55</v>
      </c>
      <c r="M105" s="45">
        <f t="shared" si="4"/>
        <v>20.985500000000002</v>
      </c>
    </row>
    <row r="106" spans="1:13" ht="12.75">
      <c r="A106" s="4">
        <v>100</v>
      </c>
      <c r="B106" s="4" t="s">
        <v>161</v>
      </c>
      <c r="C106" s="4" t="s">
        <v>162</v>
      </c>
      <c r="D106" s="4">
        <v>4270</v>
      </c>
      <c r="E106" s="9" t="s">
        <v>174</v>
      </c>
      <c r="F106" s="10">
        <f>SUM(F107:F107)</f>
        <v>85000</v>
      </c>
      <c r="G106" s="10">
        <f>SUM(G107:G108)</f>
        <v>73000</v>
      </c>
      <c r="H106" s="45">
        <f>SUM(H107:H108)</f>
        <v>336000</v>
      </c>
      <c r="I106" s="45">
        <f>SUM(I107:I108)</f>
        <v>54000</v>
      </c>
      <c r="J106" s="11"/>
      <c r="K106" s="45">
        <f>SUM(K107:K108)</f>
        <v>54000</v>
      </c>
      <c r="L106" s="45">
        <f>SUM(L107:L108)</f>
        <v>0</v>
      </c>
      <c r="M106" s="45">
        <f t="shared" si="4"/>
        <v>0</v>
      </c>
    </row>
    <row r="107" spans="1:13" ht="12.75">
      <c r="A107" s="4">
        <v>101</v>
      </c>
      <c r="B107" s="4" t="s">
        <v>161</v>
      </c>
      <c r="C107" s="4" t="s">
        <v>162</v>
      </c>
      <c r="D107" s="4"/>
      <c r="E107" s="9" t="s">
        <v>316</v>
      </c>
      <c r="F107" s="10">
        <v>85000</v>
      </c>
      <c r="G107" s="10">
        <v>58000</v>
      </c>
      <c r="H107" s="45">
        <v>326000</v>
      </c>
      <c r="I107" s="45">
        <v>44000</v>
      </c>
      <c r="J107" s="11"/>
      <c r="K107" s="45">
        <v>44000</v>
      </c>
      <c r="L107" s="45">
        <v>0</v>
      </c>
      <c r="M107" s="45">
        <f t="shared" si="4"/>
        <v>0</v>
      </c>
    </row>
    <row r="108" spans="1:13" ht="12.75">
      <c r="A108" s="4">
        <v>102</v>
      </c>
      <c r="B108" s="4"/>
      <c r="C108" s="4"/>
      <c r="D108" s="4"/>
      <c r="E108" s="9" t="s">
        <v>633</v>
      </c>
      <c r="F108" s="10"/>
      <c r="G108" s="10">
        <v>15000</v>
      </c>
      <c r="H108" s="45">
        <v>10000</v>
      </c>
      <c r="I108" s="45">
        <v>10000</v>
      </c>
      <c r="J108" s="11"/>
      <c r="K108" s="45">
        <v>10000</v>
      </c>
      <c r="L108" s="45">
        <v>0</v>
      </c>
      <c r="M108" s="45">
        <f t="shared" si="4"/>
        <v>0</v>
      </c>
    </row>
    <row r="109" spans="1:13" ht="12.75">
      <c r="A109" s="4">
        <v>103</v>
      </c>
      <c r="B109" s="4" t="s">
        <v>161</v>
      </c>
      <c r="C109" s="4" t="s">
        <v>162</v>
      </c>
      <c r="D109" s="4">
        <v>4300</v>
      </c>
      <c r="E109" s="9" t="s">
        <v>216</v>
      </c>
      <c r="F109" s="10">
        <f>SUM(F110:F110)</f>
        <v>8000</v>
      </c>
      <c r="G109" s="10">
        <f>SUM(G110:G110)</f>
        <v>10000</v>
      </c>
      <c r="H109" s="45">
        <f>SUM(H110:H111)</f>
        <v>30000</v>
      </c>
      <c r="I109" s="45">
        <f>SUM(I110:I112)</f>
        <v>38000</v>
      </c>
      <c r="J109" s="11"/>
      <c r="K109" s="45">
        <f>SUM(K110:K112)</f>
        <v>38000</v>
      </c>
      <c r="L109" s="45">
        <f>SUM(L110:L112)</f>
        <v>1350.54</v>
      </c>
      <c r="M109" s="45">
        <f t="shared" si="4"/>
        <v>3.5540526315789474</v>
      </c>
    </row>
    <row r="110" spans="1:13" ht="12.75">
      <c r="A110" s="4">
        <v>104</v>
      </c>
      <c r="B110" s="4" t="s">
        <v>161</v>
      </c>
      <c r="C110" s="4" t="s">
        <v>162</v>
      </c>
      <c r="D110" s="4"/>
      <c r="E110" s="9" t="s">
        <v>735</v>
      </c>
      <c r="F110" s="10">
        <v>8000</v>
      </c>
      <c r="G110" s="10">
        <v>10000</v>
      </c>
      <c r="H110" s="45">
        <v>10000</v>
      </c>
      <c r="I110" s="45">
        <v>10000</v>
      </c>
      <c r="J110" s="11"/>
      <c r="K110" s="45">
        <v>10000</v>
      </c>
      <c r="L110" s="45">
        <v>1350.54</v>
      </c>
      <c r="M110" s="45">
        <f t="shared" si="4"/>
        <v>13.505400000000002</v>
      </c>
    </row>
    <row r="111" spans="1:13" ht="12.75">
      <c r="A111" s="4">
        <v>105</v>
      </c>
      <c r="B111" s="4"/>
      <c r="C111" s="4"/>
      <c r="D111" s="4"/>
      <c r="E111" s="9" t="s">
        <v>181</v>
      </c>
      <c r="F111" s="10"/>
      <c r="G111" s="10"/>
      <c r="H111" s="45">
        <v>20000</v>
      </c>
      <c r="I111" s="45">
        <v>20000</v>
      </c>
      <c r="J111" s="11"/>
      <c r="K111" s="45">
        <v>20000</v>
      </c>
      <c r="L111" s="45">
        <v>0</v>
      </c>
      <c r="M111" s="45">
        <f t="shared" si="4"/>
        <v>0</v>
      </c>
    </row>
    <row r="112" spans="1:13" ht="12.75">
      <c r="A112" s="4">
        <v>106</v>
      </c>
      <c r="B112" s="4"/>
      <c r="C112" s="4"/>
      <c r="D112" s="4"/>
      <c r="E112" s="9" t="s">
        <v>244</v>
      </c>
      <c r="F112" s="10"/>
      <c r="G112" s="10"/>
      <c r="H112" s="45"/>
      <c r="I112" s="45">
        <v>8000</v>
      </c>
      <c r="J112" s="11"/>
      <c r="K112" s="45">
        <v>8000</v>
      </c>
      <c r="L112" s="45">
        <v>0</v>
      </c>
      <c r="M112" s="45">
        <f t="shared" si="4"/>
        <v>0</v>
      </c>
    </row>
    <row r="113" spans="1:13" ht="12.75">
      <c r="A113" s="4">
        <v>107</v>
      </c>
      <c r="B113" s="4" t="s">
        <v>161</v>
      </c>
      <c r="C113" s="4" t="s">
        <v>162</v>
      </c>
      <c r="D113" s="4">
        <v>4430</v>
      </c>
      <c r="E113" s="9" t="s">
        <v>217</v>
      </c>
      <c r="F113" s="10">
        <f>SUM(F114)</f>
        <v>2500</v>
      </c>
      <c r="G113" s="10">
        <f>SUM(G114)</f>
        <v>3000</v>
      </c>
      <c r="H113" s="45">
        <f>SUM(H114)</f>
        <v>3000</v>
      </c>
      <c r="I113" s="45">
        <f>SUM(I114)</f>
        <v>5000</v>
      </c>
      <c r="J113" s="11"/>
      <c r="K113" s="45">
        <f>SUM(K114)</f>
        <v>5000</v>
      </c>
      <c r="L113" s="45">
        <f>SUM(L114)</f>
        <v>2523</v>
      </c>
      <c r="M113" s="45">
        <f t="shared" si="4"/>
        <v>50.46000000000001</v>
      </c>
    </row>
    <row r="114" spans="1:13" ht="12.75">
      <c r="A114" s="4">
        <v>108</v>
      </c>
      <c r="B114" s="4" t="s">
        <v>161</v>
      </c>
      <c r="C114" s="4" t="s">
        <v>162</v>
      </c>
      <c r="D114" s="4"/>
      <c r="E114" s="9" t="s">
        <v>736</v>
      </c>
      <c r="F114" s="10">
        <v>2500</v>
      </c>
      <c r="G114" s="10">
        <v>3000</v>
      </c>
      <c r="H114" s="45">
        <v>3000</v>
      </c>
      <c r="I114" s="45">
        <v>5000</v>
      </c>
      <c r="J114" s="11"/>
      <c r="K114" s="45">
        <v>5000</v>
      </c>
      <c r="L114" s="45">
        <v>2523</v>
      </c>
      <c r="M114" s="45">
        <f t="shared" si="4"/>
        <v>50.46000000000001</v>
      </c>
    </row>
    <row r="115" spans="1:13" ht="12.75">
      <c r="A115" s="4">
        <v>109</v>
      </c>
      <c r="B115" s="4"/>
      <c r="C115" s="4"/>
      <c r="D115" s="4">
        <v>6050</v>
      </c>
      <c r="E115" s="9" t="s">
        <v>470</v>
      </c>
      <c r="F115" s="10"/>
      <c r="G115" s="10"/>
      <c r="H115" s="45"/>
      <c r="I115" s="45">
        <f>SUM(I116)</f>
        <v>130000</v>
      </c>
      <c r="J115" s="11"/>
      <c r="K115" s="45">
        <f>SUM(K116)</f>
        <v>130000</v>
      </c>
      <c r="L115" s="45">
        <f>SUM(L116)</f>
        <v>73.8</v>
      </c>
      <c r="M115" s="45">
        <f t="shared" si="4"/>
        <v>0.056769230769230766</v>
      </c>
    </row>
    <row r="116" spans="1:13" ht="12.75">
      <c r="A116" s="4">
        <v>110</v>
      </c>
      <c r="B116" s="4"/>
      <c r="C116" s="4"/>
      <c r="D116" s="4"/>
      <c r="E116" s="9" t="s">
        <v>53</v>
      </c>
      <c r="F116" s="10"/>
      <c r="G116" s="10"/>
      <c r="H116" s="45"/>
      <c r="I116" s="45">
        <v>130000</v>
      </c>
      <c r="J116" s="11"/>
      <c r="K116" s="45">
        <v>130000</v>
      </c>
      <c r="L116" s="45">
        <v>73.8</v>
      </c>
      <c r="M116" s="45">
        <f t="shared" si="4"/>
        <v>0.056769230769230766</v>
      </c>
    </row>
    <row r="117" spans="1:13" ht="12.75">
      <c r="A117" s="4">
        <v>111</v>
      </c>
      <c r="B117" s="4" t="s">
        <v>161</v>
      </c>
      <c r="C117" s="8">
        <v>70005</v>
      </c>
      <c r="D117" s="8" t="s">
        <v>163</v>
      </c>
      <c r="E117" s="13" t="s">
        <v>226</v>
      </c>
      <c r="F117" s="14" t="e">
        <f>SUM(#REF!+#REF!+F118+F125+#REF!+F127+F129)</f>
        <v>#REF!</v>
      </c>
      <c r="G117" s="14">
        <f>SUM(G118+G125+G127+G129)</f>
        <v>1325000</v>
      </c>
      <c r="H117" s="47">
        <f>SUM(H118+H125+H127+H129)</f>
        <v>2690000</v>
      </c>
      <c r="I117" s="47">
        <f>SUM(I118+I125+I127+I129)</f>
        <v>1477000</v>
      </c>
      <c r="J117" s="15"/>
      <c r="K117" s="47">
        <f>SUM(K118+K125+K127+K129)</f>
        <v>1727000</v>
      </c>
      <c r="L117" s="47">
        <f>SUM(L118+L125+L127+L129)</f>
        <v>446823.47</v>
      </c>
      <c r="M117" s="45">
        <f t="shared" si="4"/>
        <v>25.872812391430223</v>
      </c>
    </row>
    <row r="118" spans="1:13" ht="12.75">
      <c r="A118" s="4">
        <v>112</v>
      </c>
      <c r="B118" s="4" t="s">
        <v>161</v>
      </c>
      <c r="C118" s="4" t="s">
        <v>162</v>
      </c>
      <c r="D118" s="4">
        <v>4300</v>
      </c>
      <c r="E118" s="9" t="s">
        <v>216</v>
      </c>
      <c r="F118" s="10">
        <f>SUM(F119:F122)</f>
        <v>43000</v>
      </c>
      <c r="G118" s="10">
        <f>SUM(G119:G124)</f>
        <v>320000</v>
      </c>
      <c r="H118" s="45">
        <f>SUM(H119:H124)</f>
        <v>235000</v>
      </c>
      <c r="I118" s="45">
        <f>SUM(I119:I124)</f>
        <v>122000</v>
      </c>
      <c r="J118" s="11"/>
      <c r="K118" s="45">
        <f>SUM(K119:K124)</f>
        <v>122000</v>
      </c>
      <c r="L118" s="45">
        <f>SUM(L119:L124)</f>
        <v>19892.41</v>
      </c>
      <c r="M118" s="45">
        <f t="shared" si="4"/>
        <v>16.305254098360656</v>
      </c>
    </row>
    <row r="119" spans="1:13" ht="12.75">
      <c r="A119" s="4">
        <v>113</v>
      </c>
      <c r="B119" s="4"/>
      <c r="C119" s="4"/>
      <c r="D119" s="4"/>
      <c r="E119" s="9" t="s">
        <v>27</v>
      </c>
      <c r="F119" s="10">
        <v>15000</v>
      </c>
      <c r="G119" s="10">
        <v>25000</v>
      </c>
      <c r="H119" s="45">
        <v>25000</v>
      </c>
      <c r="I119" s="45">
        <v>25000</v>
      </c>
      <c r="J119" s="11"/>
      <c r="K119" s="45">
        <v>25000</v>
      </c>
      <c r="L119" s="45">
        <v>4771.6</v>
      </c>
      <c r="M119" s="45">
        <f t="shared" si="4"/>
        <v>19.0864</v>
      </c>
    </row>
    <row r="120" spans="1:13" ht="12.75">
      <c r="A120" s="4">
        <v>114</v>
      </c>
      <c r="B120" s="4"/>
      <c r="C120" s="4"/>
      <c r="D120" s="4"/>
      <c r="E120" s="9" t="s">
        <v>28</v>
      </c>
      <c r="F120" s="10">
        <v>10000</v>
      </c>
      <c r="G120" s="10">
        <v>10000</v>
      </c>
      <c r="H120" s="45">
        <v>10000</v>
      </c>
      <c r="I120" s="45">
        <v>10000</v>
      </c>
      <c r="J120" s="11"/>
      <c r="K120" s="45">
        <v>10000</v>
      </c>
      <c r="L120" s="45">
        <v>5995.08</v>
      </c>
      <c r="M120" s="45">
        <f t="shared" si="4"/>
        <v>59.9508</v>
      </c>
    </row>
    <row r="121" spans="1:13" ht="12.75">
      <c r="A121" s="4">
        <v>115</v>
      </c>
      <c r="B121" s="4"/>
      <c r="C121" s="4"/>
      <c r="D121" s="4"/>
      <c r="E121" s="9" t="s">
        <v>175</v>
      </c>
      <c r="F121" s="10">
        <v>10000</v>
      </c>
      <c r="G121" s="10">
        <v>20000</v>
      </c>
      <c r="H121" s="45">
        <v>10000</v>
      </c>
      <c r="I121" s="45">
        <v>10000</v>
      </c>
      <c r="J121" s="11"/>
      <c r="K121" s="45">
        <v>10000</v>
      </c>
      <c r="L121" s="45">
        <v>420.6</v>
      </c>
      <c r="M121" s="45">
        <f t="shared" si="4"/>
        <v>4.206</v>
      </c>
    </row>
    <row r="122" spans="1:13" ht="12.75">
      <c r="A122" s="4">
        <v>116</v>
      </c>
      <c r="B122" s="4"/>
      <c r="C122" s="4"/>
      <c r="D122" s="4"/>
      <c r="E122" s="9" t="s">
        <v>562</v>
      </c>
      <c r="F122" s="10">
        <v>8000</v>
      </c>
      <c r="G122" s="10">
        <v>5000</v>
      </c>
      <c r="H122" s="45">
        <v>5000</v>
      </c>
      <c r="I122" s="45">
        <v>2000</v>
      </c>
      <c r="J122" s="11"/>
      <c r="K122" s="45">
        <v>2000</v>
      </c>
      <c r="L122" s="45">
        <v>279.13</v>
      </c>
      <c r="M122" s="45">
        <f t="shared" si="4"/>
        <v>13.9565</v>
      </c>
    </row>
    <row r="123" spans="1:13" ht="12.75">
      <c r="A123" s="4">
        <v>117</v>
      </c>
      <c r="B123" s="4"/>
      <c r="C123" s="4"/>
      <c r="D123" s="4"/>
      <c r="E123" s="36" t="s">
        <v>152</v>
      </c>
      <c r="F123" s="37">
        <v>0</v>
      </c>
      <c r="G123" s="37">
        <v>235000</v>
      </c>
      <c r="H123" s="46">
        <v>150000</v>
      </c>
      <c r="I123" s="46">
        <v>50000</v>
      </c>
      <c r="J123" s="11"/>
      <c r="K123" s="46">
        <v>50000</v>
      </c>
      <c r="L123" s="46">
        <v>1220</v>
      </c>
      <c r="M123" s="45">
        <f t="shared" si="4"/>
        <v>2.44</v>
      </c>
    </row>
    <row r="124" spans="1:13" ht="12.75">
      <c r="A124" s="4">
        <v>118</v>
      </c>
      <c r="B124" s="4"/>
      <c r="C124" s="4"/>
      <c r="D124" s="4"/>
      <c r="E124" s="9" t="s">
        <v>153</v>
      </c>
      <c r="F124" s="10">
        <v>0</v>
      </c>
      <c r="G124" s="10">
        <v>25000</v>
      </c>
      <c r="H124" s="45">
        <v>35000</v>
      </c>
      <c r="I124" s="45">
        <v>25000</v>
      </c>
      <c r="J124" s="11"/>
      <c r="K124" s="45">
        <v>25000</v>
      </c>
      <c r="L124" s="45">
        <v>7206</v>
      </c>
      <c r="M124" s="45">
        <f t="shared" si="4"/>
        <v>28.823999999999998</v>
      </c>
    </row>
    <row r="125" spans="1:13" ht="12.75">
      <c r="A125" s="4">
        <v>119</v>
      </c>
      <c r="B125" s="4" t="s">
        <v>161</v>
      </c>
      <c r="C125" s="4" t="s">
        <v>162</v>
      </c>
      <c r="D125" s="4">
        <v>4430</v>
      </c>
      <c r="E125" s="9" t="s">
        <v>217</v>
      </c>
      <c r="F125" s="10">
        <f>SUM(F126)</f>
        <v>55000</v>
      </c>
      <c r="G125" s="10">
        <f>SUM(G126)</f>
        <v>55000</v>
      </c>
      <c r="H125" s="45">
        <f>SUM(H126)</f>
        <v>55000</v>
      </c>
      <c r="I125" s="45">
        <f>SUM(I126)</f>
        <v>55000</v>
      </c>
      <c r="J125" s="11"/>
      <c r="K125" s="45">
        <f>SUM(K126)</f>
        <v>55000</v>
      </c>
      <c r="L125" s="45">
        <f>SUM(L126)</f>
        <v>31273.06</v>
      </c>
      <c r="M125" s="45">
        <f t="shared" si="4"/>
        <v>56.86010909090909</v>
      </c>
    </row>
    <row r="126" spans="1:13" ht="25.5">
      <c r="A126" s="4">
        <v>120</v>
      </c>
      <c r="B126" s="4" t="s">
        <v>161</v>
      </c>
      <c r="C126" s="4" t="s">
        <v>162</v>
      </c>
      <c r="D126" s="4"/>
      <c r="E126" s="9" t="s">
        <v>337</v>
      </c>
      <c r="F126" s="10">
        <v>55000</v>
      </c>
      <c r="G126" s="10">
        <v>55000</v>
      </c>
      <c r="H126" s="45">
        <v>55000</v>
      </c>
      <c r="I126" s="45">
        <v>55000</v>
      </c>
      <c r="J126" s="11"/>
      <c r="K126" s="45">
        <v>55000</v>
      </c>
      <c r="L126" s="45">
        <v>31273.06</v>
      </c>
      <c r="M126" s="45">
        <f t="shared" si="4"/>
        <v>56.86010909090909</v>
      </c>
    </row>
    <row r="127" spans="1:13" ht="12.75">
      <c r="A127" s="4">
        <v>121</v>
      </c>
      <c r="B127" s="4"/>
      <c r="C127" s="4" t="s">
        <v>795</v>
      </c>
      <c r="D127" s="35">
        <v>4590</v>
      </c>
      <c r="E127" s="36" t="s">
        <v>682</v>
      </c>
      <c r="F127" s="37">
        <f>SUM(F128:F128)</f>
        <v>150000</v>
      </c>
      <c r="G127" s="37">
        <f>SUM(G128)</f>
        <v>900000</v>
      </c>
      <c r="H127" s="46">
        <f>SUM(H128)</f>
        <v>2200000</v>
      </c>
      <c r="I127" s="46">
        <f>SUM(I128)</f>
        <v>1000000</v>
      </c>
      <c r="J127" s="11"/>
      <c r="K127" s="46">
        <f>SUM(K128)</f>
        <v>1000000</v>
      </c>
      <c r="L127" s="46">
        <f>SUM(L128)</f>
        <v>362800</v>
      </c>
      <c r="M127" s="45">
        <f t="shared" si="4"/>
        <v>36.28</v>
      </c>
    </row>
    <row r="128" spans="1:13" ht="12.75">
      <c r="A128" s="4">
        <v>122</v>
      </c>
      <c r="B128" s="4"/>
      <c r="C128" s="4"/>
      <c r="D128" s="4"/>
      <c r="E128" s="36" t="s">
        <v>227</v>
      </c>
      <c r="F128" s="37">
        <v>150000</v>
      </c>
      <c r="G128" s="37">
        <v>900000</v>
      </c>
      <c r="H128" s="46">
        <v>2200000</v>
      </c>
      <c r="I128" s="46">
        <v>1000000</v>
      </c>
      <c r="J128" s="11"/>
      <c r="K128" s="46">
        <v>1000000</v>
      </c>
      <c r="L128" s="46">
        <v>362800</v>
      </c>
      <c r="M128" s="45">
        <f t="shared" si="4"/>
        <v>36.28</v>
      </c>
    </row>
    <row r="129" spans="1:13" ht="12.75">
      <c r="A129" s="4">
        <v>123</v>
      </c>
      <c r="B129" s="4" t="s">
        <v>161</v>
      </c>
      <c r="C129" s="4" t="s">
        <v>162</v>
      </c>
      <c r="D129" s="4">
        <v>6060</v>
      </c>
      <c r="E129" s="9" t="s">
        <v>279</v>
      </c>
      <c r="F129" s="10">
        <f>SUM(F130)</f>
        <v>50000</v>
      </c>
      <c r="G129" s="10">
        <f>SUM(G130)</f>
        <v>50000</v>
      </c>
      <c r="H129" s="45">
        <f>SUM(H130)</f>
        <v>200000</v>
      </c>
      <c r="I129" s="45">
        <f>SUM(I130)</f>
        <v>300000</v>
      </c>
      <c r="J129" s="11"/>
      <c r="K129" s="45">
        <f>SUM(K130)</f>
        <v>550000</v>
      </c>
      <c r="L129" s="45">
        <f>SUM(L130)</f>
        <v>32858</v>
      </c>
      <c r="M129" s="45">
        <f t="shared" si="4"/>
        <v>5.974181818181818</v>
      </c>
    </row>
    <row r="130" spans="1:13" ht="15.75" customHeight="1">
      <c r="A130" s="4">
        <v>124</v>
      </c>
      <c r="B130" s="4"/>
      <c r="C130" s="4"/>
      <c r="D130" s="4"/>
      <c r="E130" s="9" t="s">
        <v>51</v>
      </c>
      <c r="F130" s="10">
        <v>50000</v>
      </c>
      <c r="G130" s="10">
        <v>50000</v>
      </c>
      <c r="H130" s="45">
        <v>200000</v>
      </c>
      <c r="I130" s="45">
        <v>300000</v>
      </c>
      <c r="J130" s="11"/>
      <c r="K130" s="45">
        <v>550000</v>
      </c>
      <c r="L130" s="45">
        <v>32858</v>
      </c>
      <c r="M130" s="45">
        <f t="shared" si="4"/>
        <v>5.974181818181818</v>
      </c>
    </row>
    <row r="131" spans="1:13" ht="12.75">
      <c r="A131" s="4">
        <v>125</v>
      </c>
      <c r="B131" s="105" t="s">
        <v>707</v>
      </c>
      <c r="C131" s="106"/>
      <c r="D131" s="106"/>
      <c r="E131" s="106"/>
      <c r="F131" s="16" t="e">
        <f>SUM(F101+F117)</f>
        <v>#REF!</v>
      </c>
      <c r="G131" s="16">
        <f>SUM(G101+G117)</f>
        <v>1424500</v>
      </c>
      <c r="H131" s="48">
        <f>SUM(H101+H117)</f>
        <v>3070000</v>
      </c>
      <c r="I131" s="48">
        <f>SUM(I101+I117)</f>
        <v>1724000</v>
      </c>
      <c r="J131" s="17"/>
      <c r="K131" s="48">
        <f>SUM(K101+K117)</f>
        <v>1974000</v>
      </c>
      <c r="L131" s="48">
        <f>SUM(L101+L117)</f>
        <v>453240.56</v>
      </c>
      <c r="M131" s="45">
        <f t="shared" si="4"/>
        <v>22.960514690982777</v>
      </c>
    </row>
    <row r="132" spans="1:13" ht="12.75">
      <c r="A132" s="4">
        <v>126</v>
      </c>
      <c r="B132" s="4">
        <v>710</v>
      </c>
      <c r="C132" s="8">
        <v>71004</v>
      </c>
      <c r="D132" s="8" t="s">
        <v>163</v>
      </c>
      <c r="E132" s="13" t="s">
        <v>260</v>
      </c>
      <c r="F132" s="10" t="e">
        <f>SUM(#REF!+F133)</f>
        <v>#REF!</v>
      </c>
      <c r="G132" s="10">
        <f aca="true" t="shared" si="5" ref="G132:L133">SUM(G133)</f>
        <v>200000</v>
      </c>
      <c r="H132" s="45">
        <f t="shared" si="5"/>
        <v>200000</v>
      </c>
      <c r="I132" s="45">
        <f t="shared" si="5"/>
        <v>207000</v>
      </c>
      <c r="J132" s="15"/>
      <c r="K132" s="45">
        <f t="shared" si="5"/>
        <v>207000</v>
      </c>
      <c r="L132" s="45">
        <f t="shared" si="5"/>
        <v>881.82</v>
      </c>
      <c r="M132" s="45">
        <f t="shared" si="4"/>
        <v>0.426</v>
      </c>
    </row>
    <row r="133" spans="1:13" ht="12.75">
      <c r="A133" s="4">
        <v>127</v>
      </c>
      <c r="B133" s="4" t="s">
        <v>161</v>
      </c>
      <c r="C133" s="4" t="s">
        <v>162</v>
      </c>
      <c r="D133" s="4">
        <v>4300</v>
      </c>
      <c r="E133" s="9" t="s">
        <v>216</v>
      </c>
      <c r="F133" s="10">
        <f>SUM(F134)</f>
        <v>110000</v>
      </c>
      <c r="G133" s="10">
        <f t="shared" si="5"/>
        <v>200000</v>
      </c>
      <c r="H133" s="45">
        <f t="shared" si="5"/>
        <v>200000</v>
      </c>
      <c r="I133" s="45">
        <f>SUM(I134+I135)</f>
        <v>207000</v>
      </c>
      <c r="J133" s="11"/>
      <c r="K133" s="45">
        <f>SUM(K134+K135)</f>
        <v>207000</v>
      </c>
      <c r="L133" s="45">
        <f>SUM(L134+L135)</f>
        <v>881.82</v>
      </c>
      <c r="M133" s="45">
        <f t="shared" si="4"/>
        <v>0.426</v>
      </c>
    </row>
    <row r="134" spans="1:13" ht="12.75">
      <c r="A134" s="4">
        <v>128</v>
      </c>
      <c r="B134" s="4" t="s">
        <v>161</v>
      </c>
      <c r="C134" s="4" t="s">
        <v>162</v>
      </c>
      <c r="D134" s="4"/>
      <c r="E134" s="9" t="s">
        <v>698</v>
      </c>
      <c r="F134" s="10">
        <v>110000</v>
      </c>
      <c r="G134" s="10">
        <v>200000</v>
      </c>
      <c r="H134" s="45">
        <v>200000</v>
      </c>
      <c r="I134" s="45">
        <v>200000</v>
      </c>
      <c r="J134" s="11"/>
      <c r="K134" s="45">
        <v>200000</v>
      </c>
      <c r="L134" s="45">
        <v>881.82</v>
      </c>
      <c r="M134" s="45">
        <f t="shared" si="4"/>
        <v>0.44091</v>
      </c>
    </row>
    <row r="135" spans="1:13" ht="25.5">
      <c r="A135" s="4">
        <v>129</v>
      </c>
      <c r="B135" s="4"/>
      <c r="C135" s="4"/>
      <c r="D135" s="4"/>
      <c r="E135" s="9" t="s">
        <v>808</v>
      </c>
      <c r="F135" s="10"/>
      <c r="G135" s="10"/>
      <c r="H135" s="45"/>
      <c r="I135" s="45">
        <v>7000</v>
      </c>
      <c r="J135" s="11"/>
      <c r="K135" s="45">
        <v>7000</v>
      </c>
      <c r="L135" s="45">
        <v>0</v>
      </c>
      <c r="M135" s="45">
        <f aca="true" t="shared" si="6" ref="M135:M198">SUM(L135/K135)*100</f>
        <v>0</v>
      </c>
    </row>
    <row r="136" spans="1:13" ht="12.75">
      <c r="A136" s="4">
        <v>130</v>
      </c>
      <c r="B136" s="105" t="s">
        <v>708</v>
      </c>
      <c r="C136" s="106"/>
      <c r="D136" s="106"/>
      <c r="E136" s="106"/>
      <c r="F136" s="16" t="e">
        <f>SUM(F132)</f>
        <v>#REF!</v>
      </c>
      <c r="G136" s="16">
        <f>SUM(G132)</f>
        <v>200000</v>
      </c>
      <c r="H136" s="48">
        <f>SUM(H132)</f>
        <v>200000</v>
      </c>
      <c r="I136" s="48">
        <f>SUM(I132)</f>
        <v>207000</v>
      </c>
      <c r="J136" s="17"/>
      <c r="K136" s="48">
        <f>SUM(K132)</f>
        <v>207000</v>
      </c>
      <c r="L136" s="48">
        <f>SUM(L132)</f>
        <v>881.82</v>
      </c>
      <c r="M136" s="45">
        <f t="shared" si="6"/>
        <v>0.426</v>
      </c>
    </row>
    <row r="137" spans="1:13" ht="12.75">
      <c r="A137" s="4">
        <v>131</v>
      </c>
      <c r="B137" s="4">
        <v>750</v>
      </c>
      <c r="C137" s="8">
        <v>75011</v>
      </c>
      <c r="D137" s="8" t="s">
        <v>163</v>
      </c>
      <c r="E137" s="13" t="s">
        <v>261</v>
      </c>
      <c r="F137" s="14">
        <f>SUM(F138+F140+F142+F144)</f>
        <v>122080</v>
      </c>
      <c r="G137" s="14">
        <f>SUM(G138+G140+G142+G144)</f>
        <v>153632</v>
      </c>
      <c r="H137" s="47">
        <f>SUM(H138+H140+H142+H144)</f>
        <v>157270</v>
      </c>
      <c r="I137" s="47">
        <f>SUM(I138+I140+I142+I144)</f>
        <v>170595</v>
      </c>
      <c r="J137" s="15"/>
      <c r="K137" s="47">
        <f>SUM(K138+K140+K142+K144)</f>
        <v>170595</v>
      </c>
      <c r="L137" s="47">
        <f>SUM(L138+L140+L142+L144)</f>
        <v>54585</v>
      </c>
      <c r="M137" s="45">
        <f t="shared" si="6"/>
        <v>31.996834608282775</v>
      </c>
    </row>
    <row r="138" spans="1:13" ht="12.75">
      <c r="A138" s="4">
        <v>132</v>
      </c>
      <c r="B138" s="4" t="s">
        <v>161</v>
      </c>
      <c r="C138" s="4" t="s">
        <v>162</v>
      </c>
      <c r="D138" s="4">
        <v>4010</v>
      </c>
      <c r="E138" s="9" t="s">
        <v>264</v>
      </c>
      <c r="F138" s="10">
        <f>SUM(F139:F139)</f>
        <v>93430</v>
      </c>
      <c r="G138" s="10">
        <f>SUM(G139:G139)</f>
        <v>117000</v>
      </c>
      <c r="H138" s="45">
        <f>SUM(H139:H139)</f>
        <v>120000</v>
      </c>
      <c r="I138" s="45">
        <f>SUM(I139:I139)</f>
        <v>130000</v>
      </c>
      <c r="J138" s="11"/>
      <c r="K138" s="45">
        <f>SUM(K139:K139)</f>
        <v>130000</v>
      </c>
      <c r="L138" s="45">
        <f>SUM(L139:L139)</f>
        <v>36239</v>
      </c>
      <c r="M138" s="45">
        <f t="shared" si="6"/>
        <v>27.876153846153844</v>
      </c>
    </row>
    <row r="139" spans="1:13" ht="12.75">
      <c r="A139" s="4">
        <v>133</v>
      </c>
      <c r="B139" s="4"/>
      <c r="C139" s="4"/>
      <c r="D139" s="4"/>
      <c r="E139" s="9" t="s">
        <v>264</v>
      </c>
      <c r="F139" s="10">
        <v>93430</v>
      </c>
      <c r="G139" s="10">
        <v>117000</v>
      </c>
      <c r="H139" s="45">
        <v>120000</v>
      </c>
      <c r="I139" s="45">
        <v>130000</v>
      </c>
      <c r="J139" s="11"/>
      <c r="K139" s="45">
        <v>130000</v>
      </c>
      <c r="L139" s="45">
        <v>36239</v>
      </c>
      <c r="M139" s="45">
        <f t="shared" si="6"/>
        <v>27.876153846153844</v>
      </c>
    </row>
    <row r="140" spans="1:13" ht="12.75">
      <c r="A140" s="4">
        <v>134</v>
      </c>
      <c r="B140" s="4" t="s">
        <v>161</v>
      </c>
      <c r="C140" s="4" t="s">
        <v>162</v>
      </c>
      <c r="D140" s="4">
        <v>4040</v>
      </c>
      <c r="E140" s="9" t="s">
        <v>265</v>
      </c>
      <c r="F140" s="10">
        <f>SUM(F141)</f>
        <v>7330</v>
      </c>
      <c r="G140" s="10">
        <f>SUM(G141)</f>
        <v>9800</v>
      </c>
      <c r="H140" s="45">
        <f>SUM(H141)</f>
        <v>9800</v>
      </c>
      <c r="I140" s="45">
        <f>SUM(I141)</f>
        <v>10800</v>
      </c>
      <c r="J140" s="11"/>
      <c r="K140" s="45">
        <f>SUM(K141)</f>
        <v>10800</v>
      </c>
      <c r="L140" s="45">
        <f>SUM(L141)</f>
        <v>10800</v>
      </c>
      <c r="M140" s="45">
        <f t="shared" si="6"/>
        <v>100</v>
      </c>
    </row>
    <row r="141" spans="1:13" ht="38.25">
      <c r="A141" s="4">
        <v>135</v>
      </c>
      <c r="B141" s="4" t="s">
        <v>161</v>
      </c>
      <c r="C141" s="4" t="s">
        <v>162</v>
      </c>
      <c r="D141" s="4"/>
      <c r="E141" s="9" t="s">
        <v>65</v>
      </c>
      <c r="F141" s="10">
        <v>7330</v>
      </c>
      <c r="G141" s="10">
        <v>9800</v>
      </c>
      <c r="H141" s="45">
        <v>9800</v>
      </c>
      <c r="I141" s="45">
        <v>10800</v>
      </c>
      <c r="J141" s="11"/>
      <c r="K141" s="45">
        <v>10800</v>
      </c>
      <c r="L141" s="45">
        <v>10800</v>
      </c>
      <c r="M141" s="45">
        <f t="shared" si="6"/>
        <v>100</v>
      </c>
    </row>
    <row r="142" spans="1:13" ht="12.75">
      <c r="A142" s="4">
        <v>136</v>
      </c>
      <c r="B142" s="4" t="s">
        <v>161</v>
      </c>
      <c r="C142" s="4" t="s">
        <v>162</v>
      </c>
      <c r="D142" s="4">
        <v>4110</v>
      </c>
      <c r="E142" s="9" t="s">
        <v>223</v>
      </c>
      <c r="F142" s="10">
        <f>SUM(F143)</f>
        <v>18850</v>
      </c>
      <c r="G142" s="10">
        <f>SUM(G143)</f>
        <v>23725</v>
      </c>
      <c r="H142" s="45">
        <f>SUM(H143)</f>
        <v>24290</v>
      </c>
      <c r="I142" s="45">
        <f>SUM(I143)</f>
        <v>26345</v>
      </c>
      <c r="J142" s="11"/>
      <c r="K142" s="45">
        <f>SUM(K143)</f>
        <v>26345</v>
      </c>
      <c r="L142" s="45">
        <f>SUM(L143)</f>
        <v>6678</v>
      </c>
      <c r="M142" s="45">
        <f t="shared" si="6"/>
        <v>25.34826342759537</v>
      </c>
    </row>
    <row r="143" spans="1:13" ht="12.75">
      <c r="A143" s="4">
        <v>137</v>
      </c>
      <c r="B143" s="4" t="s">
        <v>161</v>
      </c>
      <c r="C143" s="4" t="s">
        <v>162</v>
      </c>
      <c r="D143" s="4"/>
      <c r="E143" s="9" t="s">
        <v>223</v>
      </c>
      <c r="F143" s="10">
        <v>18850</v>
      </c>
      <c r="G143" s="10">
        <v>23725</v>
      </c>
      <c r="H143" s="45">
        <v>24290</v>
      </c>
      <c r="I143" s="45">
        <v>26345</v>
      </c>
      <c r="J143" s="11"/>
      <c r="K143" s="45">
        <v>26345</v>
      </c>
      <c r="L143" s="45">
        <v>6678</v>
      </c>
      <c r="M143" s="45">
        <f t="shared" si="6"/>
        <v>25.34826342759537</v>
      </c>
    </row>
    <row r="144" spans="1:13" ht="12.75">
      <c r="A144" s="4">
        <v>138</v>
      </c>
      <c r="B144" s="4" t="s">
        <v>161</v>
      </c>
      <c r="C144" s="4" t="s">
        <v>162</v>
      </c>
      <c r="D144" s="4">
        <v>4120</v>
      </c>
      <c r="E144" s="9" t="s">
        <v>224</v>
      </c>
      <c r="F144" s="10">
        <f>SUM(F145)</f>
        <v>2470</v>
      </c>
      <c r="G144" s="10">
        <f>SUM(G145)</f>
        <v>3107</v>
      </c>
      <c r="H144" s="45">
        <f>SUM(H145)</f>
        <v>3180</v>
      </c>
      <c r="I144" s="45">
        <f>SUM(I145)</f>
        <v>3450</v>
      </c>
      <c r="J144" s="11"/>
      <c r="K144" s="45">
        <f>SUM(K145)</f>
        <v>3450</v>
      </c>
      <c r="L144" s="45">
        <f>SUM(L145)</f>
        <v>868</v>
      </c>
      <c r="M144" s="45">
        <f t="shared" si="6"/>
        <v>25.15942028985507</v>
      </c>
    </row>
    <row r="145" spans="1:13" ht="12.75">
      <c r="A145" s="4">
        <v>139</v>
      </c>
      <c r="B145" s="4" t="s">
        <v>161</v>
      </c>
      <c r="C145" s="4" t="s">
        <v>162</v>
      </c>
      <c r="D145" s="4"/>
      <c r="E145" s="9" t="s">
        <v>224</v>
      </c>
      <c r="F145" s="10">
        <v>2470</v>
      </c>
      <c r="G145" s="10">
        <v>3107</v>
      </c>
      <c r="H145" s="45">
        <v>3180</v>
      </c>
      <c r="I145" s="45">
        <v>3450</v>
      </c>
      <c r="J145" s="11"/>
      <c r="K145" s="45">
        <v>3450</v>
      </c>
      <c r="L145" s="45">
        <v>868</v>
      </c>
      <c r="M145" s="45">
        <f t="shared" si="6"/>
        <v>25.15942028985507</v>
      </c>
    </row>
    <row r="146" spans="1:13" ht="12.75">
      <c r="A146" s="4">
        <v>140</v>
      </c>
      <c r="B146" s="4" t="s">
        <v>161</v>
      </c>
      <c r="C146" s="8">
        <v>75022</v>
      </c>
      <c r="D146" s="8" t="s">
        <v>163</v>
      </c>
      <c r="E146" s="13" t="s">
        <v>266</v>
      </c>
      <c r="F146" s="14">
        <f>SUM(F147+F149+F153+F157+F159)</f>
        <v>125500</v>
      </c>
      <c r="G146" s="14" t="e">
        <f>SUM(G147+G149+G151+G153+G155+#REF!+G157+G159+#REF!+#REF!)</f>
        <v>#REF!</v>
      </c>
      <c r="H146" s="47">
        <f>SUM(H147+H149+H151+H153+H155+H157+H159)</f>
        <v>245600</v>
      </c>
      <c r="I146" s="47">
        <f>SUM(I147+I149+I151+I153+I155+I157+I159)</f>
        <v>245600</v>
      </c>
      <c r="J146" s="15"/>
      <c r="K146" s="47">
        <f>SUM(K147+K149+K151+K153+K155+K157+K159)</f>
        <v>259600</v>
      </c>
      <c r="L146" s="47">
        <f>SUM(L147+L149+L151+L153+L155+L157+L159)</f>
        <v>100924.8</v>
      </c>
      <c r="M146" s="45">
        <f t="shared" si="6"/>
        <v>38.87704160246533</v>
      </c>
    </row>
    <row r="147" spans="1:13" ht="12.75">
      <c r="A147" s="4">
        <v>141</v>
      </c>
      <c r="B147" s="4" t="s">
        <v>161</v>
      </c>
      <c r="C147" s="4" t="s">
        <v>162</v>
      </c>
      <c r="D147" s="4">
        <v>3030</v>
      </c>
      <c r="E147" s="9" t="s">
        <v>165</v>
      </c>
      <c r="F147" s="10">
        <f>SUM(F148:F148)</f>
        <v>98000</v>
      </c>
      <c r="G147" s="10">
        <f>SUM(G148:G148)</f>
        <v>200000</v>
      </c>
      <c r="H147" s="45">
        <f>SUM(H148)</f>
        <v>210000</v>
      </c>
      <c r="I147" s="45">
        <f>SUM(I148)</f>
        <v>210000</v>
      </c>
      <c r="J147" s="11"/>
      <c r="K147" s="45">
        <f>SUM(K148)</f>
        <v>210000</v>
      </c>
      <c r="L147" s="45">
        <f>SUM(L148)</f>
        <v>82447</v>
      </c>
      <c r="M147" s="45">
        <f t="shared" si="6"/>
        <v>39.26047619047619</v>
      </c>
    </row>
    <row r="148" spans="1:13" ht="12.75">
      <c r="A148" s="4">
        <v>142</v>
      </c>
      <c r="B148" s="4" t="s">
        <v>161</v>
      </c>
      <c r="C148" s="4" t="s">
        <v>162</v>
      </c>
      <c r="D148" s="4"/>
      <c r="E148" s="9" t="s">
        <v>267</v>
      </c>
      <c r="F148" s="10">
        <v>98000</v>
      </c>
      <c r="G148" s="10">
        <v>200000</v>
      </c>
      <c r="H148" s="45">
        <v>210000</v>
      </c>
      <c r="I148" s="45">
        <v>210000</v>
      </c>
      <c r="J148" s="11"/>
      <c r="K148" s="45">
        <v>210000</v>
      </c>
      <c r="L148" s="45">
        <v>82447</v>
      </c>
      <c r="M148" s="45">
        <f t="shared" si="6"/>
        <v>39.26047619047619</v>
      </c>
    </row>
    <row r="149" spans="1:13" ht="12.75">
      <c r="A149" s="4">
        <v>143</v>
      </c>
      <c r="B149" s="4" t="s">
        <v>161</v>
      </c>
      <c r="C149" s="4" t="s">
        <v>162</v>
      </c>
      <c r="D149" s="4">
        <v>4210</v>
      </c>
      <c r="E149" s="9" t="s">
        <v>171</v>
      </c>
      <c r="F149" s="10">
        <f>SUM(F150)</f>
        <v>16000</v>
      </c>
      <c r="G149" s="10">
        <f>SUM(G150)</f>
        <v>10000</v>
      </c>
      <c r="H149" s="45">
        <f>SUM(H150)</f>
        <v>20000</v>
      </c>
      <c r="I149" s="45">
        <f>SUM(I150)</f>
        <v>20000</v>
      </c>
      <c r="J149" s="11"/>
      <c r="K149" s="45">
        <f>SUM(K150)</f>
        <v>20000</v>
      </c>
      <c r="L149" s="45">
        <f>SUM(L150)</f>
        <v>1675.94</v>
      </c>
      <c r="M149" s="45">
        <f t="shared" si="6"/>
        <v>8.3797</v>
      </c>
    </row>
    <row r="150" spans="1:13" ht="25.5">
      <c r="A150" s="4">
        <v>144</v>
      </c>
      <c r="B150" s="4" t="s">
        <v>161</v>
      </c>
      <c r="C150" s="4" t="s">
        <v>162</v>
      </c>
      <c r="D150" s="4"/>
      <c r="E150" s="9" t="s">
        <v>75</v>
      </c>
      <c r="F150" s="10">
        <v>16000</v>
      </c>
      <c r="G150" s="10">
        <v>10000</v>
      </c>
      <c r="H150" s="45">
        <v>20000</v>
      </c>
      <c r="I150" s="45">
        <v>20000</v>
      </c>
      <c r="J150" s="11"/>
      <c r="K150" s="45">
        <v>20000</v>
      </c>
      <c r="L150" s="45">
        <v>1675.94</v>
      </c>
      <c r="M150" s="45">
        <f t="shared" si="6"/>
        <v>8.3797</v>
      </c>
    </row>
    <row r="151" spans="1:13" ht="12.75">
      <c r="A151" s="4">
        <v>145</v>
      </c>
      <c r="B151" s="4"/>
      <c r="C151" s="4"/>
      <c r="D151" s="4">
        <v>4270</v>
      </c>
      <c r="E151" s="9" t="s">
        <v>174</v>
      </c>
      <c r="F151" s="10"/>
      <c r="G151" s="10">
        <f>SUM(G152)</f>
        <v>4000</v>
      </c>
      <c r="H151" s="45">
        <f>SUM(H152)</f>
        <v>4200</v>
      </c>
      <c r="I151" s="45">
        <f>SUM(I152)</f>
        <v>4200</v>
      </c>
      <c r="J151" s="11"/>
      <c r="K151" s="45">
        <f>SUM(K152)</f>
        <v>4200</v>
      </c>
      <c r="L151" s="45">
        <f>SUM(L152)</f>
        <v>0</v>
      </c>
      <c r="M151" s="45">
        <f t="shared" si="6"/>
        <v>0</v>
      </c>
    </row>
    <row r="152" spans="1:13" ht="12.75">
      <c r="A152" s="4">
        <v>146</v>
      </c>
      <c r="B152" s="4"/>
      <c r="C152" s="4"/>
      <c r="D152" s="4"/>
      <c r="E152" s="9" t="s">
        <v>760</v>
      </c>
      <c r="F152" s="10"/>
      <c r="G152" s="10">
        <v>4000</v>
      </c>
      <c r="H152" s="45">
        <v>4200</v>
      </c>
      <c r="I152" s="45">
        <v>4200</v>
      </c>
      <c r="J152" s="11"/>
      <c r="K152" s="45">
        <v>4200</v>
      </c>
      <c r="L152" s="45">
        <v>0</v>
      </c>
      <c r="M152" s="45">
        <f t="shared" si="6"/>
        <v>0</v>
      </c>
    </row>
    <row r="153" spans="1:13" ht="12.75">
      <c r="A153" s="4">
        <v>147</v>
      </c>
      <c r="B153" s="4" t="s">
        <v>161</v>
      </c>
      <c r="C153" s="4" t="s">
        <v>162</v>
      </c>
      <c r="D153" s="4">
        <v>4300</v>
      </c>
      <c r="E153" s="9" t="s">
        <v>216</v>
      </c>
      <c r="F153" s="10">
        <f>SUM(F154)</f>
        <v>6000</v>
      </c>
      <c r="G153" s="10">
        <f>SUM(G154)</f>
        <v>200</v>
      </c>
      <c r="H153" s="45">
        <f>SUM(H154)</f>
        <v>200</v>
      </c>
      <c r="I153" s="45">
        <f>SUM(I154)</f>
        <v>200</v>
      </c>
      <c r="J153" s="11"/>
      <c r="K153" s="45">
        <f>SUM(K154)</f>
        <v>14200</v>
      </c>
      <c r="L153" s="45">
        <f>SUM(L154)</f>
        <v>13924.4</v>
      </c>
      <c r="M153" s="45">
        <f t="shared" si="6"/>
        <v>98.05915492957746</v>
      </c>
    </row>
    <row r="154" spans="1:13" ht="12.75">
      <c r="A154" s="4">
        <v>148</v>
      </c>
      <c r="B154" s="4" t="s">
        <v>161</v>
      </c>
      <c r="C154" s="4" t="s">
        <v>162</v>
      </c>
      <c r="D154" s="4"/>
      <c r="E154" s="9" t="s">
        <v>72</v>
      </c>
      <c r="F154" s="10">
        <v>6000</v>
      </c>
      <c r="G154" s="10">
        <v>200</v>
      </c>
      <c r="H154" s="45">
        <v>200</v>
      </c>
      <c r="I154" s="45">
        <v>200</v>
      </c>
      <c r="J154" s="11"/>
      <c r="K154" s="45">
        <v>14200</v>
      </c>
      <c r="L154" s="45">
        <v>13924.4</v>
      </c>
      <c r="M154" s="45">
        <f t="shared" si="6"/>
        <v>98.05915492957746</v>
      </c>
    </row>
    <row r="155" spans="1:13" ht="25.5">
      <c r="A155" s="4">
        <v>149</v>
      </c>
      <c r="B155" s="4"/>
      <c r="C155" s="4"/>
      <c r="D155" s="4">
        <v>4360</v>
      </c>
      <c r="E155" s="9" t="s">
        <v>554</v>
      </c>
      <c r="F155" s="10"/>
      <c r="G155" s="10">
        <f>SUM(G156)</f>
        <v>2200</v>
      </c>
      <c r="H155" s="45">
        <f>SUM(H156)</f>
        <v>3200</v>
      </c>
      <c r="I155" s="45">
        <f>SUM(I156)</f>
        <v>3200</v>
      </c>
      <c r="J155" s="11"/>
      <c r="K155" s="45">
        <f>SUM(K156)</f>
        <v>3200</v>
      </c>
      <c r="L155" s="45">
        <f>SUM(L156)</f>
        <v>1626.49</v>
      </c>
      <c r="M155" s="45">
        <f t="shared" si="6"/>
        <v>50.8278125</v>
      </c>
    </row>
    <row r="156" spans="1:13" ht="12.75">
      <c r="A156" s="4">
        <v>150</v>
      </c>
      <c r="B156" s="4"/>
      <c r="C156" s="4"/>
      <c r="D156" s="4"/>
      <c r="E156" s="9" t="s">
        <v>779</v>
      </c>
      <c r="F156" s="10"/>
      <c r="G156" s="10">
        <v>2200</v>
      </c>
      <c r="H156" s="45">
        <v>3200</v>
      </c>
      <c r="I156" s="45">
        <v>3200</v>
      </c>
      <c r="J156" s="11"/>
      <c r="K156" s="45">
        <v>3200</v>
      </c>
      <c r="L156" s="45">
        <v>1626.49</v>
      </c>
      <c r="M156" s="45">
        <f t="shared" si="6"/>
        <v>50.8278125</v>
      </c>
    </row>
    <row r="157" spans="1:13" ht="12.75">
      <c r="A157" s="4">
        <v>151</v>
      </c>
      <c r="B157" s="4" t="s">
        <v>161</v>
      </c>
      <c r="C157" s="4" t="s">
        <v>162</v>
      </c>
      <c r="D157" s="4">
        <v>4410</v>
      </c>
      <c r="E157" s="9" t="s">
        <v>268</v>
      </c>
      <c r="F157" s="10">
        <f>SUM(F158)</f>
        <v>1000</v>
      </c>
      <c r="G157" s="10">
        <f>SUM(G158)</f>
        <v>1000</v>
      </c>
      <c r="H157" s="45">
        <f>SUM(H158)</f>
        <v>1000</v>
      </c>
      <c r="I157" s="45">
        <f>SUM(I158)</f>
        <v>1000</v>
      </c>
      <c r="J157" s="11"/>
      <c r="K157" s="45">
        <f>SUM(K158)</f>
        <v>1000</v>
      </c>
      <c r="L157" s="45">
        <f>SUM(L158)</f>
        <v>0</v>
      </c>
      <c r="M157" s="45">
        <f t="shared" si="6"/>
        <v>0</v>
      </c>
    </row>
    <row r="158" spans="1:13" ht="12.75">
      <c r="A158" s="4">
        <v>152</v>
      </c>
      <c r="B158" s="4" t="s">
        <v>161</v>
      </c>
      <c r="C158" s="4" t="s">
        <v>162</v>
      </c>
      <c r="D158" s="4"/>
      <c r="E158" s="9" t="s">
        <v>74</v>
      </c>
      <c r="F158" s="10">
        <v>1000</v>
      </c>
      <c r="G158" s="10">
        <v>1000</v>
      </c>
      <c r="H158" s="45">
        <v>1000</v>
      </c>
      <c r="I158" s="45">
        <v>1000</v>
      </c>
      <c r="J158" s="11"/>
      <c r="K158" s="45">
        <v>1000</v>
      </c>
      <c r="L158" s="45">
        <v>0</v>
      </c>
      <c r="M158" s="45">
        <f t="shared" si="6"/>
        <v>0</v>
      </c>
    </row>
    <row r="159" spans="1:13" ht="12.75">
      <c r="A159" s="4">
        <v>153</v>
      </c>
      <c r="B159" s="4"/>
      <c r="C159" s="4"/>
      <c r="D159" s="4">
        <v>4420</v>
      </c>
      <c r="E159" s="9" t="s">
        <v>799</v>
      </c>
      <c r="F159" s="10">
        <f>SUM(F160)</f>
        <v>4500</v>
      </c>
      <c r="G159" s="10">
        <f>SUM(G160)</f>
        <v>5000</v>
      </c>
      <c r="H159" s="45">
        <f>SUM(H160)</f>
        <v>7000</v>
      </c>
      <c r="I159" s="45">
        <f>SUM(I160)</f>
        <v>7000</v>
      </c>
      <c r="J159" s="11"/>
      <c r="K159" s="45">
        <f>SUM(K160)</f>
        <v>7000</v>
      </c>
      <c r="L159" s="45">
        <f>SUM(L160)</f>
        <v>1250.97</v>
      </c>
      <c r="M159" s="45">
        <f t="shared" si="6"/>
        <v>17.871000000000002</v>
      </c>
    </row>
    <row r="160" spans="1:13" ht="12.75">
      <c r="A160" s="4">
        <v>154</v>
      </c>
      <c r="B160" s="4"/>
      <c r="C160" s="4"/>
      <c r="D160" s="4"/>
      <c r="E160" s="9" t="s">
        <v>73</v>
      </c>
      <c r="F160" s="10">
        <v>4500</v>
      </c>
      <c r="G160" s="10">
        <v>5000</v>
      </c>
      <c r="H160" s="45">
        <v>7000</v>
      </c>
      <c r="I160" s="45">
        <v>7000</v>
      </c>
      <c r="J160" s="11"/>
      <c r="K160" s="45">
        <v>7000</v>
      </c>
      <c r="L160" s="45">
        <v>1250.97</v>
      </c>
      <c r="M160" s="45">
        <f t="shared" si="6"/>
        <v>17.871000000000002</v>
      </c>
    </row>
    <row r="161" spans="1:13" ht="12.75">
      <c r="A161" s="4">
        <v>155</v>
      </c>
      <c r="B161" s="4" t="s">
        <v>161</v>
      </c>
      <c r="C161" s="8">
        <v>75023</v>
      </c>
      <c r="D161" s="8" t="s">
        <v>163</v>
      </c>
      <c r="E161" s="13" t="s">
        <v>274</v>
      </c>
      <c r="F161" s="14" t="e">
        <f>SUM(F164+F168+F170+F172+#REF!+F176+F180+F182+F184+F188+F199+F201+F203+F205+#REF!+F215+#REF!+F193)</f>
        <v>#REF!</v>
      </c>
      <c r="G161" s="14">
        <f>SUM(G162+G164+G168+G170+G172+G174+G176+G178+G180+G182+G184+G188+G193+G195+G197+G199+G201+G203+G205+G207+G209+G211+G215+G213)</f>
        <v>5760290</v>
      </c>
      <c r="H161" s="47" t="e">
        <f>SUM(H162+H164+H168+H170+H172+H174+H176+H178+H180+H182+H184+H186+H188+H193+H195+H197+H199+H201+H203+H205+H207+H209+H211+H215+H213+#REF!)</f>
        <v>#REF!</v>
      </c>
      <c r="I161" s="47">
        <f>SUM(I162+I164+I168+I170+I172+I174+I176+I178+I180+I182+I184+I186+I188+I193+I195+I197+I199+I201+I203+I205+I207+I209+I211+I215+I213)</f>
        <v>7473015</v>
      </c>
      <c r="J161" s="15"/>
      <c r="K161" s="47">
        <f>SUM(K162+K164+K168+K170+K172+K174+K176+K178+K180+K182+K184+K186+K188+K193+K195+K197+K199+K201+K203+K205+K207+K209+K211+K215+K213)</f>
        <v>7823015</v>
      </c>
      <c r="L161" s="47">
        <f>SUM(L162+L164+L168+L170+L172+L174+L176+L178+L180+L182+L184+L186+L188+L193+L195+L197+L199+L201+L203+L205+L207+L209+L211+L215+L213)</f>
        <v>3071774.41</v>
      </c>
      <c r="M161" s="45">
        <f t="shared" si="6"/>
        <v>39.26586373667953</v>
      </c>
    </row>
    <row r="162" spans="1:13" ht="12.75">
      <c r="A162" s="4">
        <v>156</v>
      </c>
      <c r="B162" s="4"/>
      <c r="C162" s="8"/>
      <c r="D162" s="35">
        <v>3020</v>
      </c>
      <c r="E162" s="36" t="s">
        <v>308</v>
      </c>
      <c r="F162" s="14"/>
      <c r="G162" s="14">
        <f>SUM(G163)</f>
        <v>2000</v>
      </c>
      <c r="H162" s="47">
        <f>SUM(H163)</f>
        <v>5000</v>
      </c>
      <c r="I162" s="47">
        <f>SUM(I163)</f>
        <v>5000</v>
      </c>
      <c r="J162" s="15"/>
      <c r="K162" s="47">
        <f>SUM(K163)</f>
        <v>5000</v>
      </c>
      <c r="L162" s="47">
        <f>SUM(L163)</f>
        <v>2468.96</v>
      </c>
      <c r="M162" s="45">
        <f t="shared" si="6"/>
        <v>49.3792</v>
      </c>
    </row>
    <row r="163" spans="1:13" ht="38.25" customHeight="1">
      <c r="A163" s="4">
        <v>157</v>
      </c>
      <c r="B163" s="4"/>
      <c r="C163" s="8"/>
      <c r="D163" s="8"/>
      <c r="E163" s="9" t="s">
        <v>651</v>
      </c>
      <c r="F163" s="14"/>
      <c r="G163" s="37">
        <v>2000</v>
      </c>
      <c r="H163" s="46">
        <v>5000</v>
      </c>
      <c r="I163" s="46">
        <v>5000</v>
      </c>
      <c r="J163" s="15"/>
      <c r="K163" s="46">
        <v>5000</v>
      </c>
      <c r="L163" s="46">
        <v>2468.96</v>
      </c>
      <c r="M163" s="45">
        <f t="shared" si="6"/>
        <v>49.3792</v>
      </c>
    </row>
    <row r="164" spans="1:13" ht="12.75">
      <c r="A164" s="4">
        <v>158</v>
      </c>
      <c r="B164" s="4" t="s">
        <v>161</v>
      </c>
      <c r="C164" s="4" t="s">
        <v>162</v>
      </c>
      <c r="D164" s="4">
        <v>4010</v>
      </c>
      <c r="E164" s="9" t="s">
        <v>264</v>
      </c>
      <c r="F164" s="10">
        <f>SUM(F165:F167)</f>
        <v>2221375</v>
      </c>
      <c r="G164" s="10">
        <f>SUM(G165:G167)</f>
        <v>3357000</v>
      </c>
      <c r="H164" s="45">
        <f>SUM(H165:H167)</f>
        <v>4115000</v>
      </c>
      <c r="I164" s="45">
        <f>SUM(I165:I167)</f>
        <v>4115000</v>
      </c>
      <c r="J164" s="11"/>
      <c r="K164" s="45">
        <f>SUM(K165:K167)</f>
        <v>4070000</v>
      </c>
      <c r="L164" s="45">
        <f>SUM(L165:L167)</f>
        <v>1816746.98</v>
      </c>
      <c r="M164" s="45">
        <f t="shared" si="6"/>
        <v>44.63751793611794</v>
      </c>
    </row>
    <row r="165" spans="1:13" ht="12.75">
      <c r="A165" s="4">
        <v>159</v>
      </c>
      <c r="B165" s="4" t="s">
        <v>161</v>
      </c>
      <c r="C165" s="4" t="s">
        <v>162</v>
      </c>
      <c r="D165" s="4"/>
      <c r="E165" s="9" t="s">
        <v>275</v>
      </c>
      <c r="F165" s="10">
        <v>2186375</v>
      </c>
      <c r="G165" s="10">
        <v>3208000</v>
      </c>
      <c r="H165" s="45">
        <f>3850000+140000</f>
        <v>3990000</v>
      </c>
      <c r="I165" s="45">
        <f>3850000+140000</f>
        <v>3990000</v>
      </c>
      <c r="J165" s="11"/>
      <c r="K165" s="45">
        <f>3850000+140000</f>
        <v>3990000</v>
      </c>
      <c r="L165" s="45">
        <v>1809407.08</v>
      </c>
      <c r="M165" s="45">
        <f t="shared" si="6"/>
        <v>45.34854837092732</v>
      </c>
    </row>
    <row r="166" spans="1:13" ht="12.75">
      <c r="A166" s="4">
        <v>160</v>
      </c>
      <c r="B166" s="4"/>
      <c r="C166" s="4"/>
      <c r="D166" s="4"/>
      <c r="E166" s="9" t="s">
        <v>309</v>
      </c>
      <c r="F166" s="10"/>
      <c r="G166" s="10">
        <v>72000</v>
      </c>
      <c r="H166" s="45">
        <v>75000</v>
      </c>
      <c r="I166" s="45">
        <v>75000</v>
      </c>
      <c r="J166" s="11"/>
      <c r="K166" s="45">
        <v>30000</v>
      </c>
      <c r="L166" s="45">
        <v>0</v>
      </c>
      <c r="M166" s="45">
        <f t="shared" si="6"/>
        <v>0</v>
      </c>
    </row>
    <row r="167" spans="1:13" ht="12.75">
      <c r="A167" s="4">
        <v>161</v>
      </c>
      <c r="B167" s="4"/>
      <c r="C167" s="4"/>
      <c r="D167" s="4"/>
      <c r="E167" s="9" t="s">
        <v>42</v>
      </c>
      <c r="F167" s="10">
        <v>35000</v>
      </c>
      <c r="G167" s="10">
        <v>77000</v>
      </c>
      <c r="H167" s="45">
        <v>50000</v>
      </c>
      <c r="I167" s="45">
        <v>50000</v>
      </c>
      <c r="J167" s="11"/>
      <c r="K167" s="45">
        <v>50000</v>
      </c>
      <c r="L167" s="45">
        <v>7339.9</v>
      </c>
      <c r="M167" s="45">
        <f t="shared" si="6"/>
        <v>14.679799999999998</v>
      </c>
    </row>
    <row r="168" spans="1:13" ht="12.75">
      <c r="A168" s="4">
        <v>162</v>
      </c>
      <c r="B168" s="4" t="s">
        <v>161</v>
      </c>
      <c r="C168" s="4" t="s">
        <v>162</v>
      </c>
      <c r="D168" s="4">
        <v>4040</v>
      </c>
      <c r="E168" s="9" t="s">
        <v>265</v>
      </c>
      <c r="F168" s="10">
        <f>SUM(F169)</f>
        <v>141732</v>
      </c>
      <c r="G168" s="10">
        <f>SUM(G169)</f>
        <v>220000</v>
      </c>
      <c r="H168" s="45">
        <f>SUM(H169)</f>
        <v>250000</v>
      </c>
      <c r="I168" s="45">
        <f>SUM(I169)</f>
        <v>260000</v>
      </c>
      <c r="J168" s="11"/>
      <c r="K168" s="45">
        <f>SUM(K169)</f>
        <v>260000</v>
      </c>
      <c r="L168" s="45">
        <f>SUM(L169)</f>
        <v>249558.75</v>
      </c>
      <c r="M168" s="45">
        <f t="shared" si="6"/>
        <v>95.98413461538462</v>
      </c>
    </row>
    <row r="169" spans="1:13" ht="38.25">
      <c r="A169" s="4">
        <v>163</v>
      </c>
      <c r="B169" s="4" t="s">
        <v>161</v>
      </c>
      <c r="C169" s="4" t="s">
        <v>162</v>
      </c>
      <c r="D169" s="4"/>
      <c r="E169" s="9" t="s">
        <v>65</v>
      </c>
      <c r="F169" s="10">
        <v>141732</v>
      </c>
      <c r="G169" s="10">
        <v>220000</v>
      </c>
      <c r="H169" s="45">
        <v>250000</v>
      </c>
      <c r="I169" s="45">
        <v>260000</v>
      </c>
      <c r="J169" s="11"/>
      <c r="K169" s="45">
        <v>260000</v>
      </c>
      <c r="L169" s="45">
        <v>249558.75</v>
      </c>
      <c r="M169" s="45">
        <f t="shared" si="6"/>
        <v>95.98413461538462</v>
      </c>
    </row>
    <row r="170" spans="1:13" ht="12.75">
      <c r="A170" s="4">
        <v>164</v>
      </c>
      <c r="B170" s="4"/>
      <c r="C170" s="4"/>
      <c r="D170" s="4">
        <v>4100</v>
      </c>
      <c r="E170" s="9" t="s">
        <v>277</v>
      </c>
      <c r="F170" s="10">
        <f>SUM(F171)</f>
        <v>9000</v>
      </c>
      <c r="G170" s="10">
        <f>SUM(G171)</f>
        <v>21000</v>
      </c>
      <c r="H170" s="45">
        <f>SUM(H171)</f>
        <v>22500</v>
      </c>
      <c r="I170" s="45">
        <f>SUM(I171)</f>
        <v>22500</v>
      </c>
      <c r="J170" s="11"/>
      <c r="K170" s="45">
        <f>SUM(K171)</f>
        <v>22500</v>
      </c>
      <c r="L170" s="45">
        <f>SUM(L171)</f>
        <v>14510.5</v>
      </c>
      <c r="M170" s="45">
        <f t="shared" si="6"/>
        <v>64.49111111111111</v>
      </c>
    </row>
    <row r="171" spans="1:13" ht="17.25" customHeight="1">
      <c r="A171" s="4">
        <v>165</v>
      </c>
      <c r="B171" s="4"/>
      <c r="C171" s="4"/>
      <c r="D171" s="4"/>
      <c r="E171" s="9" t="s">
        <v>328</v>
      </c>
      <c r="F171" s="10">
        <v>9000</v>
      </c>
      <c r="G171" s="10">
        <v>21000</v>
      </c>
      <c r="H171" s="45">
        <v>22500</v>
      </c>
      <c r="I171" s="45">
        <v>22500</v>
      </c>
      <c r="J171" s="11"/>
      <c r="K171" s="45">
        <v>22500</v>
      </c>
      <c r="L171" s="45">
        <v>14510.5</v>
      </c>
      <c r="M171" s="45">
        <f t="shared" si="6"/>
        <v>64.49111111111111</v>
      </c>
    </row>
    <row r="172" spans="1:13" ht="12.75">
      <c r="A172" s="4">
        <v>166</v>
      </c>
      <c r="B172" s="4" t="s">
        <v>161</v>
      </c>
      <c r="C172" s="4" t="s">
        <v>162</v>
      </c>
      <c r="D172" s="4">
        <v>4110</v>
      </c>
      <c r="E172" s="9" t="s">
        <v>223</v>
      </c>
      <c r="F172" s="10">
        <f>SUM(F173)</f>
        <v>440000</v>
      </c>
      <c r="G172" s="10">
        <f>SUM(G173)</f>
        <v>649000</v>
      </c>
      <c r="H172" s="45">
        <f>SUM(H173)</f>
        <v>802000</v>
      </c>
      <c r="I172" s="45">
        <f>SUM(I173)</f>
        <v>780000</v>
      </c>
      <c r="J172" s="11"/>
      <c r="K172" s="45">
        <f>SUM(K173)</f>
        <v>785850</v>
      </c>
      <c r="L172" s="45">
        <f>SUM(L173)</f>
        <v>316093.85</v>
      </c>
      <c r="M172" s="45">
        <f t="shared" si="6"/>
        <v>40.223178723675</v>
      </c>
    </row>
    <row r="173" spans="1:13" ht="12.75">
      <c r="A173" s="4">
        <v>167</v>
      </c>
      <c r="B173" s="4" t="s">
        <v>161</v>
      </c>
      <c r="C173" s="4" t="s">
        <v>162</v>
      </c>
      <c r="D173" s="4"/>
      <c r="E173" s="9" t="s">
        <v>223</v>
      </c>
      <c r="F173" s="10">
        <v>440000</v>
      </c>
      <c r="G173" s="10">
        <v>649000</v>
      </c>
      <c r="H173" s="45">
        <v>802000</v>
      </c>
      <c r="I173" s="45">
        <v>780000</v>
      </c>
      <c r="J173" s="11"/>
      <c r="K173" s="45">
        <v>785850</v>
      </c>
      <c r="L173" s="45">
        <v>316093.85</v>
      </c>
      <c r="M173" s="45">
        <f t="shared" si="6"/>
        <v>40.223178723675</v>
      </c>
    </row>
    <row r="174" spans="1:13" ht="12.75">
      <c r="A174" s="4">
        <v>168</v>
      </c>
      <c r="B174" s="4"/>
      <c r="C174" s="4"/>
      <c r="D174" s="4">
        <v>4120</v>
      </c>
      <c r="E174" s="9" t="s">
        <v>224</v>
      </c>
      <c r="F174" s="10"/>
      <c r="G174" s="10">
        <f>SUM(G175)</f>
        <v>88000</v>
      </c>
      <c r="H174" s="45">
        <f>SUM(H175)</f>
        <v>103515</v>
      </c>
      <c r="I174" s="45">
        <f>SUM(I175)</f>
        <v>103515</v>
      </c>
      <c r="J174" s="11"/>
      <c r="K174" s="45">
        <f>SUM(K175)</f>
        <v>104465</v>
      </c>
      <c r="L174" s="45">
        <f>SUM(L175)</f>
        <v>40403.15</v>
      </c>
      <c r="M174" s="45">
        <f t="shared" si="6"/>
        <v>38.676255205092616</v>
      </c>
    </row>
    <row r="175" spans="1:13" ht="12.75">
      <c r="A175" s="4">
        <v>169</v>
      </c>
      <c r="B175" s="4"/>
      <c r="C175" s="4"/>
      <c r="D175" s="4"/>
      <c r="E175" s="9" t="s">
        <v>224</v>
      </c>
      <c r="F175" s="10"/>
      <c r="G175" s="10">
        <v>88000</v>
      </c>
      <c r="H175" s="45">
        <v>103515</v>
      </c>
      <c r="I175" s="45">
        <v>103515</v>
      </c>
      <c r="J175" s="11"/>
      <c r="K175" s="45">
        <v>104465</v>
      </c>
      <c r="L175" s="45">
        <v>40403.15</v>
      </c>
      <c r="M175" s="45">
        <f t="shared" si="6"/>
        <v>38.676255205092616</v>
      </c>
    </row>
    <row r="176" spans="1:13" ht="12.75">
      <c r="A176" s="4">
        <v>170</v>
      </c>
      <c r="B176" s="4" t="s">
        <v>161</v>
      </c>
      <c r="C176" s="4" t="s">
        <v>162</v>
      </c>
      <c r="D176" s="4">
        <v>4140</v>
      </c>
      <c r="E176" s="9" t="s">
        <v>29</v>
      </c>
      <c r="F176" s="10">
        <f>SUM(F177)</f>
        <v>12000</v>
      </c>
      <c r="G176" s="10">
        <f>SUM(G177)</f>
        <v>48000</v>
      </c>
      <c r="H176" s="45">
        <f>SUM(H177)</f>
        <v>75000</v>
      </c>
      <c r="I176" s="45">
        <f>SUM(I177)</f>
        <v>75000</v>
      </c>
      <c r="J176" s="11"/>
      <c r="K176" s="45">
        <f>SUM(K177)</f>
        <v>75000</v>
      </c>
      <c r="L176" s="45">
        <f>SUM(L177)</f>
        <v>30976</v>
      </c>
      <c r="M176" s="45">
        <f t="shared" si="6"/>
        <v>41.30133333333333</v>
      </c>
    </row>
    <row r="177" spans="1:13" ht="12.75">
      <c r="A177" s="4">
        <v>171</v>
      </c>
      <c r="B177" s="4" t="s">
        <v>161</v>
      </c>
      <c r="C177" s="4" t="s">
        <v>162</v>
      </c>
      <c r="D177" s="4"/>
      <c r="E177" s="9" t="s">
        <v>30</v>
      </c>
      <c r="F177" s="10">
        <v>12000</v>
      </c>
      <c r="G177" s="10">
        <v>48000</v>
      </c>
      <c r="H177" s="45">
        <v>75000</v>
      </c>
      <c r="I177" s="45">
        <v>75000</v>
      </c>
      <c r="J177" s="11"/>
      <c r="K177" s="45">
        <v>75000</v>
      </c>
      <c r="L177" s="45">
        <v>30976</v>
      </c>
      <c r="M177" s="45">
        <f t="shared" si="6"/>
        <v>41.30133333333333</v>
      </c>
    </row>
    <row r="178" spans="1:13" ht="12.75">
      <c r="A178" s="4">
        <v>172</v>
      </c>
      <c r="B178" s="4"/>
      <c r="C178" s="4"/>
      <c r="D178" s="4">
        <v>4170</v>
      </c>
      <c r="E178" s="9" t="s">
        <v>742</v>
      </c>
      <c r="F178" s="10"/>
      <c r="G178" s="10">
        <f>SUM(G179)</f>
        <v>90000</v>
      </c>
      <c r="H178" s="45">
        <f>SUM(H179)</f>
        <v>98000</v>
      </c>
      <c r="I178" s="45">
        <f>SUM(I179)</f>
        <v>110000</v>
      </c>
      <c r="J178" s="11"/>
      <c r="K178" s="45">
        <f>SUM(K179)</f>
        <v>148200</v>
      </c>
      <c r="L178" s="45">
        <f>SUM(L179)</f>
        <v>71677</v>
      </c>
      <c r="M178" s="45">
        <f t="shared" si="6"/>
        <v>48.36504723346828</v>
      </c>
    </row>
    <row r="179" spans="1:13" ht="38.25">
      <c r="A179" s="4">
        <v>173</v>
      </c>
      <c r="B179" s="4"/>
      <c r="C179" s="4"/>
      <c r="D179" s="4"/>
      <c r="E179" s="9" t="s">
        <v>329</v>
      </c>
      <c r="F179" s="10"/>
      <c r="G179" s="10">
        <v>90000</v>
      </c>
      <c r="H179" s="45">
        <v>98000</v>
      </c>
      <c r="I179" s="45">
        <v>110000</v>
      </c>
      <c r="J179" s="11"/>
      <c r="K179" s="45">
        <v>148200</v>
      </c>
      <c r="L179" s="45">
        <v>71677</v>
      </c>
      <c r="M179" s="45">
        <f t="shared" si="6"/>
        <v>48.36504723346828</v>
      </c>
    </row>
    <row r="180" spans="1:13" ht="12.75">
      <c r="A180" s="4">
        <v>174</v>
      </c>
      <c r="B180" s="4" t="s">
        <v>161</v>
      </c>
      <c r="C180" s="4" t="s">
        <v>162</v>
      </c>
      <c r="D180" s="4">
        <v>4210</v>
      </c>
      <c r="E180" s="9" t="s">
        <v>171</v>
      </c>
      <c r="F180" s="10">
        <f>SUM(F181)</f>
        <v>140000</v>
      </c>
      <c r="G180" s="10">
        <f>SUM(G181)</f>
        <v>165000</v>
      </c>
      <c r="H180" s="45">
        <f>SUM(H181)</f>
        <v>165000</v>
      </c>
      <c r="I180" s="45">
        <f>SUM(I181)</f>
        <v>140000</v>
      </c>
      <c r="J180" s="11"/>
      <c r="K180" s="45">
        <f>SUM(K181)</f>
        <v>140000</v>
      </c>
      <c r="L180" s="45">
        <f>SUM(L181)</f>
        <v>60980.88</v>
      </c>
      <c r="M180" s="45">
        <f t="shared" si="6"/>
        <v>43.55777142857143</v>
      </c>
    </row>
    <row r="181" spans="1:13" ht="25.5" customHeight="1">
      <c r="A181" s="4">
        <v>175</v>
      </c>
      <c r="B181" s="4" t="s">
        <v>161</v>
      </c>
      <c r="C181" s="4" t="s">
        <v>162</v>
      </c>
      <c r="D181" s="4"/>
      <c r="E181" s="9" t="s">
        <v>330</v>
      </c>
      <c r="F181" s="10">
        <v>140000</v>
      </c>
      <c r="G181" s="10">
        <v>165000</v>
      </c>
      <c r="H181" s="45">
        <v>165000</v>
      </c>
      <c r="I181" s="45">
        <v>140000</v>
      </c>
      <c r="J181" s="11"/>
      <c r="K181" s="45">
        <v>140000</v>
      </c>
      <c r="L181" s="45">
        <v>60980.88</v>
      </c>
      <c r="M181" s="45">
        <f t="shared" si="6"/>
        <v>43.55777142857143</v>
      </c>
    </row>
    <row r="182" spans="1:13" ht="12.75">
      <c r="A182" s="4">
        <v>176</v>
      </c>
      <c r="B182" s="4" t="s">
        <v>161</v>
      </c>
      <c r="C182" s="4" t="s">
        <v>162</v>
      </c>
      <c r="D182" s="4">
        <v>4260</v>
      </c>
      <c r="E182" s="9" t="s">
        <v>173</v>
      </c>
      <c r="F182" s="10">
        <f>SUM(F183)</f>
        <v>48000</v>
      </c>
      <c r="G182" s="10">
        <f>SUM(G183)</f>
        <v>55000</v>
      </c>
      <c r="H182" s="45">
        <f>SUM(H183)</f>
        <v>70000</v>
      </c>
      <c r="I182" s="45">
        <f>SUM(I183)</f>
        <v>70000</v>
      </c>
      <c r="J182" s="11"/>
      <c r="K182" s="45">
        <f>SUM(K183)</f>
        <v>70000</v>
      </c>
      <c r="L182" s="45">
        <f>SUM(L183)</f>
        <v>29727.74</v>
      </c>
      <c r="M182" s="45">
        <f t="shared" si="6"/>
        <v>42.4682</v>
      </c>
    </row>
    <row r="183" spans="1:13" ht="12.75">
      <c r="A183" s="4">
        <v>177</v>
      </c>
      <c r="B183" s="4" t="s">
        <v>161</v>
      </c>
      <c r="C183" s="4" t="s">
        <v>162</v>
      </c>
      <c r="D183" s="4"/>
      <c r="E183" s="9" t="s">
        <v>45</v>
      </c>
      <c r="F183" s="10">
        <v>48000</v>
      </c>
      <c r="G183" s="10">
        <v>55000</v>
      </c>
      <c r="H183" s="45">
        <v>70000</v>
      </c>
      <c r="I183" s="45">
        <v>70000</v>
      </c>
      <c r="J183" s="11"/>
      <c r="K183" s="45">
        <v>70000</v>
      </c>
      <c r="L183" s="45">
        <v>29727.74</v>
      </c>
      <c r="M183" s="45">
        <f t="shared" si="6"/>
        <v>42.4682</v>
      </c>
    </row>
    <row r="184" spans="1:13" ht="12.75">
      <c r="A184" s="4">
        <v>178</v>
      </c>
      <c r="B184" s="4"/>
      <c r="C184" s="4"/>
      <c r="D184" s="4">
        <v>4270</v>
      </c>
      <c r="E184" s="9" t="s">
        <v>174</v>
      </c>
      <c r="F184" s="10">
        <f>SUM(F185)</f>
        <v>65000</v>
      </c>
      <c r="G184" s="10">
        <f>SUM(G185)</f>
        <v>30000</v>
      </c>
      <c r="H184" s="45">
        <f>SUM(H185)</f>
        <v>35000</v>
      </c>
      <c r="I184" s="45">
        <f>SUM(I185)</f>
        <v>50000</v>
      </c>
      <c r="J184" s="11"/>
      <c r="K184" s="45">
        <f>SUM(K185)</f>
        <v>50000</v>
      </c>
      <c r="L184" s="45">
        <f>SUM(L185)</f>
        <v>1842.13</v>
      </c>
      <c r="M184" s="45">
        <f t="shared" si="6"/>
        <v>3.68426</v>
      </c>
    </row>
    <row r="185" spans="1:13" ht="12.75" customHeight="1">
      <c r="A185" s="4">
        <v>179</v>
      </c>
      <c r="B185" s="4"/>
      <c r="C185" s="4"/>
      <c r="D185" s="4"/>
      <c r="E185" s="9" t="s">
        <v>540</v>
      </c>
      <c r="F185" s="10">
        <v>65000</v>
      </c>
      <c r="G185" s="10">
        <v>30000</v>
      </c>
      <c r="H185" s="45">
        <v>35000</v>
      </c>
      <c r="I185" s="45">
        <v>50000</v>
      </c>
      <c r="J185" s="11"/>
      <c r="K185" s="45">
        <v>50000</v>
      </c>
      <c r="L185" s="45">
        <v>1842.13</v>
      </c>
      <c r="M185" s="45">
        <f t="shared" si="6"/>
        <v>3.68426</v>
      </c>
    </row>
    <row r="186" spans="1:13" ht="12.75" customHeight="1">
      <c r="A186" s="4">
        <v>180</v>
      </c>
      <c r="B186" s="4"/>
      <c r="C186" s="4"/>
      <c r="D186" s="4">
        <v>4280</v>
      </c>
      <c r="E186" s="9" t="s">
        <v>24</v>
      </c>
      <c r="F186" s="10">
        <f>SUM(F187)</f>
        <v>2000</v>
      </c>
      <c r="G186" s="10">
        <f>SUM(G187)</f>
        <v>4000</v>
      </c>
      <c r="H186" s="45">
        <f>SUM(H187)</f>
        <v>5000</v>
      </c>
      <c r="I186" s="45">
        <f>SUM(I187)</f>
        <v>7000</v>
      </c>
      <c r="J186" s="11"/>
      <c r="K186" s="45">
        <f>SUM(K187)</f>
        <v>7000</v>
      </c>
      <c r="L186" s="45">
        <f>SUM(L187)</f>
        <v>1950</v>
      </c>
      <c r="M186" s="45">
        <f t="shared" si="6"/>
        <v>27.857142857142858</v>
      </c>
    </row>
    <row r="187" spans="1:13" ht="25.5" customHeight="1">
      <c r="A187" s="4">
        <v>181</v>
      </c>
      <c r="B187" s="4"/>
      <c r="C187" s="4"/>
      <c r="D187" s="4"/>
      <c r="E187" s="9" t="s">
        <v>544</v>
      </c>
      <c r="F187" s="10">
        <v>2000</v>
      </c>
      <c r="G187" s="10">
        <v>4000</v>
      </c>
      <c r="H187" s="45">
        <v>5000</v>
      </c>
      <c r="I187" s="45">
        <v>7000</v>
      </c>
      <c r="J187" s="11"/>
      <c r="K187" s="45">
        <v>7000</v>
      </c>
      <c r="L187" s="45">
        <v>1950</v>
      </c>
      <c r="M187" s="45">
        <f t="shared" si="6"/>
        <v>27.857142857142858</v>
      </c>
    </row>
    <row r="188" spans="1:13" ht="12.75">
      <c r="A188" s="4">
        <v>182</v>
      </c>
      <c r="B188" s="4" t="s">
        <v>161</v>
      </c>
      <c r="C188" s="4" t="s">
        <v>162</v>
      </c>
      <c r="D188" s="4">
        <v>4300</v>
      </c>
      <c r="E188" s="9" t="s">
        <v>216</v>
      </c>
      <c r="F188" s="10">
        <f>SUM(F189:F191)</f>
        <v>427000</v>
      </c>
      <c r="G188" s="10">
        <f>SUM(G189:G191)</f>
        <v>402750</v>
      </c>
      <c r="H188" s="45">
        <f>SUM(H189:H191)</f>
        <v>428000</v>
      </c>
      <c r="I188" s="45">
        <f>SUM(I189:I191)</f>
        <v>420000</v>
      </c>
      <c r="J188" s="11"/>
      <c r="K188" s="45">
        <f>SUM(K189:K192)</f>
        <v>420000</v>
      </c>
      <c r="L188" s="45">
        <f>SUM(L189:L192)</f>
        <v>182713.13</v>
      </c>
      <c r="M188" s="45">
        <f t="shared" si="6"/>
        <v>43.503126190476195</v>
      </c>
    </row>
    <row r="189" spans="1:13" ht="51">
      <c r="A189" s="4">
        <v>183</v>
      </c>
      <c r="B189" s="4" t="s">
        <v>161</v>
      </c>
      <c r="C189" s="4" t="s">
        <v>162</v>
      </c>
      <c r="D189" s="4"/>
      <c r="E189" s="9" t="s">
        <v>310</v>
      </c>
      <c r="F189" s="10">
        <v>374000</v>
      </c>
      <c r="G189" s="10">
        <v>320000</v>
      </c>
      <c r="H189" s="55">
        <v>340000</v>
      </c>
      <c r="I189" s="55">
        <v>333000</v>
      </c>
      <c r="J189" s="11"/>
      <c r="K189" s="55">
        <v>243000</v>
      </c>
      <c r="L189" s="55">
        <v>158170.26</v>
      </c>
      <c r="M189" s="45">
        <f t="shared" si="6"/>
        <v>65.09064197530864</v>
      </c>
    </row>
    <row r="190" spans="1:13" ht="12.75">
      <c r="A190" s="4">
        <v>184</v>
      </c>
      <c r="B190" s="4"/>
      <c r="C190" s="4"/>
      <c r="D190" s="4"/>
      <c r="E190" s="9" t="s">
        <v>303</v>
      </c>
      <c r="F190" s="10">
        <v>41000</v>
      </c>
      <c r="G190" s="10">
        <v>72500</v>
      </c>
      <c r="H190" s="45">
        <v>73000</v>
      </c>
      <c r="I190" s="45">
        <v>70000</v>
      </c>
      <c r="J190" s="11"/>
      <c r="K190" s="45">
        <v>70000</v>
      </c>
      <c r="L190" s="45">
        <v>13017.4</v>
      </c>
      <c r="M190" s="45">
        <f t="shared" si="6"/>
        <v>18.596285714285713</v>
      </c>
    </row>
    <row r="191" spans="1:13" ht="12.75">
      <c r="A191" s="4">
        <v>185</v>
      </c>
      <c r="B191" s="4"/>
      <c r="C191" s="4"/>
      <c r="D191" s="4"/>
      <c r="E191" s="9" t="s">
        <v>103</v>
      </c>
      <c r="F191" s="10">
        <v>12000</v>
      </c>
      <c r="G191" s="10">
        <v>10250</v>
      </c>
      <c r="H191" s="45">
        <v>15000</v>
      </c>
      <c r="I191" s="45">
        <v>17000</v>
      </c>
      <c r="J191" s="11"/>
      <c r="K191" s="45">
        <v>17000</v>
      </c>
      <c r="L191" s="45">
        <v>6307.09</v>
      </c>
      <c r="M191" s="45">
        <f t="shared" si="6"/>
        <v>37.100529411764704</v>
      </c>
    </row>
    <row r="192" spans="1:13" ht="12.75">
      <c r="A192" s="4">
        <v>186</v>
      </c>
      <c r="B192" s="4"/>
      <c r="C192" s="4"/>
      <c r="D192" s="4"/>
      <c r="E192" s="9" t="s">
        <v>379</v>
      </c>
      <c r="F192" s="10"/>
      <c r="G192" s="10"/>
      <c r="H192" s="45"/>
      <c r="I192" s="45">
        <v>0</v>
      </c>
      <c r="J192" s="45">
        <v>0</v>
      </c>
      <c r="K192" s="45">
        <v>90000</v>
      </c>
      <c r="L192" s="45">
        <v>5218.38</v>
      </c>
      <c r="M192" s="45">
        <f t="shared" si="6"/>
        <v>5.7982</v>
      </c>
    </row>
    <row r="193" spans="1:13" ht="12.75">
      <c r="A193" s="4">
        <v>187</v>
      </c>
      <c r="B193" s="4"/>
      <c r="C193" s="4"/>
      <c r="D193" s="4">
        <v>4350</v>
      </c>
      <c r="E193" s="9" t="s">
        <v>341</v>
      </c>
      <c r="F193" s="10">
        <v>5000</v>
      </c>
      <c r="G193" s="10">
        <f>SUM(G194)</f>
        <v>20000</v>
      </c>
      <c r="H193" s="45">
        <f>SUM(H194)</f>
        <v>22000</v>
      </c>
      <c r="I193" s="45">
        <f>SUM(I194)</f>
        <v>22000</v>
      </c>
      <c r="J193" s="11"/>
      <c r="K193" s="45">
        <f>SUM(K194)</f>
        <v>22000</v>
      </c>
      <c r="L193" s="45">
        <f>SUM(L194)</f>
        <v>7924.86</v>
      </c>
      <c r="M193" s="45">
        <f t="shared" si="6"/>
        <v>36.022090909090906</v>
      </c>
    </row>
    <row r="194" spans="1:13" ht="12.75">
      <c r="A194" s="4">
        <v>188</v>
      </c>
      <c r="B194" s="4"/>
      <c r="C194" s="4"/>
      <c r="D194" s="4"/>
      <c r="E194" s="9" t="s">
        <v>341</v>
      </c>
      <c r="F194" s="10">
        <v>5000</v>
      </c>
      <c r="G194" s="10">
        <v>20000</v>
      </c>
      <c r="H194" s="45">
        <v>22000</v>
      </c>
      <c r="I194" s="45">
        <v>22000</v>
      </c>
      <c r="J194" s="11"/>
      <c r="K194" s="45">
        <v>22000</v>
      </c>
      <c r="L194" s="45">
        <v>7924.86</v>
      </c>
      <c r="M194" s="45">
        <f t="shared" si="6"/>
        <v>36.022090909090906</v>
      </c>
    </row>
    <row r="195" spans="1:13" ht="25.5">
      <c r="A195" s="4">
        <v>189</v>
      </c>
      <c r="B195" s="4"/>
      <c r="C195" s="4"/>
      <c r="D195" s="4">
        <v>4360</v>
      </c>
      <c r="E195" s="9" t="s">
        <v>554</v>
      </c>
      <c r="F195" s="10"/>
      <c r="G195" s="10">
        <f>SUM(G196)</f>
        <v>25000</v>
      </c>
      <c r="H195" s="45">
        <f>SUM(H196)</f>
        <v>27000</v>
      </c>
      <c r="I195" s="45">
        <f>SUM(I196)</f>
        <v>35000</v>
      </c>
      <c r="J195" s="11"/>
      <c r="K195" s="45">
        <f>SUM(K196)</f>
        <v>35000</v>
      </c>
      <c r="L195" s="45">
        <f>SUM(L196)</f>
        <v>16446.81</v>
      </c>
      <c r="M195" s="45">
        <f t="shared" si="6"/>
        <v>46.99088571428572</v>
      </c>
    </row>
    <row r="196" spans="1:13" ht="12.75">
      <c r="A196" s="4">
        <v>190</v>
      </c>
      <c r="B196" s="4"/>
      <c r="C196" s="4"/>
      <c r="D196" s="4"/>
      <c r="E196" s="9" t="s">
        <v>199</v>
      </c>
      <c r="F196" s="10"/>
      <c r="G196" s="10">
        <v>25000</v>
      </c>
      <c r="H196" s="45">
        <v>27000</v>
      </c>
      <c r="I196" s="45">
        <v>35000</v>
      </c>
      <c r="J196" s="11"/>
      <c r="K196" s="45">
        <v>35000</v>
      </c>
      <c r="L196" s="45">
        <v>16446.81</v>
      </c>
      <c r="M196" s="45">
        <f t="shared" si="6"/>
        <v>46.99088571428572</v>
      </c>
    </row>
    <row r="197" spans="1:13" ht="25.5">
      <c r="A197" s="4">
        <v>191</v>
      </c>
      <c r="B197" s="4"/>
      <c r="C197" s="4"/>
      <c r="D197" s="4">
        <v>4370</v>
      </c>
      <c r="E197" s="9" t="s">
        <v>555</v>
      </c>
      <c r="F197" s="10"/>
      <c r="G197" s="10">
        <f>SUM(G198)</f>
        <v>85000</v>
      </c>
      <c r="H197" s="45">
        <f>SUM(H198)</f>
        <v>55000</v>
      </c>
      <c r="I197" s="45">
        <f>SUM(I198)</f>
        <v>45000</v>
      </c>
      <c r="J197" s="11"/>
      <c r="K197" s="45">
        <f>SUM(K198)</f>
        <v>45000</v>
      </c>
      <c r="L197" s="45">
        <f>SUM(L198)</f>
        <v>12127.65</v>
      </c>
      <c r="M197" s="45">
        <f t="shared" si="6"/>
        <v>26.950333333333333</v>
      </c>
    </row>
    <row r="198" spans="1:13" ht="12.75">
      <c r="A198" s="4">
        <v>192</v>
      </c>
      <c r="B198" s="4"/>
      <c r="C198" s="4"/>
      <c r="D198" s="4"/>
      <c r="E198" s="9" t="s">
        <v>200</v>
      </c>
      <c r="F198" s="10"/>
      <c r="G198" s="10">
        <v>85000</v>
      </c>
      <c r="H198" s="45">
        <v>55000</v>
      </c>
      <c r="I198" s="45">
        <v>45000</v>
      </c>
      <c r="J198" s="11"/>
      <c r="K198" s="45">
        <v>45000</v>
      </c>
      <c r="L198" s="45">
        <v>12127.65</v>
      </c>
      <c r="M198" s="45">
        <f t="shared" si="6"/>
        <v>26.950333333333333</v>
      </c>
    </row>
    <row r="199" spans="1:13" ht="12.75">
      <c r="A199" s="4">
        <v>193</v>
      </c>
      <c r="B199" s="4" t="s">
        <v>161</v>
      </c>
      <c r="C199" s="4" t="s">
        <v>162</v>
      </c>
      <c r="D199" s="4">
        <v>4410</v>
      </c>
      <c r="E199" s="9" t="s">
        <v>268</v>
      </c>
      <c r="F199" s="10">
        <f>SUM(F200)</f>
        <v>48000</v>
      </c>
      <c r="G199" s="10">
        <f>SUM(G200)</f>
        <v>77000</v>
      </c>
      <c r="H199" s="45">
        <f>SUM(H200)</f>
        <v>85000</v>
      </c>
      <c r="I199" s="45">
        <f>SUM(I200)</f>
        <v>85000</v>
      </c>
      <c r="J199" s="11"/>
      <c r="K199" s="45">
        <f>SUM(K200)</f>
        <v>85000</v>
      </c>
      <c r="L199" s="45">
        <f>SUM(L200)</f>
        <v>34297.72</v>
      </c>
      <c r="M199" s="45">
        <f aca="true" t="shared" si="7" ref="M199:M262">SUM(L199/K199)*100</f>
        <v>40.35025882352941</v>
      </c>
    </row>
    <row r="200" spans="1:13" ht="38.25">
      <c r="A200" s="4">
        <v>194</v>
      </c>
      <c r="B200" s="4" t="s">
        <v>161</v>
      </c>
      <c r="C200" s="4" t="s">
        <v>162</v>
      </c>
      <c r="D200" s="4"/>
      <c r="E200" s="9" t="s">
        <v>43</v>
      </c>
      <c r="F200" s="10">
        <v>48000</v>
      </c>
      <c r="G200" s="10">
        <v>77000</v>
      </c>
      <c r="H200" s="45">
        <v>85000</v>
      </c>
      <c r="I200" s="45">
        <v>85000</v>
      </c>
      <c r="J200" s="11"/>
      <c r="K200" s="45">
        <v>85000</v>
      </c>
      <c r="L200" s="45">
        <v>34297.72</v>
      </c>
      <c r="M200" s="45">
        <f t="shared" si="7"/>
        <v>40.35025882352941</v>
      </c>
    </row>
    <row r="201" spans="1:13" ht="12.75">
      <c r="A201" s="4">
        <v>195</v>
      </c>
      <c r="B201" s="4"/>
      <c r="C201" s="4"/>
      <c r="D201" s="4">
        <v>4420</v>
      </c>
      <c r="E201" s="9" t="s">
        <v>799</v>
      </c>
      <c r="F201" s="10">
        <v>2000</v>
      </c>
      <c r="G201" s="10">
        <f>SUM(G202)</f>
        <v>3000</v>
      </c>
      <c r="H201" s="45">
        <f>SUM(H202)</f>
        <v>6000</v>
      </c>
      <c r="I201" s="45">
        <f>SUM(I202)</f>
        <v>6000</v>
      </c>
      <c r="J201" s="11"/>
      <c r="K201" s="45">
        <f>SUM(K202)</f>
        <v>6000</v>
      </c>
      <c r="L201" s="45">
        <f>SUM(L202)</f>
        <v>1250.97</v>
      </c>
      <c r="M201" s="45">
        <f t="shared" si="7"/>
        <v>20.849500000000003</v>
      </c>
    </row>
    <row r="202" spans="1:13" ht="12.75">
      <c r="A202" s="4">
        <v>196</v>
      </c>
      <c r="B202" s="4"/>
      <c r="C202" s="4"/>
      <c r="D202" s="4"/>
      <c r="E202" s="9" t="s">
        <v>44</v>
      </c>
      <c r="F202" s="10"/>
      <c r="G202" s="10">
        <v>3000</v>
      </c>
      <c r="H202" s="45">
        <v>6000</v>
      </c>
      <c r="I202" s="45">
        <v>6000</v>
      </c>
      <c r="J202" s="11"/>
      <c r="K202" s="45">
        <v>6000</v>
      </c>
      <c r="L202" s="45">
        <v>1250.97</v>
      </c>
      <c r="M202" s="45">
        <f t="shared" si="7"/>
        <v>20.849500000000003</v>
      </c>
    </row>
    <row r="203" spans="1:13" ht="12.75">
      <c r="A203" s="4">
        <v>197</v>
      </c>
      <c r="B203" s="4" t="s">
        <v>161</v>
      </c>
      <c r="C203" s="4" t="s">
        <v>162</v>
      </c>
      <c r="D203" s="4">
        <v>4430</v>
      </c>
      <c r="E203" s="9" t="s">
        <v>217</v>
      </c>
      <c r="F203" s="10">
        <f>SUM(F204)</f>
        <v>11500</v>
      </c>
      <c r="G203" s="10">
        <f>SUM(G204)</f>
        <v>12000</v>
      </c>
      <c r="H203" s="45">
        <f>SUM(H204)</f>
        <v>15000</v>
      </c>
      <c r="I203" s="45">
        <f>SUM(I204)</f>
        <v>15000</v>
      </c>
      <c r="J203" s="11"/>
      <c r="K203" s="45">
        <f>SUM(K204)</f>
        <v>15000</v>
      </c>
      <c r="L203" s="45">
        <f>SUM(L204)</f>
        <v>7552</v>
      </c>
      <c r="M203" s="45">
        <f t="shared" si="7"/>
        <v>50.346666666666664</v>
      </c>
    </row>
    <row r="204" spans="1:13" ht="12.75">
      <c r="A204" s="4">
        <v>198</v>
      </c>
      <c r="B204" s="4" t="s">
        <v>161</v>
      </c>
      <c r="C204" s="4" t="s">
        <v>162</v>
      </c>
      <c r="D204" s="4"/>
      <c r="E204" s="9" t="s">
        <v>233</v>
      </c>
      <c r="F204" s="10">
        <v>11500</v>
      </c>
      <c r="G204" s="10">
        <v>12000</v>
      </c>
      <c r="H204" s="45">
        <v>15000</v>
      </c>
      <c r="I204" s="45">
        <v>15000</v>
      </c>
      <c r="J204" s="11"/>
      <c r="K204" s="45">
        <v>15000</v>
      </c>
      <c r="L204" s="45">
        <v>7552</v>
      </c>
      <c r="M204" s="45">
        <f t="shared" si="7"/>
        <v>50.346666666666664</v>
      </c>
    </row>
    <row r="205" spans="1:13" ht="12.75">
      <c r="A205" s="4">
        <v>199</v>
      </c>
      <c r="B205" s="4" t="s">
        <v>161</v>
      </c>
      <c r="C205" s="4" t="s">
        <v>162</v>
      </c>
      <c r="D205" s="4">
        <v>4440</v>
      </c>
      <c r="E205" s="9" t="s">
        <v>278</v>
      </c>
      <c r="F205" s="10">
        <v>47000</v>
      </c>
      <c r="G205" s="10">
        <f>SUM(G206)</f>
        <v>66540</v>
      </c>
      <c r="H205" s="45">
        <f>SUM(H206)</f>
        <v>56000</v>
      </c>
      <c r="I205" s="45">
        <f>SUM(I206)</f>
        <v>70000</v>
      </c>
      <c r="J205" s="11"/>
      <c r="K205" s="45">
        <f>SUM(K206)</f>
        <v>70000</v>
      </c>
      <c r="L205" s="45">
        <f>SUM(L206)</f>
        <v>52500</v>
      </c>
      <c r="M205" s="45">
        <f t="shared" si="7"/>
        <v>75</v>
      </c>
    </row>
    <row r="206" spans="1:13" ht="25.5">
      <c r="A206" s="4">
        <v>200</v>
      </c>
      <c r="B206" s="4"/>
      <c r="C206" s="4"/>
      <c r="D206" s="4"/>
      <c r="E206" s="9" t="s">
        <v>66</v>
      </c>
      <c r="F206" s="10"/>
      <c r="G206" s="10">
        <v>66540</v>
      </c>
      <c r="H206" s="45">
        <v>56000</v>
      </c>
      <c r="I206" s="45">
        <v>70000</v>
      </c>
      <c r="J206" s="11"/>
      <c r="K206" s="45">
        <v>70000</v>
      </c>
      <c r="L206" s="45">
        <v>52500</v>
      </c>
      <c r="M206" s="45">
        <f t="shared" si="7"/>
        <v>75</v>
      </c>
    </row>
    <row r="207" spans="1:13" ht="24.75" customHeight="1">
      <c r="A207" s="4">
        <v>201</v>
      </c>
      <c r="B207" s="4"/>
      <c r="C207" s="4"/>
      <c r="D207" s="4">
        <v>4700</v>
      </c>
      <c r="E207" s="9" t="s">
        <v>479</v>
      </c>
      <c r="F207" s="10"/>
      <c r="G207" s="10">
        <f>SUM(G208)</f>
        <v>40000</v>
      </c>
      <c r="H207" s="45">
        <f>SUM(H208)</f>
        <v>60000</v>
      </c>
      <c r="I207" s="45">
        <f>SUM(I208)</f>
        <v>60000</v>
      </c>
      <c r="J207" s="11"/>
      <c r="K207" s="45">
        <f>SUM(K208)</f>
        <v>60000</v>
      </c>
      <c r="L207" s="45">
        <f>SUM(L208)</f>
        <v>17588</v>
      </c>
      <c r="M207" s="45">
        <f t="shared" si="7"/>
        <v>29.313333333333336</v>
      </c>
    </row>
    <row r="208" spans="1:13" ht="12.75">
      <c r="A208" s="4">
        <v>202</v>
      </c>
      <c r="B208" s="4"/>
      <c r="C208" s="4"/>
      <c r="D208" s="4"/>
      <c r="E208" s="9" t="s">
        <v>38</v>
      </c>
      <c r="F208" s="10"/>
      <c r="G208" s="10">
        <v>40000</v>
      </c>
      <c r="H208" s="45">
        <v>60000</v>
      </c>
      <c r="I208" s="45">
        <v>60000</v>
      </c>
      <c r="J208" s="11"/>
      <c r="K208" s="45">
        <v>60000</v>
      </c>
      <c r="L208" s="45">
        <v>17588</v>
      </c>
      <c r="M208" s="45">
        <f t="shared" si="7"/>
        <v>29.313333333333336</v>
      </c>
    </row>
    <row r="209" spans="1:13" ht="25.5">
      <c r="A209" s="4">
        <v>203</v>
      </c>
      <c r="B209" s="4"/>
      <c r="C209" s="4"/>
      <c r="D209" s="4">
        <v>4740</v>
      </c>
      <c r="E209" s="9" t="s">
        <v>829</v>
      </c>
      <c r="F209" s="10"/>
      <c r="G209" s="10">
        <f>SUM(G210)</f>
        <v>14000</v>
      </c>
      <c r="H209" s="45">
        <f>SUM(H210)</f>
        <v>22000</v>
      </c>
      <c r="I209" s="45">
        <f>SUM(I210)</f>
        <v>22000</v>
      </c>
      <c r="J209" s="11"/>
      <c r="K209" s="45">
        <f>SUM(K210)</f>
        <v>22000</v>
      </c>
      <c r="L209" s="45">
        <f>SUM(L210)</f>
        <v>7466.46</v>
      </c>
      <c r="M209" s="45">
        <f t="shared" si="7"/>
        <v>33.93845454545455</v>
      </c>
    </row>
    <row r="210" spans="1:13" ht="28.5" customHeight="1">
      <c r="A210" s="4">
        <v>204</v>
      </c>
      <c r="B210" s="4"/>
      <c r="C210" s="4"/>
      <c r="D210" s="4"/>
      <c r="E210" s="9" t="s">
        <v>67</v>
      </c>
      <c r="F210" s="10"/>
      <c r="G210" s="10">
        <v>14000</v>
      </c>
      <c r="H210" s="45">
        <v>22000</v>
      </c>
      <c r="I210" s="45">
        <v>22000</v>
      </c>
      <c r="J210" s="11"/>
      <c r="K210" s="45">
        <v>22000</v>
      </c>
      <c r="L210" s="45">
        <v>7466.46</v>
      </c>
      <c r="M210" s="45">
        <f t="shared" si="7"/>
        <v>33.93845454545455</v>
      </c>
    </row>
    <row r="211" spans="1:13" ht="12.75">
      <c r="A211" s="4">
        <v>205</v>
      </c>
      <c r="B211" s="4"/>
      <c r="C211" s="4"/>
      <c r="D211" s="4">
        <v>4750</v>
      </c>
      <c r="E211" s="9" t="s">
        <v>603</v>
      </c>
      <c r="F211" s="10"/>
      <c r="G211" s="10">
        <f>SUM(G212)</f>
        <v>70000</v>
      </c>
      <c r="H211" s="45">
        <f>SUM(H212)</f>
        <v>50000</v>
      </c>
      <c r="I211" s="45">
        <f>SUM(I212)</f>
        <v>110000</v>
      </c>
      <c r="J211" s="11"/>
      <c r="K211" s="45">
        <f>SUM(K212)</f>
        <v>110000</v>
      </c>
      <c r="L211" s="45">
        <f>SUM(L212)</f>
        <v>31458.98</v>
      </c>
      <c r="M211" s="45">
        <f t="shared" si="7"/>
        <v>28.599072727272727</v>
      </c>
    </row>
    <row r="212" spans="1:13" ht="12.75">
      <c r="A212" s="4">
        <v>206</v>
      </c>
      <c r="B212" s="4"/>
      <c r="C212" s="4"/>
      <c r="D212" s="4"/>
      <c r="E212" s="9" t="s">
        <v>68</v>
      </c>
      <c r="F212" s="10"/>
      <c r="G212" s="10">
        <v>70000</v>
      </c>
      <c r="H212" s="45">
        <v>50000</v>
      </c>
      <c r="I212" s="45">
        <v>110000</v>
      </c>
      <c r="J212" s="11"/>
      <c r="K212" s="45">
        <v>110000</v>
      </c>
      <c r="L212" s="45">
        <v>31458.98</v>
      </c>
      <c r="M212" s="45">
        <f t="shared" si="7"/>
        <v>28.599072727272727</v>
      </c>
    </row>
    <row r="213" spans="1:13" ht="12.75">
      <c r="A213" s="4">
        <v>207</v>
      </c>
      <c r="B213" s="4"/>
      <c r="C213" s="4"/>
      <c r="D213" s="4">
        <v>6050</v>
      </c>
      <c r="E213" s="9" t="s">
        <v>762</v>
      </c>
      <c r="F213" s="10"/>
      <c r="G213" s="10">
        <f>SUM(G214)</f>
        <v>100000</v>
      </c>
      <c r="H213" s="45">
        <f>SUM(H214)</f>
        <v>200000</v>
      </c>
      <c r="I213" s="45">
        <f>SUM(I214)</f>
        <v>800000</v>
      </c>
      <c r="J213" s="11"/>
      <c r="K213" s="45">
        <f>SUM(K214)</f>
        <v>1150000</v>
      </c>
      <c r="L213" s="45">
        <f>SUM(L214)</f>
        <v>59546.89</v>
      </c>
      <c r="M213" s="45">
        <f t="shared" si="7"/>
        <v>5.177990434782609</v>
      </c>
    </row>
    <row r="214" spans="1:13" ht="12.75">
      <c r="A214" s="4">
        <v>208</v>
      </c>
      <c r="B214" s="4"/>
      <c r="C214" s="4"/>
      <c r="D214" s="4"/>
      <c r="E214" s="9" t="s">
        <v>53</v>
      </c>
      <c r="F214" s="10"/>
      <c r="G214" s="10">
        <v>100000</v>
      </c>
      <c r="H214" s="45">
        <v>200000</v>
      </c>
      <c r="I214" s="45">
        <f>1000000-200000</f>
        <v>800000</v>
      </c>
      <c r="J214" s="11"/>
      <c r="K214" s="45">
        <v>1150000</v>
      </c>
      <c r="L214" s="45">
        <v>59546.89</v>
      </c>
      <c r="M214" s="45">
        <f t="shared" si="7"/>
        <v>5.177990434782609</v>
      </c>
    </row>
    <row r="215" spans="1:13" ht="12.75" customHeight="1">
      <c r="A215" s="4">
        <v>209</v>
      </c>
      <c r="B215" s="4" t="s">
        <v>161</v>
      </c>
      <c r="C215" s="4" t="s">
        <v>162</v>
      </c>
      <c r="D215" s="4">
        <v>6060</v>
      </c>
      <c r="E215" s="9" t="s">
        <v>279</v>
      </c>
      <c r="F215" s="10">
        <f>SUM(F216)</f>
        <v>70000</v>
      </c>
      <c r="G215" s="10">
        <f>SUM(G216)</f>
        <v>120000</v>
      </c>
      <c r="H215" s="45">
        <f>SUM(H216)</f>
        <v>90000</v>
      </c>
      <c r="I215" s="45">
        <f>SUM(I216)</f>
        <v>45000</v>
      </c>
      <c r="J215" s="11"/>
      <c r="K215" s="45">
        <f>SUM(K216)</f>
        <v>45000</v>
      </c>
      <c r="L215" s="45">
        <f>SUM(L216)</f>
        <v>3965</v>
      </c>
      <c r="M215" s="45">
        <f t="shared" si="7"/>
        <v>8.811111111111112</v>
      </c>
    </row>
    <row r="216" spans="1:13" ht="12.75">
      <c r="A216" s="4">
        <v>210</v>
      </c>
      <c r="B216" s="4"/>
      <c r="C216" s="4"/>
      <c r="D216" s="4"/>
      <c r="E216" s="9" t="s">
        <v>54</v>
      </c>
      <c r="F216" s="10">
        <v>70000</v>
      </c>
      <c r="G216" s="10">
        <v>120000</v>
      </c>
      <c r="H216" s="45">
        <v>90000</v>
      </c>
      <c r="I216" s="45">
        <v>45000</v>
      </c>
      <c r="J216" s="11"/>
      <c r="K216" s="45">
        <v>45000</v>
      </c>
      <c r="L216" s="45">
        <v>3965</v>
      </c>
      <c r="M216" s="45">
        <f t="shared" si="7"/>
        <v>8.811111111111112</v>
      </c>
    </row>
    <row r="217" spans="1:13" ht="12.75">
      <c r="A217" s="4">
        <v>211</v>
      </c>
      <c r="B217" s="4"/>
      <c r="C217" s="21">
        <v>75075</v>
      </c>
      <c r="D217" s="21"/>
      <c r="E217" s="22" t="s">
        <v>201</v>
      </c>
      <c r="F217" s="23"/>
      <c r="G217" s="23">
        <f>SUM(G218+G220)</f>
        <v>70000</v>
      </c>
      <c r="H217" s="49">
        <f>SUM(H218+H220)</f>
        <v>90000</v>
      </c>
      <c r="I217" s="49">
        <f>SUM(I218+I220)</f>
        <v>100000</v>
      </c>
      <c r="J217" s="11"/>
      <c r="K217" s="49">
        <f>SUM(K218+K220)</f>
        <v>100000</v>
      </c>
      <c r="L217" s="49">
        <f>SUM(L218+L220)</f>
        <v>43539.47</v>
      </c>
      <c r="M217" s="45">
        <f t="shared" si="7"/>
        <v>43.53947</v>
      </c>
    </row>
    <row r="218" spans="1:13" ht="12.75">
      <c r="A218" s="4">
        <v>212</v>
      </c>
      <c r="B218" s="4"/>
      <c r="C218" s="4"/>
      <c r="D218" s="4">
        <v>4210</v>
      </c>
      <c r="E218" s="9" t="s">
        <v>171</v>
      </c>
      <c r="F218" s="10"/>
      <c r="G218" s="10">
        <f>SUM(G219)</f>
        <v>15000</v>
      </c>
      <c r="H218" s="45">
        <f>SUM(H219)</f>
        <v>25000</v>
      </c>
      <c r="I218" s="45">
        <f>SUM(I219)</f>
        <v>25000</v>
      </c>
      <c r="J218" s="11"/>
      <c r="K218" s="45">
        <f>SUM(K219)</f>
        <v>25000</v>
      </c>
      <c r="L218" s="45">
        <f>SUM(L219)</f>
        <v>7092.5</v>
      </c>
      <c r="M218" s="45">
        <f t="shared" si="7"/>
        <v>28.37</v>
      </c>
    </row>
    <row r="219" spans="1:13" ht="12.75">
      <c r="A219" s="4">
        <v>213</v>
      </c>
      <c r="B219" s="4"/>
      <c r="C219" s="4"/>
      <c r="D219" s="4"/>
      <c r="E219" s="9" t="s">
        <v>69</v>
      </c>
      <c r="F219" s="10"/>
      <c r="G219" s="10">
        <v>15000</v>
      </c>
      <c r="H219" s="45">
        <v>25000</v>
      </c>
      <c r="I219" s="45">
        <v>25000</v>
      </c>
      <c r="J219" s="11"/>
      <c r="K219" s="45">
        <v>25000</v>
      </c>
      <c r="L219" s="45">
        <v>7092.5</v>
      </c>
      <c r="M219" s="45">
        <f t="shared" si="7"/>
        <v>28.37</v>
      </c>
    </row>
    <row r="220" spans="1:13" ht="12.75">
      <c r="A220" s="4">
        <v>214</v>
      </c>
      <c r="B220" s="4"/>
      <c r="C220" s="4"/>
      <c r="D220" s="4">
        <v>4300</v>
      </c>
      <c r="E220" s="9" t="s">
        <v>216</v>
      </c>
      <c r="F220" s="10"/>
      <c r="G220" s="10">
        <f>SUM(G221)</f>
        <v>55000</v>
      </c>
      <c r="H220" s="45">
        <f>SUM(H221)</f>
        <v>65000</v>
      </c>
      <c r="I220" s="45">
        <f>SUM(I221)</f>
        <v>75000</v>
      </c>
      <c r="J220" s="11"/>
      <c r="K220" s="45">
        <f>SUM(K221)</f>
        <v>75000</v>
      </c>
      <c r="L220" s="45">
        <v>36446.97</v>
      </c>
      <c r="M220" s="45">
        <f t="shared" si="7"/>
        <v>48.59596</v>
      </c>
    </row>
    <row r="221" spans="1:13" ht="12.75">
      <c r="A221" s="4">
        <v>215</v>
      </c>
      <c r="B221" s="4"/>
      <c r="C221" s="4"/>
      <c r="D221" s="4"/>
      <c r="E221" s="9" t="s">
        <v>70</v>
      </c>
      <c r="F221" s="10"/>
      <c r="G221" s="10">
        <v>55000</v>
      </c>
      <c r="H221" s="45">
        <v>65000</v>
      </c>
      <c r="I221" s="45">
        <v>75000</v>
      </c>
      <c r="J221" s="11"/>
      <c r="K221" s="45">
        <v>75000</v>
      </c>
      <c r="L221" s="45">
        <v>75000</v>
      </c>
      <c r="M221" s="45">
        <f t="shared" si="7"/>
        <v>100</v>
      </c>
    </row>
    <row r="222" spans="1:13" ht="12.75">
      <c r="A222" s="4">
        <v>216</v>
      </c>
      <c r="B222" s="4" t="s">
        <v>161</v>
      </c>
      <c r="C222" s="8">
        <v>75095</v>
      </c>
      <c r="D222" s="8" t="s">
        <v>163</v>
      </c>
      <c r="E222" s="13" t="s">
        <v>219</v>
      </c>
      <c r="F222" s="14" t="e">
        <f>SUM(F223+F230+#REF!+F233)</f>
        <v>#REF!</v>
      </c>
      <c r="G222" s="14" t="e">
        <f>SUM(G223+G230+#REF!+G233)</f>
        <v>#REF!</v>
      </c>
      <c r="H222" s="47">
        <f>SUM(H223+H230+H233)</f>
        <v>64500</v>
      </c>
      <c r="I222" s="47">
        <f>SUM(I223+I230+I233+I237)</f>
        <v>81680</v>
      </c>
      <c r="J222" s="15"/>
      <c r="K222" s="47">
        <f>SUM(K223+K230+K233+K237+K228)</f>
        <v>81680</v>
      </c>
      <c r="L222" s="47">
        <f>SUM(L223+L230+L233+L237+L228)</f>
        <v>19019.309999999998</v>
      </c>
      <c r="M222" s="45">
        <f t="shared" si="7"/>
        <v>23.285149363369243</v>
      </c>
    </row>
    <row r="223" spans="1:13" ht="26.25" customHeight="1">
      <c r="A223" s="4">
        <v>217</v>
      </c>
      <c r="B223" s="4" t="s">
        <v>161</v>
      </c>
      <c r="C223" s="4" t="s">
        <v>162</v>
      </c>
      <c r="D223" s="4">
        <v>2900</v>
      </c>
      <c r="E223" s="9" t="s">
        <v>115</v>
      </c>
      <c r="F223" s="10">
        <f>SUM(F224:F226)</f>
        <v>11620</v>
      </c>
      <c r="G223" s="10">
        <f>SUM(G224:G227)</f>
        <v>42500</v>
      </c>
      <c r="H223" s="45">
        <f>SUM(H224:H227)</f>
        <v>52500</v>
      </c>
      <c r="I223" s="45">
        <f>SUM(I224:I227)</f>
        <v>52600</v>
      </c>
      <c r="J223" s="11"/>
      <c r="K223" s="45">
        <f>SUM(K224:K227)</f>
        <v>52600</v>
      </c>
      <c r="L223" s="45">
        <f>SUM(L224:L227)</f>
        <v>18898.53</v>
      </c>
      <c r="M223" s="45">
        <f t="shared" si="7"/>
        <v>35.92876425855513</v>
      </c>
    </row>
    <row r="224" spans="1:13" ht="12.75">
      <c r="A224" s="4">
        <v>218</v>
      </c>
      <c r="B224" s="4" t="s">
        <v>161</v>
      </c>
      <c r="C224" s="4" t="s">
        <v>162</v>
      </c>
      <c r="D224" s="4"/>
      <c r="E224" s="9" t="s">
        <v>431</v>
      </c>
      <c r="F224" s="10">
        <v>7000</v>
      </c>
      <c r="G224" s="10">
        <v>7500</v>
      </c>
      <c r="H224" s="45">
        <v>7500</v>
      </c>
      <c r="I224" s="45">
        <v>7800</v>
      </c>
      <c r="J224" s="11"/>
      <c r="K224" s="45">
        <v>7800</v>
      </c>
      <c r="L224" s="45">
        <v>7800</v>
      </c>
      <c r="M224" s="45">
        <f t="shared" si="7"/>
        <v>100</v>
      </c>
    </row>
    <row r="225" spans="1:13" ht="12.75">
      <c r="A225" s="4">
        <v>219</v>
      </c>
      <c r="B225" s="4"/>
      <c r="C225" s="4"/>
      <c r="D225" s="4"/>
      <c r="E225" s="9" t="s">
        <v>761</v>
      </c>
      <c r="F225" s="10">
        <v>3200</v>
      </c>
      <c r="G225" s="10">
        <v>5000</v>
      </c>
      <c r="H225" s="45">
        <v>5000</v>
      </c>
      <c r="I225" s="45">
        <v>4800</v>
      </c>
      <c r="J225" s="11"/>
      <c r="K225" s="45">
        <v>4800</v>
      </c>
      <c r="L225" s="45">
        <v>4446.93</v>
      </c>
      <c r="M225" s="45">
        <f t="shared" si="7"/>
        <v>92.644375</v>
      </c>
    </row>
    <row r="226" spans="1:13" ht="12.75">
      <c r="A226" s="4">
        <v>220</v>
      </c>
      <c r="B226" s="4"/>
      <c r="C226" s="4"/>
      <c r="D226" s="4"/>
      <c r="E226" s="9" t="s">
        <v>202</v>
      </c>
      <c r="F226" s="10">
        <v>1420</v>
      </c>
      <c r="G226" s="10">
        <v>10000</v>
      </c>
      <c r="H226" s="45">
        <v>10000</v>
      </c>
      <c r="I226" s="45">
        <v>10000</v>
      </c>
      <c r="J226" s="11"/>
      <c r="K226" s="45">
        <v>10000</v>
      </c>
      <c r="L226" s="45">
        <v>6651.6</v>
      </c>
      <c r="M226" s="45">
        <f t="shared" si="7"/>
        <v>66.516</v>
      </c>
    </row>
    <row r="227" spans="1:13" ht="39.75" customHeight="1">
      <c r="A227" s="4">
        <v>221</v>
      </c>
      <c r="B227" s="4"/>
      <c r="C227" s="4"/>
      <c r="D227" s="4"/>
      <c r="E227" s="9" t="s">
        <v>696</v>
      </c>
      <c r="F227" s="10"/>
      <c r="G227" s="10">
        <v>20000</v>
      </c>
      <c r="H227" s="55">
        <v>30000</v>
      </c>
      <c r="I227" s="55">
        <v>30000</v>
      </c>
      <c r="J227" s="11"/>
      <c r="K227" s="55">
        <v>30000</v>
      </c>
      <c r="L227" s="55">
        <v>0</v>
      </c>
      <c r="M227" s="45">
        <f t="shared" si="7"/>
        <v>0</v>
      </c>
    </row>
    <row r="228" spans="1:13" s="77" customFormat="1" ht="12.75">
      <c r="A228" s="4">
        <v>222</v>
      </c>
      <c r="B228" s="35"/>
      <c r="C228" s="35"/>
      <c r="D228" s="35">
        <v>4170</v>
      </c>
      <c r="E228" s="36" t="s">
        <v>742</v>
      </c>
      <c r="F228" s="37"/>
      <c r="G228" s="37"/>
      <c r="H228" s="76"/>
      <c r="I228" s="76">
        <f>SUM(I229)</f>
        <v>0</v>
      </c>
      <c r="J228" s="76">
        <f>SUM(J229)</f>
        <v>0</v>
      </c>
      <c r="K228" s="76">
        <f>SUM(K229)</f>
        <v>1500</v>
      </c>
      <c r="L228" s="76">
        <f>SUM(L229)</f>
        <v>0</v>
      </c>
      <c r="M228" s="45">
        <f t="shared" si="7"/>
        <v>0</v>
      </c>
    </row>
    <row r="229" spans="1:13" ht="25.5">
      <c r="A229" s="4">
        <v>223</v>
      </c>
      <c r="B229" s="4"/>
      <c r="C229" s="4"/>
      <c r="D229" s="4"/>
      <c r="E229" s="9" t="s">
        <v>380</v>
      </c>
      <c r="F229" s="10"/>
      <c r="G229" s="10"/>
      <c r="H229" s="55"/>
      <c r="I229" s="55"/>
      <c r="J229" s="11"/>
      <c r="K229" s="55">
        <v>1500</v>
      </c>
      <c r="L229" s="55">
        <v>0</v>
      </c>
      <c r="M229" s="45">
        <f t="shared" si="7"/>
        <v>0</v>
      </c>
    </row>
    <row r="230" spans="1:13" ht="12.75">
      <c r="A230" s="4">
        <v>224</v>
      </c>
      <c r="B230" s="4"/>
      <c r="C230" s="4"/>
      <c r="D230" s="4">
        <v>4210</v>
      </c>
      <c r="E230" s="9" t="s">
        <v>171</v>
      </c>
      <c r="F230" s="10">
        <f>SUM(F232:F232)</f>
        <v>500</v>
      </c>
      <c r="G230" s="10">
        <f>SUM(G232:G232)</f>
        <v>2000</v>
      </c>
      <c r="H230" s="45">
        <f>SUM(H232:H232)</f>
        <v>2000</v>
      </c>
      <c r="I230" s="45">
        <f>SUM(I231:I232)</f>
        <v>4000</v>
      </c>
      <c r="J230" s="11"/>
      <c r="K230" s="45">
        <f>SUM(K231:K232)</f>
        <v>4000</v>
      </c>
      <c r="L230" s="45">
        <f>SUM(L231:L232)</f>
        <v>0</v>
      </c>
      <c r="M230" s="45">
        <f t="shared" si="7"/>
        <v>0</v>
      </c>
    </row>
    <row r="231" spans="1:13" ht="25.5">
      <c r="A231" s="4">
        <v>225</v>
      </c>
      <c r="B231" s="4"/>
      <c r="C231" s="4"/>
      <c r="D231" s="4"/>
      <c r="E231" s="9" t="s">
        <v>809</v>
      </c>
      <c r="F231" s="10"/>
      <c r="G231" s="10"/>
      <c r="H231" s="45"/>
      <c r="I231" s="45">
        <v>2000</v>
      </c>
      <c r="J231" s="11"/>
      <c r="K231" s="45">
        <v>2000</v>
      </c>
      <c r="L231" s="45">
        <v>0</v>
      </c>
      <c r="M231" s="45">
        <f t="shared" si="7"/>
        <v>0</v>
      </c>
    </row>
    <row r="232" spans="1:13" ht="12.75">
      <c r="A232" s="4">
        <v>226</v>
      </c>
      <c r="B232" s="4"/>
      <c r="C232" s="4"/>
      <c r="D232" s="4"/>
      <c r="E232" s="9" t="s">
        <v>700</v>
      </c>
      <c r="F232" s="10">
        <v>500</v>
      </c>
      <c r="G232" s="10">
        <v>2000</v>
      </c>
      <c r="H232" s="45">
        <v>2000</v>
      </c>
      <c r="I232" s="45">
        <v>2000</v>
      </c>
      <c r="J232" s="11"/>
      <c r="K232" s="45">
        <v>2000</v>
      </c>
      <c r="L232" s="45">
        <v>0</v>
      </c>
      <c r="M232" s="45">
        <f t="shared" si="7"/>
        <v>0</v>
      </c>
    </row>
    <row r="233" spans="1:13" ht="12.75">
      <c r="A233" s="4">
        <v>227</v>
      </c>
      <c r="B233" s="4"/>
      <c r="C233" s="4"/>
      <c r="D233" s="4">
        <v>4300</v>
      </c>
      <c r="E233" s="9" t="s">
        <v>216</v>
      </c>
      <c r="F233" s="10">
        <f>SUM(F236:F236)</f>
        <v>17000</v>
      </c>
      <c r="G233" s="10">
        <f>SUM(G236:G236)</f>
        <v>3000</v>
      </c>
      <c r="H233" s="45">
        <f>SUM(H236:H236)</f>
        <v>10000</v>
      </c>
      <c r="I233" s="45">
        <f>SUM(I234:I236)</f>
        <v>19800</v>
      </c>
      <c r="J233" s="11"/>
      <c r="K233" s="45">
        <f>SUM(K234:K236)</f>
        <v>18300</v>
      </c>
      <c r="L233" s="45">
        <f>SUM(L234:L236)</f>
        <v>120.78</v>
      </c>
      <c r="M233" s="45">
        <f t="shared" si="7"/>
        <v>0.66</v>
      </c>
    </row>
    <row r="234" spans="1:13" ht="25.5">
      <c r="A234" s="4">
        <v>228</v>
      </c>
      <c r="B234" s="4"/>
      <c r="C234" s="4"/>
      <c r="D234" s="4"/>
      <c r="E234" s="9" t="s">
        <v>816</v>
      </c>
      <c r="F234" s="10"/>
      <c r="G234" s="10"/>
      <c r="H234" s="45"/>
      <c r="I234" s="45">
        <v>1800</v>
      </c>
      <c r="J234" s="11"/>
      <c r="K234" s="45">
        <v>300</v>
      </c>
      <c r="L234" s="45">
        <v>0</v>
      </c>
      <c r="M234" s="45">
        <f t="shared" si="7"/>
        <v>0</v>
      </c>
    </row>
    <row r="235" spans="1:13" ht="25.5">
      <c r="A235" s="4">
        <v>229</v>
      </c>
      <c r="B235" s="4"/>
      <c r="C235" s="4"/>
      <c r="D235" s="4"/>
      <c r="E235" s="9" t="s">
        <v>817</v>
      </c>
      <c r="F235" s="10"/>
      <c r="G235" s="10"/>
      <c r="H235" s="45"/>
      <c r="I235" s="45">
        <v>8000</v>
      </c>
      <c r="J235" s="11"/>
      <c r="K235" s="45">
        <v>8000</v>
      </c>
      <c r="L235" s="45">
        <v>120.78</v>
      </c>
      <c r="M235" s="45">
        <f t="shared" si="7"/>
        <v>1.50975</v>
      </c>
    </row>
    <row r="236" spans="1:13" ht="13.5" customHeight="1">
      <c r="A236" s="4">
        <v>230</v>
      </c>
      <c r="B236" s="4"/>
      <c r="C236" s="4"/>
      <c r="D236" s="4"/>
      <c r="E236" s="9" t="s">
        <v>108</v>
      </c>
      <c r="F236" s="10">
        <v>17000</v>
      </c>
      <c r="G236" s="10">
        <v>3000</v>
      </c>
      <c r="H236" s="45">
        <v>10000</v>
      </c>
      <c r="I236" s="45">
        <v>10000</v>
      </c>
      <c r="J236" s="11"/>
      <c r="K236" s="45">
        <v>10000</v>
      </c>
      <c r="L236" s="45">
        <v>0</v>
      </c>
      <c r="M236" s="45">
        <f t="shared" si="7"/>
        <v>0</v>
      </c>
    </row>
    <row r="237" spans="1:13" s="81" customFormat="1" ht="12.75">
      <c r="A237" s="4">
        <v>231</v>
      </c>
      <c r="B237" s="78"/>
      <c r="C237" s="78"/>
      <c r="D237" s="68">
        <v>6639</v>
      </c>
      <c r="E237" s="69" t="s">
        <v>412</v>
      </c>
      <c r="F237" s="79"/>
      <c r="G237" s="79"/>
      <c r="H237" s="80"/>
      <c r="I237" s="82">
        <v>5280</v>
      </c>
      <c r="J237" s="83"/>
      <c r="K237" s="82">
        <v>5280</v>
      </c>
      <c r="L237" s="82">
        <v>0</v>
      </c>
      <c r="M237" s="45">
        <f t="shared" si="7"/>
        <v>0</v>
      </c>
    </row>
    <row r="238" spans="1:13" ht="12.75">
      <c r="A238" s="4">
        <v>232</v>
      </c>
      <c r="B238" s="105" t="s">
        <v>709</v>
      </c>
      <c r="C238" s="106"/>
      <c r="D238" s="106"/>
      <c r="E238" s="106"/>
      <c r="F238" s="16" t="e">
        <f>SUM(F137+F146+F161+F222)</f>
        <v>#REF!</v>
      </c>
      <c r="G238" s="16" t="e">
        <f>SUM(G137+G146+G161+G217+G222)</f>
        <v>#REF!</v>
      </c>
      <c r="H238" s="48" t="e">
        <f>SUM(H137+H146+H161+H217+H222)</f>
        <v>#REF!</v>
      </c>
      <c r="I238" s="48">
        <f>SUM(I137+I146+I161+I217+I222)</f>
        <v>8070890</v>
      </c>
      <c r="J238" s="17"/>
      <c r="K238" s="48">
        <f>SUM(K137+K146+K161+K217+K222)</f>
        <v>8434890</v>
      </c>
      <c r="L238" s="48">
        <f>SUM(L137+L146+L161+L217+L222)</f>
        <v>3289842.99</v>
      </c>
      <c r="M238" s="45">
        <f t="shared" si="7"/>
        <v>39.00279659841445</v>
      </c>
    </row>
    <row r="239" spans="1:13" ht="13.5" customHeight="1">
      <c r="A239" s="4">
        <v>233</v>
      </c>
      <c r="B239" s="4">
        <v>751</v>
      </c>
      <c r="C239" s="8">
        <v>75101</v>
      </c>
      <c r="D239" s="8" t="s">
        <v>163</v>
      </c>
      <c r="E239" s="13" t="s">
        <v>286</v>
      </c>
      <c r="F239" s="14">
        <f>SUM(F240+F242+F244)</f>
        <v>2256</v>
      </c>
      <c r="G239" s="14">
        <f>SUM(G240+G242+G244)</f>
        <v>2482</v>
      </c>
      <c r="H239" s="47">
        <f>SUM(H240+H242+H244)</f>
        <v>2509</v>
      </c>
      <c r="I239" s="47">
        <f>SUM(I240+I242+I244)</f>
        <v>2574</v>
      </c>
      <c r="J239" s="15"/>
      <c r="K239" s="47">
        <f>SUM(K240+K242+K244)</f>
        <v>2574</v>
      </c>
      <c r="L239" s="47">
        <f>SUM(L240+L242+L244)</f>
        <v>0</v>
      </c>
      <c r="M239" s="45">
        <f t="shared" si="7"/>
        <v>0</v>
      </c>
    </row>
    <row r="240" spans="1:13" ht="12.75">
      <c r="A240" s="4">
        <v>234</v>
      </c>
      <c r="B240" s="4" t="s">
        <v>161</v>
      </c>
      <c r="C240" s="4" t="s">
        <v>162</v>
      </c>
      <c r="D240" s="4">
        <v>4110</v>
      </c>
      <c r="E240" s="9" t="s">
        <v>223</v>
      </c>
      <c r="F240" s="10">
        <f>SUM(F241)</f>
        <v>320</v>
      </c>
      <c r="G240" s="10">
        <f>SUM(G241)</f>
        <v>402</v>
      </c>
      <c r="H240" s="45">
        <f>SUM(H241)</f>
        <v>322</v>
      </c>
      <c r="I240" s="45">
        <f>SUM(I241)</f>
        <v>322</v>
      </c>
      <c r="J240" s="11"/>
      <c r="K240" s="45">
        <f>SUM(K241)</f>
        <v>322</v>
      </c>
      <c r="L240" s="45">
        <f>SUM(L241)</f>
        <v>0</v>
      </c>
      <c r="M240" s="45">
        <f t="shared" si="7"/>
        <v>0</v>
      </c>
    </row>
    <row r="241" spans="1:13" ht="12.75">
      <c r="A241" s="4">
        <v>235</v>
      </c>
      <c r="B241" s="4" t="s">
        <v>161</v>
      </c>
      <c r="C241" s="4" t="s">
        <v>162</v>
      </c>
      <c r="D241" s="4"/>
      <c r="E241" s="9" t="s">
        <v>699</v>
      </c>
      <c r="F241" s="10">
        <v>320</v>
      </c>
      <c r="G241" s="10">
        <v>402</v>
      </c>
      <c r="H241" s="45">
        <v>322</v>
      </c>
      <c r="I241" s="45">
        <v>322</v>
      </c>
      <c r="J241" s="11"/>
      <c r="K241" s="45">
        <v>322</v>
      </c>
      <c r="L241" s="45">
        <v>0</v>
      </c>
      <c r="M241" s="45">
        <f t="shared" si="7"/>
        <v>0</v>
      </c>
    </row>
    <row r="242" spans="1:13" ht="12.75">
      <c r="A242" s="4">
        <v>236</v>
      </c>
      <c r="B242" s="4" t="s">
        <v>161</v>
      </c>
      <c r="C242" s="4" t="s">
        <v>162</v>
      </c>
      <c r="D242" s="4">
        <v>4120</v>
      </c>
      <c r="E242" s="9" t="s">
        <v>224</v>
      </c>
      <c r="F242" s="10">
        <f>SUM(F243)</f>
        <v>46</v>
      </c>
      <c r="G242" s="10">
        <f>SUM(G243)</f>
        <v>60</v>
      </c>
      <c r="H242" s="45">
        <f>SUM(H243)</f>
        <v>52</v>
      </c>
      <c r="I242" s="45">
        <f>SUM(I243)</f>
        <v>57</v>
      </c>
      <c r="J242" s="11"/>
      <c r="K242" s="45">
        <f>SUM(K243)</f>
        <v>57</v>
      </c>
      <c r="L242" s="45">
        <f>SUM(L243)</f>
        <v>0</v>
      </c>
      <c r="M242" s="45">
        <f t="shared" si="7"/>
        <v>0</v>
      </c>
    </row>
    <row r="243" spans="1:13" ht="12.75">
      <c r="A243" s="4">
        <v>237</v>
      </c>
      <c r="B243" s="4" t="s">
        <v>161</v>
      </c>
      <c r="C243" s="4" t="s">
        <v>162</v>
      </c>
      <c r="D243" s="4"/>
      <c r="E243" s="9" t="s">
        <v>281</v>
      </c>
      <c r="F243" s="10">
        <v>46</v>
      </c>
      <c r="G243" s="10">
        <v>60</v>
      </c>
      <c r="H243" s="45">
        <v>52</v>
      </c>
      <c r="I243" s="45">
        <v>57</v>
      </c>
      <c r="J243" s="11"/>
      <c r="K243" s="45">
        <v>57</v>
      </c>
      <c r="L243" s="45">
        <v>0</v>
      </c>
      <c r="M243" s="45">
        <f t="shared" si="7"/>
        <v>0</v>
      </c>
    </row>
    <row r="244" spans="1:13" ht="15">
      <c r="A244" s="4">
        <v>238</v>
      </c>
      <c r="B244" s="4"/>
      <c r="C244" s="4"/>
      <c r="D244" s="4">
        <v>4170</v>
      </c>
      <c r="E244" s="57" t="s">
        <v>742</v>
      </c>
      <c r="F244" s="10">
        <f>SUM(F245)</f>
        <v>1890</v>
      </c>
      <c r="G244" s="10">
        <f>SUM(G245)</f>
        <v>2020</v>
      </c>
      <c r="H244" s="45">
        <f>SUM(H245)</f>
        <v>2135</v>
      </c>
      <c r="I244" s="45">
        <f>SUM(I245)</f>
        <v>2195</v>
      </c>
      <c r="J244" s="11"/>
      <c r="K244" s="45">
        <f>SUM(K245)</f>
        <v>2195</v>
      </c>
      <c r="L244" s="45">
        <f>SUM(L245)</f>
        <v>0</v>
      </c>
      <c r="M244" s="45">
        <f t="shared" si="7"/>
        <v>0</v>
      </c>
    </row>
    <row r="245" spans="1:13" ht="12.75">
      <c r="A245" s="4">
        <v>239</v>
      </c>
      <c r="B245" s="4"/>
      <c r="C245" s="4"/>
      <c r="D245" s="4"/>
      <c r="E245" s="9" t="s">
        <v>71</v>
      </c>
      <c r="F245" s="10">
        <v>1890</v>
      </c>
      <c r="G245" s="10">
        <v>2020</v>
      </c>
      <c r="H245" s="45">
        <v>2135</v>
      </c>
      <c r="I245" s="45">
        <v>2195</v>
      </c>
      <c r="J245" s="11"/>
      <c r="K245" s="45">
        <v>2195</v>
      </c>
      <c r="L245" s="45">
        <v>0</v>
      </c>
      <c r="M245" s="45">
        <f t="shared" si="7"/>
        <v>0</v>
      </c>
    </row>
    <row r="246" spans="1:13" s="42" customFormat="1" ht="12.75">
      <c r="A246" s="4">
        <v>240</v>
      </c>
      <c r="B246" s="21"/>
      <c r="C246" s="85">
        <v>75107</v>
      </c>
      <c r="D246" s="21"/>
      <c r="E246" s="22" t="s">
        <v>384</v>
      </c>
      <c r="F246" s="23"/>
      <c r="G246" s="23"/>
      <c r="H246" s="49"/>
      <c r="I246" s="49">
        <f>SUM(I247+I249+I251+I253+I255+I257+I259)</f>
        <v>0</v>
      </c>
      <c r="J246" s="49">
        <f>SUM(J247+J249+J251+J253+J255+J257+J259)</f>
        <v>0</v>
      </c>
      <c r="K246" s="49">
        <f>SUM(K247+K249+K251+K253+K255+K257+K259)</f>
        <v>28812</v>
      </c>
      <c r="L246" s="49">
        <f>SUM(L247+L249+L251+L253+L255+L257+L259)</f>
        <v>11870.67</v>
      </c>
      <c r="M246" s="45">
        <f t="shared" si="7"/>
        <v>41.20043731778426</v>
      </c>
    </row>
    <row r="247" spans="1:13" ht="12.75">
      <c r="A247" s="4">
        <v>241</v>
      </c>
      <c r="B247" s="4"/>
      <c r="C247" s="84"/>
      <c r="D247" s="4">
        <v>3030</v>
      </c>
      <c r="E247" s="9" t="s">
        <v>165</v>
      </c>
      <c r="F247" s="10"/>
      <c r="G247" s="10"/>
      <c r="H247" s="45"/>
      <c r="I247" s="45"/>
      <c r="J247" s="11"/>
      <c r="K247" s="45">
        <f>SUM(K248)</f>
        <v>12960</v>
      </c>
      <c r="L247" s="45">
        <f>SUM(L248)</f>
        <v>6480</v>
      </c>
      <c r="M247" s="45">
        <f t="shared" si="7"/>
        <v>50</v>
      </c>
    </row>
    <row r="248" spans="1:13" ht="12.75">
      <c r="A248" s="4">
        <v>242</v>
      </c>
      <c r="B248" s="4"/>
      <c r="C248" s="4"/>
      <c r="D248" s="4"/>
      <c r="E248" s="9" t="s">
        <v>381</v>
      </c>
      <c r="F248" s="10"/>
      <c r="G248" s="10"/>
      <c r="H248" s="45"/>
      <c r="I248" s="45"/>
      <c r="J248" s="11"/>
      <c r="K248" s="45">
        <v>12960</v>
      </c>
      <c r="L248" s="45">
        <v>6480</v>
      </c>
      <c r="M248" s="45">
        <f t="shared" si="7"/>
        <v>50</v>
      </c>
    </row>
    <row r="249" spans="1:13" ht="12.75">
      <c r="A249" s="4">
        <v>243</v>
      </c>
      <c r="B249" s="4"/>
      <c r="C249" s="4"/>
      <c r="D249" s="4">
        <v>4110</v>
      </c>
      <c r="E249" s="9" t="s">
        <v>223</v>
      </c>
      <c r="F249" s="10"/>
      <c r="G249" s="10"/>
      <c r="H249" s="45"/>
      <c r="I249" s="45"/>
      <c r="J249" s="11"/>
      <c r="K249" s="45">
        <f>SUM(K250)</f>
        <v>956.97</v>
      </c>
      <c r="L249" s="45">
        <f>SUM(L250)</f>
        <v>0</v>
      </c>
      <c r="M249" s="45">
        <f t="shared" si="7"/>
        <v>0</v>
      </c>
    </row>
    <row r="250" spans="1:13" ht="12.75">
      <c r="A250" s="4">
        <v>244</v>
      </c>
      <c r="B250" s="4"/>
      <c r="C250" s="4"/>
      <c r="D250" s="4"/>
      <c r="E250" s="9" t="s">
        <v>699</v>
      </c>
      <c r="F250" s="10"/>
      <c r="G250" s="10"/>
      <c r="H250" s="45"/>
      <c r="I250" s="45"/>
      <c r="J250" s="11"/>
      <c r="K250" s="45">
        <v>956.97</v>
      </c>
      <c r="L250" s="45">
        <v>0</v>
      </c>
      <c r="M250" s="45">
        <f t="shared" si="7"/>
        <v>0</v>
      </c>
    </row>
    <row r="251" spans="1:13" ht="12.75">
      <c r="A251" s="4">
        <v>245</v>
      </c>
      <c r="B251" s="4"/>
      <c r="C251" s="4"/>
      <c r="D251" s="4">
        <v>4120</v>
      </c>
      <c r="E251" s="9" t="s">
        <v>224</v>
      </c>
      <c r="F251" s="10"/>
      <c r="G251" s="10"/>
      <c r="H251" s="45"/>
      <c r="I251" s="45"/>
      <c r="J251" s="11"/>
      <c r="K251" s="45">
        <f>SUM(K252)</f>
        <v>154.36</v>
      </c>
      <c r="L251" s="45">
        <f>SUM(L252)</f>
        <v>0</v>
      </c>
      <c r="M251" s="45">
        <f t="shared" si="7"/>
        <v>0</v>
      </c>
    </row>
    <row r="252" spans="1:13" ht="12.75">
      <c r="A252" s="4">
        <v>246</v>
      </c>
      <c r="B252" s="4"/>
      <c r="C252" s="4"/>
      <c r="D252" s="4"/>
      <c r="E252" s="9" t="s">
        <v>281</v>
      </c>
      <c r="F252" s="10"/>
      <c r="G252" s="10"/>
      <c r="H252" s="45"/>
      <c r="I252" s="45"/>
      <c r="J252" s="11"/>
      <c r="K252" s="45">
        <v>154.36</v>
      </c>
      <c r="L252" s="45"/>
      <c r="M252" s="45">
        <f t="shared" si="7"/>
        <v>0</v>
      </c>
    </row>
    <row r="253" spans="1:13" ht="15">
      <c r="A253" s="4">
        <v>247</v>
      </c>
      <c r="B253" s="4"/>
      <c r="C253" s="4"/>
      <c r="D253" s="4">
        <v>4170</v>
      </c>
      <c r="E253" s="57" t="s">
        <v>742</v>
      </c>
      <c r="F253" s="10"/>
      <c r="G253" s="10"/>
      <c r="H253" s="45"/>
      <c r="I253" s="45"/>
      <c r="J253" s="11"/>
      <c r="K253" s="45">
        <f>SUM(K254)</f>
        <v>7050</v>
      </c>
      <c r="L253" s="45">
        <f>SUM(L254)</f>
        <v>0</v>
      </c>
      <c r="M253" s="45">
        <f t="shared" si="7"/>
        <v>0</v>
      </c>
    </row>
    <row r="254" spans="1:13" ht="25.5">
      <c r="A254" s="4">
        <v>248</v>
      </c>
      <c r="B254" s="4"/>
      <c r="C254" s="4"/>
      <c r="D254" s="4"/>
      <c r="E254" s="9" t="s">
        <v>382</v>
      </c>
      <c r="F254" s="10"/>
      <c r="G254" s="10"/>
      <c r="H254" s="45"/>
      <c r="I254" s="45"/>
      <c r="J254" s="11"/>
      <c r="K254" s="45">
        <v>7050</v>
      </c>
      <c r="L254" s="45">
        <v>0</v>
      </c>
      <c r="M254" s="45">
        <f t="shared" si="7"/>
        <v>0</v>
      </c>
    </row>
    <row r="255" spans="1:13" ht="12.75">
      <c r="A255" s="4">
        <v>249</v>
      </c>
      <c r="B255" s="4"/>
      <c r="C255" s="4"/>
      <c r="D255" s="4">
        <v>4210</v>
      </c>
      <c r="E255" s="9" t="s">
        <v>171</v>
      </c>
      <c r="F255" s="10"/>
      <c r="G255" s="10"/>
      <c r="H255" s="45"/>
      <c r="I255" s="45"/>
      <c r="J255" s="11"/>
      <c r="K255" s="45">
        <f>SUM(K256)</f>
        <v>4927.07</v>
      </c>
      <c r="L255" s="45">
        <f>SUM(L256)</f>
        <v>4927.07</v>
      </c>
      <c r="M255" s="45">
        <f t="shared" si="7"/>
        <v>100</v>
      </c>
    </row>
    <row r="256" spans="1:13" ht="12.75">
      <c r="A256" s="4">
        <v>250</v>
      </c>
      <c r="B256" s="4"/>
      <c r="C256" s="4"/>
      <c r="D256" s="4"/>
      <c r="E256" s="9" t="s">
        <v>383</v>
      </c>
      <c r="F256" s="10"/>
      <c r="G256" s="10"/>
      <c r="H256" s="45"/>
      <c r="I256" s="45"/>
      <c r="J256" s="11"/>
      <c r="K256" s="45">
        <v>4927.07</v>
      </c>
      <c r="L256" s="45">
        <v>4927.07</v>
      </c>
      <c r="M256" s="45">
        <f t="shared" si="7"/>
        <v>100</v>
      </c>
    </row>
    <row r="257" spans="1:13" ht="12.75">
      <c r="A257" s="4">
        <v>251</v>
      </c>
      <c r="B257" s="4"/>
      <c r="C257" s="4"/>
      <c r="D257" s="4">
        <v>4300</v>
      </c>
      <c r="E257" s="9" t="s">
        <v>216</v>
      </c>
      <c r="F257" s="10"/>
      <c r="G257" s="10"/>
      <c r="H257" s="45"/>
      <c r="I257" s="45"/>
      <c r="J257" s="11"/>
      <c r="K257" s="45">
        <f>SUM(K258)</f>
        <v>463.6</v>
      </c>
      <c r="L257" s="45">
        <f>SUM(L258)</f>
        <v>463.6</v>
      </c>
      <c r="M257" s="45">
        <f t="shared" si="7"/>
        <v>100</v>
      </c>
    </row>
    <row r="258" spans="1:13" ht="12.75">
      <c r="A258" s="4">
        <v>252</v>
      </c>
      <c r="B258" s="4"/>
      <c r="C258" s="4"/>
      <c r="D258" s="4"/>
      <c r="E258" s="9" t="s">
        <v>216</v>
      </c>
      <c r="F258" s="10"/>
      <c r="G258" s="10"/>
      <c r="H258" s="45"/>
      <c r="I258" s="45"/>
      <c r="J258" s="11"/>
      <c r="K258" s="45">
        <v>463.6</v>
      </c>
      <c r="L258" s="45">
        <v>463.6</v>
      </c>
      <c r="M258" s="45">
        <f t="shared" si="7"/>
        <v>100</v>
      </c>
    </row>
    <row r="259" spans="1:13" ht="12.75">
      <c r="A259" s="4">
        <v>253</v>
      </c>
      <c r="B259" s="4"/>
      <c r="C259" s="4"/>
      <c r="D259" s="4">
        <v>4410</v>
      </c>
      <c r="E259" s="9" t="s">
        <v>268</v>
      </c>
      <c r="F259" s="10"/>
      <c r="G259" s="10"/>
      <c r="H259" s="45"/>
      <c r="I259" s="45"/>
      <c r="J259" s="11"/>
      <c r="K259" s="45">
        <f>SUM(K260)</f>
        <v>2300</v>
      </c>
      <c r="L259" s="45"/>
      <c r="M259" s="45">
        <f t="shared" si="7"/>
        <v>0</v>
      </c>
    </row>
    <row r="260" spans="1:13" ht="12.75">
      <c r="A260" s="4">
        <v>254</v>
      </c>
      <c r="B260" s="4"/>
      <c r="C260" s="4"/>
      <c r="D260" s="4"/>
      <c r="E260" s="9" t="s">
        <v>268</v>
      </c>
      <c r="F260" s="10"/>
      <c r="G260" s="10"/>
      <c r="H260" s="45"/>
      <c r="I260" s="45"/>
      <c r="J260" s="11"/>
      <c r="K260" s="45">
        <v>2300</v>
      </c>
      <c r="L260" s="45">
        <v>0</v>
      </c>
      <c r="M260" s="45">
        <f t="shared" si="7"/>
        <v>0</v>
      </c>
    </row>
    <row r="261" spans="1:13" ht="27.75" customHeight="1">
      <c r="A261" s="4">
        <v>255</v>
      </c>
      <c r="B261" s="107" t="s">
        <v>710</v>
      </c>
      <c r="C261" s="106"/>
      <c r="D261" s="106"/>
      <c r="E261" s="106"/>
      <c r="F261" s="16" t="e">
        <f>SUM(F239+#REF!)</f>
        <v>#REF!</v>
      </c>
      <c r="G261" s="16">
        <f>SUM(G239)</f>
        <v>2482</v>
      </c>
      <c r="H261" s="48">
        <f>SUM(H239)</f>
        <v>2509</v>
      </c>
      <c r="I261" s="48">
        <f>SUM(I239)</f>
        <v>2574</v>
      </c>
      <c r="J261" s="17"/>
      <c r="K261" s="48">
        <f>SUM(K239+K246)</f>
        <v>31386</v>
      </c>
      <c r="L261" s="48">
        <f>SUM(L239+L246)</f>
        <v>11870.67</v>
      </c>
      <c r="M261" s="45">
        <f t="shared" si="7"/>
        <v>37.82154463773657</v>
      </c>
    </row>
    <row r="262" spans="1:13" ht="12.75">
      <c r="A262" s="4">
        <v>256</v>
      </c>
      <c r="B262" s="86">
        <v>752</v>
      </c>
      <c r="C262" s="85">
        <v>75212</v>
      </c>
      <c r="D262" s="87"/>
      <c r="E262" s="21" t="s">
        <v>385</v>
      </c>
      <c r="F262" s="16"/>
      <c r="G262" s="16"/>
      <c r="H262" s="48"/>
      <c r="I262" s="49">
        <f aca="true" t="shared" si="8" ref="I262:L263">SUM(I263)</f>
        <v>0</v>
      </c>
      <c r="J262" s="49">
        <f t="shared" si="8"/>
        <v>0</v>
      </c>
      <c r="K262" s="49">
        <f t="shared" si="8"/>
        <v>500</v>
      </c>
      <c r="L262" s="49">
        <f t="shared" si="8"/>
        <v>0</v>
      </c>
      <c r="M262" s="45">
        <f t="shared" si="7"/>
        <v>0</v>
      </c>
    </row>
    <row r="263" spans="1:13" ht="12.75">
      <c r="A263" s="4">
        <v>257</v>
      </c>
      <c r="B263" s="75"/>
      <c r="C263" s="20"/>
      <c r="D263" s="4">
        <v>4300</v>
      </c>
      <c r="E263" s="9" t="s">
        <v>216</v>
      </c>
      <c r="F263" s="16"/>
      <c r="G263" s="16"/>
      <c r="H263" s="48"/>
      <c r="I263" s="46">
        <f t="shared" si="8"/>
        <v>0</v>
      </c>
      <c r="J263" s="46">
        <f t="shared" si="8"/>
        <v>0</v>
      </c>
      <c r="K263" s="46">
        <f t="shared" si="8"/>
        <v>500</v>
      </c>
      <c r="L263" s="46">
        <f t="shared" si="8"/>
        <v>0</v>
      </c>
      <c r="M263" s="45">
        <f aca="true" t="shared" si="9" ref="M263:M326">SUM(L263/K263)*100</f>
        <v>0</v>
      </c>
    </row>
    <row r="264" spans="1:13" ht="12.75">
      <c r="A264" s="4">
        <v>258</v>
      </c>
      <c r="B264" s="75"/>
      <c r="C264" s="20"/>
      <c r="D264" s="4"/>
      <c r="E264" s="9" t="s">
        <v>216</v>
      </c>
      <c r="F264" s="16"/>
      <c r="G264" s="16"/>
      <c r="H264" s="48"/>
      <c r="I264" s="46">
        <v>0</v>
      </c>
      <c r="J264" s="88"/>
      <c r="K264" s="46">
        <v>500</v>
      </c>
      <c r="L264" s="46">
        <v>0</v>
      </c>
      <c r="M264" s="45">
        <f t="shared" si="9"/>
        <v>0</v>
      </c>
    </row>
    <row r="265" spans="1:13" ht="12.75">
      <c r="A265" s="4">
        <v>259</v>
      </c>
      <c r="B265" s="107" t="s">
        <v>386</v>
      </c>
      <c r="C265" s="106"/>
      <c r="D265" s="106"/>
      <c r="E265" s="106"/>
      <c r="F265" s="16"/>
      <c r="G265" s="16"/>
      <c r="H265" s="48"/>
      <c r="I265" s="50">
        <f>SUM(I262)</f>
        <v>0</v>
      </c>
      <c r="J265" s="50">
        <f>SUM(J262)</f>
        <v>0</v>
      </c>
      <c r="K265" s="50">
        <f>SUM(K262)</f>
        <v>500</v>
      </c>
      <c r="L265" s="50">
        <f>SUM(L262)</f>
        <v>0</v>
      </c>
      <c r="M265" s="45">
        <f t="shared" si="9"/>
        <v>0</v>
      </c>
    </row>
    <row r="266" spans="1:13" ht="12.75">
      <c r="A266" s="4">
        <v>260</v>
      </c>
      <c r="B266" s="4">
        <v>754</v>
      </c>
      <c r="C266" s="8">
        <v>75404</v>
      </c>
      <c r="D266" s="8"/>
      <c r="E266" s="13" t="s">
        <v>142</v>
      </c>
      <c r="F266" s="14" t="e">
        <f>SUM(#REF!+#REF!+#REF!)</f>
        <v>#REF!</v>
      </c>
      <c r="G266" s="14" t="e">
        <f>SUM(G267+#REF!)</f>
        <v>#REF!</v>
      </c>
      <c r="H266" s="47">
        <f>SUM(H267)</f>
        <v>60000</v>
      </c>
      <c r="I266" s="47">
        <f>SUM(I267)</f>
        <v>60000</v>
      </c>
      <c r="J266" s="15"/>
      <c r="K266" s="47">
        <f>SUM(K267)</f>
        <v>60000</v>
      </c>
      <c r="L266" s="47">
        <f>SUM(L267)</f>
        <v>11610.3</v>
      </c>
      <c r="M266" s="45">
        <f t="shared" si="9"/>
        <v>19.350499999999997</v>
      </c>
    </row>
    <row r="267" spans="1:13" ht="12.75">
      <c r="A267" s="4">
        <v>261</v>
      </c>
      <c r="B267" s="4"/>
      <c r="C267" s="4"/>
      <c r="D267" s="4">
        <v>3000</v>
      </c>
      <c r="E267" s="9" t="s">
        <v>150</v>
      </c>
      <c r="F267" s="10"/>
      <c r="G267" s="10">
        <f>SUM(G268:G268)</f>
        <v>80000</v>
      </c>
      <c r="H267" s="45">
        <f>SUM(H268:H268)</f>
        <v>60000</v>
      </c>
      <c r="I267" s="45">
        <f>SUM(I268:I268)</f>
        <v>60000</v>
      </c>
      <c r="J267" s="11"/>
      <c r="K267" s="45">
        <f>SUM(K268:K268)</f>
        <v>60000</v>
      </c>
      <c r="L267" s="45">
        <f>SUM(L268:L268)</f>
        <v>11610.3</v>
      </c>
      <c r="M267" s="45">
        <f t="shared" si="9"/>
        <v>19.350499999999997</v>
      </c>
    </row>
    <row r="268" spans="1:13" ht="27.75" customHeight="1">
      <c r="A268" s="4">
        <v>262</v>
      </c>
      <c r="B268" s="4"/>
      <c r="C268" s="4"/>
      <c r="D268" s="4"/>
      <c r="E268" s="9" t="s">
        <v>439</v>
      </c>
      <c r="F268" s="10"/>
      <c r="G268" s="10">
        <v>80000</v>
      </c>
      <c r="H268" s="45">
        <v>60000</v>
      </c>
      <c r="I268" s="45">
        <v>60000</v>
      </c>
      <c r="J268" s="11"/>
      <c r="K268" s="45">
        <v>60000</v>
      </c>
      <c r="L268" s="45">
        <v>11610.3</v>
      </c>
      <c r="M268" s="45">
        <f t="shared" si="9"/>
        <v>19.350499999999997</v>
      </c>
    </row>
    <row r="269" spans="1:13" ht="12.75">
      <c r="A269" s="4">
        <v>263</v>
      </c>
      <c r="B269" s="4" t="s">
        <v>161</v>
      </c>
      <c r="C269" s="8">
        <v>75412</v>
      </c>
      <c r="D269" s="8" t="s">
        <v>163</v>
      </c>
      <c r="E269" s="13" t="s">
        <v>282</v>
      </c>
      <c r="F269" s="14">
        <f>SUM(F270+F272+F277+F283+F291+F293)</f>
        <v>105300</v>
      </c>
      <c r="G269" s="14">
        <f>SUM(G270+G272+G277+G281+G283+G289+G291+G293+G279+G287)</f>
        <v>286700</v>
      </c>
      <c r="H269" s="47">
        <f>SUM(H270+H272+H277+H281+H283+H289+H291+H293+H279+H287)</f>
        <v>386200</v>
      </c>
      <c r="I269" s="47">
        <f>SUM(I270+I272+I277+I281+I283+I289+I291+I293+I279+I287)</f>
        <v>377500</v>
      </c>
      <c r="J269" s="15"/>
      <c r="K269" s="47">
        <f>SUM(K270+K272+K277+K281+K283+K289+K291+K293+K279+K287+K295)</f>
        <v>377500</v>
      </c>
      <c r="L269" s="47">
        <f>SUM(L270+L272+L277+L281+L283+L289+L291+L293+L279+L287+L295)</f>
        <v>43341.03</v>
      </c>
      <c r="M269" s="45">
        <f t="shared" si="9"/>
        <v>11.481067549668873</v>
      </c>
    </row>
    <row r="270" spans="1:13" ht="12.75">
      <c r="A270" s="4">
        <v>264</v>
      </c>
      <c r="B270" s="4" t="s">
        <v>161</v>
      </c>
      <c r="C270" s="4" t="s">
        <v>162</v>
      </c>
      <c r="D270" s="4">
        <v>3030</v>
      </c>
      <c r="E270" s="9" t="s">
        <v>165</v>
      </c>
      <c r="F270" s="10">
        <f>SUM(F271)</f>
        <v>8500</v>
      </c>
      <c r="G270" s="10">
        <f>SUM(G271)</f>
        <v>12000</v>
      </c>
      <c r="H270" s="45">
        <f>SUM(H271)</f>
        <v>11000</v>
      </c>
      <c r="I270" s="45">
        <f>SUM(I271)</f>
        <v>10000</v>
      </c>
      <c r="J270" s="11"/>
      <c r="K270" s="45">
        <f>SUM(K271)</f>
        <v>10000</v>
      </c>
      <c r="L270" s="45">
        <f>SUM(L271)</f>
        <v>3252.6</v>
      </c>
      <c r="M270" s="45">
        <f t="shared" si="9"/>
        <v>32.525999999999996</v>
      </c>
    </row>
    <row r="271" spans="1:13" ht="12.75">
      <c r="A271" s="4">
        <v>265</v>
      </c>
      <c r="B271" s="4" t="s">
        <v>161</v>
      </c>
      <c r="C271" s="4" t="s">
        <v>162</v>
      </c>
      <c r="D271" s="4"/>
      <c r="E271" s="9" t="s">
        <v>234</v>
      </c>
      <c r="F271" s="10">
        <v>8500</v>
      </c>
      <c r="G271" s="10">
        <v>12000</v>
      </c>
      <c r="H271" s="45">
        <v>11000</v>
      </c>
      <c r="I271" s="45">
        <v>10000</v>
      </c>
      <c r="J271" s="11"/>
      <c r="K271" s="45">
        <v>10000</v>
      </c>
      <c r="L271" s="45">
        <v>3252.6</v>
      </c>
      <c r="M271" s="45">
        <f t="shared" si="9"/>
        <v>32.525999999999996</v>
      </c>
    </row>
    <row r="272" spans="1:13" ht="12.75">
      <c r="A272" s="4">
        <v>266</v>
      </c>
      <c r="B272" s="4" t="s">
        <v>161</v>
      </c>
      <c r="C272" s="4" t="s">
        <v>162</v>
      </c>
      <c r="D272" s="4">
        <v>4210</v>
      </c>
      <c r="E272" s="9" t="s">
        <v>171</v>
      </c>
      <c r="F272" s="10">
        <f>SUM(F273:F276)</f>
        <v>28000</v>
      </c>
      <c r="G272" s="10">
        <f>SUM(G273:G276)</f>
        <v>41000</v>
      </c>
      <c r="H272" s="45">
        <f>SUM(H273:H276)</f>
        <v>40000</v>
      </c>
      <c r="I272" s="45">
        <f>SUM(I273:I276)</f>
        <v>35000</v>
      </c>
      <c r="J272" s="11"/>
      <c r="K272" s="45">
        <f>SUM(K273:K276)</f>
        <v>16500</v>
      </c>
      <c r="L272" s="45">
        <f>SUM(L273:L276)</f>
        <v>8029.08</v>
      </c>
      <c r="M272" s="45">
        <f t="shared" si="9"/>
        <v>48.66109090909091</v>
      </c>
    </row>
    <row r="273" spans="1:13" ht="12.75">
      <c r="A273" s="4">
        <v>267</v>
      </c>
      <c r="B273" s="4" t="s">
        <v>161</v>
      </c>
      <c r="C273" s="4" t="s">
        <v>162</v>
      </c>
      <c r="D273" s="4"/>
      <c r="E273" s="9" t="s">
        <v>658</v>
      </c>
      <c r="F273" s="10">
        <v>4500</v>
      </c>
      <c r="G273" s="10">
        <v>10000</v>
      </c>
      <c r="H273" s="45">
        <v>10000</v>
      </c>
      <c r="I273" s="45">
        <v>10000</v>
      </c>
      <c r="J273" s="11"/>
      <c r="K273" s="45">
        <v>5500</v>
      </c>
      <c r="L273" s="45">
        <v>4601.46</v>
      </c>
      <c r="M273" s="45">
        <f t="shared" si="9"/>
        <v>83.66290909090908</v>
      </c>
    </row>
    <row r="274" spans="1:13" ht="12.75">
      <c r="A274" s="4">
        <v>268</v>
      </c>
      <c r="B274" s="4" t="s">
        <v>161</v>
      </c>
      <c r="C274" s="4" t="s">
        <v>162</v>
      </c>
      <c r="D274" s="4"/>
      <c r="E274" s="9" t="s">
        <v>283</v>
      </c>
      <c r="F274" s="10">
        <v>10000</v>
      </c>
      <c r="G274" s="10">
        <v>10000</v>
      </c>
      <c r="H274" s="45">
        <v>9000</v>
      </c>
      <c r="I274" s="45">
        <v>9000</v>
      </c>
      <c r="J274" s="11"/>
      <c r="K274" s="45">
        <v>3000</v>
      </c>
      <c r="L274" s="45">
        <v>774.02</v>
      </c>
      <c r="M274" s="45">
        <f t="shared" si="9"/>
        <v>25.800666666666665</v>
      </c>
    </row>
    <row r="275" spans="1:13" ht="12.75">
      <c r="A275" s="4">
        <v>269</v>
      </c>
      <c r="B275" s="4" t="s">
        <v>161</v>
      </c>
      <c r="C275" s="4" t="s">
        <v>162</v>
      </c>
      <c r="D275" s="4"/>
      <c r="E275" s="9" t="s">
        <v>314</v>
      </c>
      <c r="F275" s="10">
        <v>7000</v>
      </c>
      <c r="G275" s="10">
        <v>3000</v>
      </c>
      <c r="H275" s="45">
        <v>3000</v>
      </c>
      <c r="I275" s="45">
        <v>3000</v>
      </c>
      <c r="J275" s="11"/>
      <c r="K275" s="45">
        <v>500</v>
      </c>
      <c r="L275" s="45">
        <v>0</v>
      </c>
      <c r="M275" s="45">
        <f t="shared" si="9"/>
        <v>0</v>
      </c>
    </row>
    <row r="276" spans="1:13" ht="12.75">
      <c r="A276" s="4">
        <v>270</v>
      </c>
      <c r="B276" s="4"/>
      <c r="C276" s="4"/>
      <c r="D276" s="4"/>
      <c r="E276" s="9" t="s">
        <v>154</v>
      </c>
      <c r="F276" s="10">
        <v>6500</v>
      </c>
      <c r="G276" s="10">
        <v>18000</v>
      </c>
      <c r="H276" s="45">
        <v>18000</v>
      </c>
      <c r="I276" s="45">
        <v>13000</v>
      </c>
      <c r="J276" s="11"/>
      <c r="K276" s="45">
        <v>7500</v>
      </c>
      <c r="L276" s="45">
        <v>2653.6</v>
      </c>
      <c r="M276" s="45">
        <f t="shared" si="9"/>
        <v>35.38133333333333</v>
      </c>
    </row>
    <row r="277" spans="1:13" ht="12.75">
      <c r="A277" s="4">
        <v>271</v>
      </c>
      <c r="B277" s="4" t="s">
        <v>161</v>
      </c>
      <c r="C277" s="4" t="s">
        <v>162</v>
      </c>
      <c r="D277" s="4">
        <v>4260</v>
      </c>
      <c r="E277" s="9" t="s">
        <v>173</v>
      </c>
      <c r="F277" s="10">
        <f>SUM(F278)</f>
        <v>7000</v>
      </c>
      <c r="G277" s="10">
        <f>SUM(G278)</f>
        <v>9000</v>
      </c>
      <c r="H277" s="45">
        <f>SUM(H278)</f>
        <v>9000</v>
      </c>
      <c r="I277" s="45">
        <f>SUM(I278)</f>
        <v>10000</v>
      </c>
      <c r="J277" s="11"/>
      <c r="K277" s="45">
        <f>SUM(K278)</f>
        <v>10000</v>
      </c>
      <c r="L277" s="45">
        <f>SUM(L278)</f>
        <v>8905.96</v>
      </c>
      <c r="M277" s="45">
        <f t="shared" si="9"/>
        <v>89.05959999999999</v>
      </c>
    </row>
    <row r="278" spans="1:13" ht="12.75">
      <c r="A278" s="4">
        <v>272</v>
      </c>
      <c r="B278" s="4" t="s">
        <v>161</v>
      </c>
      <c r="C278" s="4" t="s">
        <v>162</v>
      </c>
      <c r="D278" s="4"/>
      <c r="E278" s="9" t="s">
        <v>318</v>
      </c>
      <c r="F278" s="10">
        <v>7000</v>
      </c>
      <c r="G278" s="10">
        <v>9000</v>
      </c>
      <c r="H278" s="45">
        <v>9000</v>
      </c>
      <c r="I278" s="45">
        <v>10000</v>
      </c>
      <c r="J278" s="11"/>
      <c r="K278" s="45">
        <v>10000</v>
      </c>
      <c r="L278" s="45">
        <v>8905.96</v>
      </c>
      <c r="M278" s="45">
        <f t="shared" si="9"/>
        <v>89.05959999999999</v>
      </c>
    </row>
    <row r="279" spans="1:13" ht="12.75">
      <c r="A279" s="4">
        <v>273</v>
      </c>
      <c r="B279" s="4"/>
      <c r="C279" s="4"/>
      <c r="D279" s="4">
        <v>4270</v>
      </c>
      <c r="E279" s="9" t="s">
        <v>174</v>
      </c>
      <c r="F279" s="10"/>
      <c r="G279" s="10">
        <f>SUM(G280)</f>
        <v>5000</v>
      </c>
      <c r="H279" s="45">
        <f>SUM(H280)</f>
        <v>6500</v>
      </c>
      <c r="I279" s="45">
        <f>SUM(I280)</f>
        <v>5000</v>
      </c>
      <c r="J279" s="11"/>
      <c r="K279" s="45">
        <f>SUM(K280)</f>
        <v>5000</v>
      </c>
      <c r="L279" s="45">
        <f>SUM(L280)</f>
        <v>0</v>
      </c>
      <c r="M279" s="45">
        <f t="shared" si="9"/>
        <v>0</v>
      </c>
    </row>
    <row r="280" spans="1:13" ht="12.75">
      <c r="A280" s="4">
        <v>274</v>
      </c>
      <c r="B280" s="4"/>
      <c r="C280" s="4"/>
      <c r="D280" s="4"/>
      <c r="E280" s="9" t="s">
        <v>771</v>
      </c>
      <c r="F280" s="10"/>
      <c r="G280" s="10">
        <v>5000</v>
      </c>
      <c r="H280" s="45">
        <v>6500</v>
      </c>
      <c r="I280" s="45">
        <v>5000</v>
      </c>
      <c r="J280" s="11"/>
      <c r="K280" s="45">
        <v>5000</v>
      </c>
      <c r="L280" s="45">
        <v>0</v>
      </c>
      <c r="M280" s="45">
        <f t="shared" si="9"/>
        <v>0</v>
      </c>
    </row>
    <row r="281" spans="1:13" ht="12.75">
      <c r="A281" s="4">
        <v>275</v>
      </c>
      <c r="B281" s="4"/>
      <c r="C281" s="4"/>
      <c r="D281" s="4">
        <v>4280</v>
      </c>
      <c r="E281" s="9" t="s">
        <v>24</v>
      </c>
      <c r="F281" s="10">
        <f>SUM(F282:F283)</f>
        <v>12250</v>
      </c>
      <c r="G281" s="10">
        <f>SUM(G282)</f>
        <v>2000</v>
      </c>
      <c r="H281" s="45">
        <f>SUM(H282:H282)</f>
        <v>2000</v>
      </c>
      <c r="I281" s="45">
        <f>SUM(I282:I282)</f>
        <v>1500</v>
      </c>
      <c r="J281" s="11"/>
      <c r="K281" s="45">
        <f>SUM(K282:K282)</f>
        <v>1500</v>
      </c>
      <c r="L281" s="45">
        <f>SUM(L282:L282)</f>
        <v>0</v>
      </c>
      <c r="M281" s="45">
        <f t="shared" si="9"/>
        <v>0</v>
      </c>
    </row>
    <row r="282" spans="1:13" ht="12.75">
      <c r="A282" s="4">
        <v>276</v>
      </c>
      <c r="B282" s="4"/>
      <c r="C282" s="4"/>
      <c r="D282" s="4"/>
      <c r="E282" s="9" t="s">
        <v>177</v>
      </c>
      <c r="F282" s="10">
        <v>3450</v>
      </c>
      <c r="G282" s="10">
        <v>2000</v>
      </c>
      <c r="H282" s="45">
        <v>2000</v>
      </c>
      <c r="I282" s="45">
        <v>1500</v>
      </c>
      <c r="J282" s="11"/>
      <c r="K282" s="45">
        <v>1500</v>
      </c>
      <c r="L282" s="45">
        <v>0</v>
      </c>
      <c r="M282" s="45">
        <f t="shared" si="9"/>
        <v>0</v>
      </c>
    </row>
    <row r="283" spans="1:13" ht="12.75">
      <c r="A283" s="4">
        <v>277</v>
      </c>
      <c r="B283" s="4"/>
      <c r="C283" s="4"/>
      <c r="D283" s="4">
        <v>4300</v>
      </c>
      <c r="E283" s="9" t="s">
        <v>216</v>
      </c>
      <c r="F283" s="10">
        <f>SUM(F284:F286)</f>
        <v>8800</v>
      </c>
      <c r="G283" s="10">
        <f>SUM(G284:G286)</f>
        <v>11000</v>
      </c>
      <c r="H283" s="45">
        <f>SUM(H284:H286)</f>
        <v>11000</v>
      </c>
      <c r="I283" s="45">
        <f>SUM(I284:I286)</f>
        <v>10000</v>
      </c>
      <c r="J283" s="11"/>
      <c r="K283" s="45">
        <f>SUM(K284:K286)</f>
        <v>10000</v>
      </c>
      <c r="L283" s="45">
        <f>SUM(L284:L286)</f>
        <v>3310.76</v>
      </c>
      <c r="M283" s="45">
        <f t="shared" si="9"/>
        <v>33.107600000000005</v>
      </c>
    </row>
    <row r="284" spans="1:13" ht="12.75">
      <c r="A284" s="4">
        <v>278</v>
      </c>
      <c r="B284" s="4"/>
      <c r="C284" s="4"/>
      <c r="D284" s="4"/>
      <c r="E284" s="9" t="s">
        <v>179</v>
      </c>
      <c r="F284" s="10">
        <v>4000</v>
      </c>
      <c r="G284" s="10">
        <v>3000</v>
      </c>
      <c r="H284" s="45">
        <v>3000</v>
      </c>
      <c r="I284" s="45">
        <v>3000</v>
      </c>
      <c r="J284" s="11"/>
      <c r="K284" s="45">
        <v>7000</v>
      </c>
      <c r="L284" s="45">
        <v>488</v>
      </c>
      <c r="M284" s="45">
        <f t="shared" si="9"/>
        <v>6.9714285714285715</v>
      </c>
    </row>
    <row r="285" spans="1:13" ht="12.75">
      <c r="A285" s="4">
        <v>279</v>
      </c>
      <c r="B285" s="4"/>
      <c r="C285" s="4"/>
      <c r="D285" s="4"/>
      <c r="E285" s="9" t="s">
        <v>743</v>
      </c>
      <c r="F285" s="10">
        <v>2000</v>
      </c>
      <c r="G285" s="10">
        <v>2000</v>
      </c>
      <c r="H285" s="45">
        <v>2000</v>
      </c>
      <c r="I285" s="45">
        <v>2000</v>
      </c>
      <c r="J285" s="11"/>
      <c r="K285" s="45">
        <v>1300</v>
      </c>
      <c r="L285" s="45">
        <v>1122.76</v>
      </c>
      <c r="M285" s="45">
        <f t="shared" si="9"/>
        <v>86.36615384615385</v>
      </c>
    </row>
    <row r="286" spans="1:13" ht="12.75">
      <c r="A286" s="4">
        <v>280</v>
      </c>
      <c r="B286" s="4"/>
      <c r="C286" s="4"/>
      <c r="D286" s="4"/>
      <c r="E286" s="9" t="s">
        <v>178</v>
      </c>
      <c r="F286" s="10">
        <v>2800</v>
      </c>
      <c r="G286" s="10">
        <v>6000</v>
      </c>
      <c r="H286" s="45">
        <v>6000</v>
      </c>
      <c r="I286" s="45">
        <v>5000</v>
      </c>
      <c r="J286" s="11"/>
      <c r="K286" s="45">
        <v>1700</v>
      </c>
      <c r="L286" s="45">
        <v>1700</v>
      </c>
      <c r="M286" s="45">
        <f t="shared" si="9"/>
        <v>100</v>
      </c>
    </row>
    <row r="287" spans="1:13" ht="25.5">
      <c r="A287" s="4">
        <v>281</v>
      </c>
      <c r="B287" s="4"/>
      <c r="C287" s="4"/>
      <c r="D287" s="4">
        <v>4360</v>
      </c>
      <c r="E287" s="9" t="s">
        <v>599</v>
      </c>
      <c r="F287" s="10"/>
      <c r="G287" s="10">
        <f>SUM(G288)</f>
        <v>700</v>
      </c>
      <c r="H287" s="45">
        <f>SUM(H288)</f>
        <v>700</v>
      </c>
      <c r="I287" s="45">
        <f>SUM(I288)</f>
        <v>1000</v>
      </c>
      <c r="J287" s="11"/>
      <c r="K287" s="45">
        <f>SUM(K288)</f>
        <v>1000</v>
      </c>
      <c r="L287" s="45">
        <f>SUM(L288)</f>
        <v>0</v>
      </c>
      <c r="M287" s="45">
        <f t="shared" si="9"/>
        <v>0</v>
      </c>
    </row>
    <row r="288" spans="1:13" ht="12.75">
      <c r="A288" s="4">
        <v>282</v>
      </c>
      <c r="B288" s="4"/>
      <c r="C288" s="4"/>
      <c r="D288" s="4"/>
      <c r="E288" s="9" t="s">
        <v>199</v>
      </c>
      <c r="F288" s="10"/>
      <c r="G288" s="10">
        <v>700</v>
      </c>
      <c r="H288" s="45">
        <v>700</v>
      </c>
      <c r="I288" s="45">
        <v>1000</v>
      </c>
      <c r="J288" s="11"/>
      <c r="K288" s="45">
        <v>1000</v>
      </c>
      <c r="L288" s="45">
        <v>0</v>
      </c>
      <c r="M288" s="45">
        <f t="shared" si="9"/>
        <v>0</v>
      </c>
    </row>
    <row r="289" spans="1:13" ht="25.5">
      <c r="A289" s="4">
        <v>283</v>
      </c>
      <c r="B289" s="4"/>
      <c r="C289" s="4"/>
      <c r="D289" s="4">
        <v>4370</v>
      </c>
      <c r="E289" s="9" t="s">
        <v>180</v>
      </c>
      <c r="F289" s="10"/>
      <c r="G289" s="10">
        <f>SUM(G290)</f>
        <v>3000</v>
      </c>
      <c r="H289" s="45">
        <f>SUM(H290)</f>
        <v>3000</v>
      </c>
      <c r="I289" s="45">
        <f>SUM(I290)</f>
        <v>2000</v>
      </c>
      <c r="J289" s="11"/>
      <c r="K289" s="45">
        <f>SUM(K290)</f>
        <v>2000</v>
      </c>
      <c r="L289" s="45">
        <f>SUM(L290)</f>
        <v>374.63</v>
      </c>
      <c r="M289" s="45">
        <f t="shared" si="9"/>
        <v>18.7315</v>
      </c>
    </row>
    <row r="290" spans="1:13" ht="12.75">
      <c r="A290" s="4">
        <v>284</v>
      </c>
      <c r="B290" s="4"/>
      <c r="C290" s="4"/>
      <c r="D290" s="4"/>
      <c r="E290" s="9" t="s">
        <v>315</v>
      </c>
      <c r="F290" s="10"/>
      <c r="G290" s="10">
        <v>3000</v>
      </c>
      <c r="H290" s="45">
        <v>3000</v>
      </c>
      <c r="I290" s="45">
        <v>2000</v>
      </c>
      <c r="J290" s="11"/>
      <c r="K290" s="45">
        <v>2000</v>
      </c>
      <c r="L290" s="45">
        <v>374.63</v>
      </c>
      <c r="M290" s="45">
        <f t="shared" si="9"/>
        <v>18.7315</v>
      </c>
    </row>
    <row r="291" spans="1:13" ht="12.75">
      <c r="A291" s="4">
        <v>285</v>
      </c>
      <c r="B291" s="4"/>
      <c r="C291" s="4"/>
      <c r="D291" s="4">
        <v>4430</v>
      </c>
      <c r="E291" s="9" t="s">
        <v>217</v>
      </c>
      <c r="F291" s="10">
        <f>SUM(F292)</f>
        <v>3000</v>
      </c>
      <c r="G291" s="10">
        <f>SUM(G292)</f>
        <v>3000</v>
      </c>
      <c r="H291" s="45">
        <f>SUM(H292)</f>
        <v>3000</v>
      </c>
      <c r="I291" s="45">
        <f>SUM(I292)</f>
        <v>3000</v>
      </c>
      <c r="J291" s="11"/>
      <c r="K291" s="45">
        <f>SUM(K292)</f>
        <v>3000</v>
      </c>
      <c r="L291" s="45">
        <f>SUM(L292)</f>
        <v>968</v>
      </c>
      <c r="M291" s="45">
        <f t="shared" si="9"/>
        <v>32.266666666666666</v>
      </c>
    </row>
    <row r="292" spans="1:13" ht="12.75">
      <c r="A292" s="4">
        <v>286</v>
      </c>
      <c r="B292" s="4" t="s">
        <v>161</v>
      </c>
      <c r="C292" s="4" t="s">
        <v>162</v>
      </c>
      <c r="D292" s="4"/>
      <c r="E292" s="9" t="s">
        <v>324</v>
      </c>
      <c r="F292" s="10">
        <v>3000</v>
      </c>
      <c r="G292" s="10">
        <v>3000</v>
      </c>
      <c r="H292" s="45">
        <v>3000</v>
      </c>
      <c r="I292" s="45">
        <v>3000</v>
      </c>
      <c r="J292" s="11"/>
      <c r="K292" s="45">
        <v>3000</v>
      </c>
      <c r="L292" s="45">
        <v>968</v>
      </c>
      <c r="M292" s="45">
        <f t="shared" si="9"/>
        <v>32.266666666666666</v>
      </c>
    </row>
    <row r="293" spans="1:13" ht="12.75">
      <c r="A293" s="4">
        <v>287</v>
      </c>
      <c r="B293" s="4"/>
      <c r="C293" s="4"/>
      <c r="D293" s="4">
        <v>6060</v>
      </c>
      <c r="E293" s="9" t="s">
        <v>176</v>
      </c>
      <c r="F293" s="10">
        <f>SUM(F294)</f>
        <v>50000</v>
      </c>
      <c r="G293" s="10">
        <f>SUM(G294)</f>
        <v>200000</v>
      </c>
      <c r="H293" s="45">
        <f>SUM(H294)</f>
        <v>300000</v>
      </c>
      <c r="I293" s="45">
        <f>SUM(I294)</f>
        <v>300000</v>
      </c>
      <c r="J293" s="11"/>
      <c r="K293" s="45">
        <f>SUM(K294)</f>
        <v>18500</v>
      </c>
      <c r="L293" s="45">
        <f>SUM(L294)</f>
        <v>18500</v>
      </c>
      <c r="M293" s="45">
        <f t="shared" si="9"/>
        <v>100</v>
      </c>
    </row>
    <row r="294" spans="1:13" ht="12.75">
      <c r="A294" s="4">
        <v>288</v>
      </c>
      <c r="B294" s="4"/>
      <c r="C294" s="4"/>
      <c r="D294" s="4"/>
      <c r="E294" s="9" t="s">
        <v>57</v>
      </c>
      <c r="F294" s="10">
        <v>50000</v>
      </c>
      <c r="G294" s="10">
        <v>200000</v>
      </c>
      <c r="H294" s="45">
        <v>300000</v>
      </c>
      <c r="I294" s="45">
        <v>300000</v>
      </c>
      <c r="J294" s="11"/>
      <c r="K294" s="45">
        <v>18500</v>
      </c>
      <c r="L294" s="45">
        <v>18500</v>
      </c>
      <c r="M294" s="45">
        <f t="shared" si="9"/>
        <v>100</v>
      </c>
    </row>
    <row r="295" spans="1:13" ht="38.25">
      <c r="A295" s="4">
        <v>289</v>
      </c>
      <c r="B295" s="4"/>
      <c r="C295" s="4"/>
      <c r="D295" s="4">
        <v>6230</v>
      </c>
      <c r="E295" s="9" t="s">
        <v>818</v>
      </c>
      <c r="F295" s="10"/>
      <c r="G295" s="10"/>
      <c r="H295" s="45"/>
      <c r="I295" s="45">
        <f>SUM(I296)</f>
        <v>0</v>
      </c>
      <c r="J295" s="45">
        <f>SUM(J296)</f>
        <v>0</v>
      </c>
      <c r="K295" s="45">
        <f>SUM(K296)</f>
        <v>300000</v>
      </c>
      <c r="L295" s="45">
        <f>SUM(L296)</f>
        <v>0</v>
      </c>
      <c r="M295" s="45">
        <f t="shared" si="9"/>
        <v>0</v>
      </c>
    </row>
    <row r="296" spans="1:13" ht="38.25">
      <c r="A296" s="4">
        <v>290</v>
      </c>
      <c r="B296" s="4"/>
      <c r="C296" s="4"/>
      <c r="D296" s="4"/>
      <c r="E296" s="9" t="s">
        <v>818</v>
      </c>
      <c r="F296" s="10"/>
      <c r="G296" s="10"/>
      <c r="H296" s="45"/>
      <c r="I296" s="45"/>
      <c r="J296" s="11"/>
      <c r="K296" s="45">
        <v>300000</v>
      </c>
      <c r="L296" s="45">
        <v>0</v>
      </c>
      <c r="M296" s="45">
        <f t="shared" si="9"/>
        <v>0</v>
      </c>
    </row>
    <row r="297" spans="1:13" ht="12.75">
      <c r="A297" s="4">
        <v>291</v>
      </c>
      <c r="B297" s="4" t="s">
        <v>161</v>
      </c>
      <c r="C297" s="8">
        <v>75414</v>
      </c>
      <c r="D297" s="8" t="s">
        <v>163</v>
      </c>
      <c r="E297" s="13" t="s">
        <v>325</v>
      </c>
      <c r="F297" s="14" t="e">
        <f>SUM(F300+#REF!)</f>
        <v>#REF!</v>
      </c>
      <c r="G297" s="23">
        <f>SUM(G300+G302+G298)</f>
        <v>2600</v>
      </c>
      <c r="H297" s="49">
        <f>SUM(H300+H302+H298)</f>
        <v>3700</v>
      </c>
      <c r="I297" s="49">
        <f>SUM(I300+I302+I298)</f>
        <v>4400</v>
      </c>
      <c r="J297" s="15"/>
      <c r="K297" s="49">
        <f>SUM(K300+K302+K298)</f>
        <v>4100</v>
      </c>
      <c r="L297" s="49">
        <f>SUM(L300+L302+L298)</f>
        <v>0</v>
      </c>
      <c r="M297" s="45">
        <f t="shared" si="9"/>
        <v>0</v>
      </c>
    </row>
    <row r="298" spans="1:13" ht="12.75">
      <c r="A298" s="4">
        <v>292</v>
      </c>
      <c r="B298" s="4"/>
      <c r="C298" s="8"/>
      <c r="D298" s="4">
        <v>3030</v>
      </c>
      <c r="E298" s="9" t="s">
        <v>165</v>
      </c>
      <c r="F298" s="14"/>
      <c r="G298" s="37">
        <f>SUM(G299)</f>
        <v>700</v>
      </c>
      <c r="H298" s="46">
        <f>SUM(H299)</f>
        <v>700</v>
      </c>
      <c r="I298" s="46">
        <f>SUM(I299)</f>
        <v>1000</v>
      </c>
      <c r="J298" s="15"/>
      <c r="K298" s="46">
        <f>SUM(K299)</f>
        <v>1000</v>
      </c>
      <c r="L298" s="46">
        <f>SUM(L299)</f>
        <v>0</v>
      </c>
      <c r="M298" s="45">
        <f t="shared" si="9"/>
        <v>0</v>
      </c>
    </row>
    <row r="299" spans="1:13" ht="12.75">
      <c r="A299" s="4">
        <v>293</v>
      </c>
      <c r="B299" s="4"/>
      <c r="C299" s="8"/>
      <c r="D299" s="4"/>
      <c r="E299" s="9" t="s">
        <v>676</v>
      </c>
      <c r="F299" s="14"/>
      <c r="G299" s="37">
        <v>700</v>
      </c>
      <c r="H299" s="46">
        <v>700</v>
      </c>
      <c r="I299" s="46">
        <v>1000</v>
      </c>
      <c r="J299" s="15"/>
      <c r="K299" s="46">
        <v>1000</v>
      </c>
      <c r="L299" s="46">
        <v>0</v>
      </c>
      <c r="M299" s="45">
        <f t="shared" si="9"/>
        <v>0</v>
      </c>
    </row>
    <row r="300" spans="1:13" ht="12.75">
      <c r="A300" s="4">
        <v>294</v>
      </c>
      <c r="B300" s="4" t="s">
        <v>161</v>
      </c>
      <c r="C300" s="4" t="s">
        <v>162</v>
      </c>
      <c r="D300" s="4">
        <v>4210</v>
      </c>
      <c r="E300" s="9" t="s">
        <v>171</v>
      </c>
      <c r="F300" s="10" t="e">
        <f>SUM(#REF!)</f>
        <v>#REF!</v>
      </c>
      <c r="G300" s="10">
        <f>SUM(G301:G301)</f>
        <v>400</v>
      </c>
      <c r="H300" s="45">
        <f>SUM(H301:H301)</f>
        <v>1500</v>
      </c>
      <c r="I300" s="45">
        <f>SUM(I301:I301)</f>
        <v>2000</v>
      </c>
      <c r="J300" s="11"/>
      <c r="K300" s="45">
        <f>SUM(K301:K301)</f>
        <v>1700</v>
      </c>
      <c r="L300" s="45">
        <f>SUM(L301:L301)</f>
        <v>0</v>
      </c>
      <c r="M300" s="45">
        <f t="shared" si="9"/>
        <v>0</v>
      </c>
    </row>
    <row r="301" spans="1:13" ht="12.75">
      <c r="A301" s="4">
        <v>295</v>
      </c>
      <c r="B301" s="4"/>
      <c r="C301" s="4"/>
      <c r="D301" s="4"/>
      <c r="E301" s="9" t="s">
        <v>648</v>
      </c>
      <c r="F301" s="10"/>
      <c r="G301" s="10">
        <v>400</v>
      </c>
      <c r="H301" s="45">
        <v>1500</v>
      </c>
      <c r="I301" s="45">
        <v>2000</v>
      </c>
      <c r="J301" s="11"/>
      <c r="K301" s="45">
        <v>1700</v>
      </c>
      <c r="L301" s="45">
        <v>0</v>
      </c>
      <c r="M301" s="45">
        <f t="shared" si="9"/>
        <v>0</v>
      </c>
    </row>
    <row r="302" spans="1:13" ht="27" customHeight="1">
      <c r="A302" s="4">
        <v>296</v>
      </c>
      <c r="B302" s="4"/>
      <c r="C302" s="4"/>
      <c r="D302" s="4">
        <v>4700</v>
      </c>
      <c r="E302" s="9" t="s">
        <v>479</v>
      </c>
      <c r="F302" s="10"/>
      <c r="G302" s="10">
        <f>SUM(G303)</f>
        <v>1500</v>
      </c>
      <c r="H302" s="45">
        <f>SUM(H303)</f>
        <v>1500</v>
      </c>
      <c r="I302" s="45">
        <f>SUM(I303)</f>
        <v>1400</v>
      </c>
      <c r="J302" s="11"/>
      <c r="K302" s="45">
        <f>SUM(K303)</f>
        <v>1400</v>
      </c>
      <c r="L302" s="45">
        <f>SUM(L303)</f>
        <v>0</v>
      </c>
      <c r="M302" s="45">
        <f t="shared" si="9"/>
        <v>0</v>
      </c>
    </row>
    <row r="303" spans="1:13" ht="12.75">
      <c r="A303" s="4">
        <v>297</v>
      </c>
      <c r="B303" s="4"/>
      <c r="C303" s="4"/>
      <c r="D303" s="4"/>
      <c r="E303" s="9" t="s">
        <v>650</v>
      </c>
      <c r="F303" s="10"/>
      <c r="G303" s="10">
        <v>1500</v>
      </c>
      <c r="H303" s="45">
        <v>1500</v>
      </c>
      <c r="I303" s="45">
        <v>1400</v>
      </c>
      <c r="J303" s="11"/>
      <c r="K303" s="45">
        <v>1400</v>
      </c>
      <c r="L303" s="45">
        <v>0</v>
      </c>
      <c r="M303" s="45">
        <f t="shared" si="9"/>
        <v>0</v>
      </c>
    </row>
    <row r="304" spans="1:13" ht="12.75">
      <c r="A304" s="4">
        <v>298</v>
      </c>
      <c r="B304" s="4"/>
      <c r="C304" s="21">
        <v>75421</v>
      </c>
      <c r="D304" s="21"/>
      <c r="E304" s="22" t="s">
        <v>647</v>
      </c>
      <c r="F304" s="23"/>
      <c r="G304" s="23">
        <f>SUM(G305)</f>
        <v>1900</v>
      </c>
      <c r="H304" s="49" t="e">
        <f>SUM(H305+#REF!)</f>
        <v>#REF!</v>
      </c>
      <c r="I304" s="49">
        <f>SUM(I305)</f>
        <v>4000</v>
      </c>
      <c r="J304" s="11"/>
      <c r="K304" s="49">
        <f>SUM(K305)</f>
        <v>4000</v>
      </c>
      <c r="L304" s="49">
        <f>SUM(L305)</f>
        <v>1492.65</v>
      </c>
      <c r="M304" s="45">
        <f t="shared" si="9"/>
        <v>37.316250000000004</v>
      </c>
    </row>
    <row r="305" spans="1:13" ht="12.75">
      <c r="A305" s="4">
        <v>299</v>
      </c>
      <c r="B305" s="4"/>
      <c r="C305" s="4"/>
      <c r="D305" s="4">
        <v>4210</v>
      </c>
      <c r="E305" s="9" t="s">
        <v>171</v>
      </c>
      <c r="F305" s="10"/>
      <c r="G305" s="10">
        <f>SUM(G306)</f>
        <v>1900</v>
      </c>
      <c r="H305" s="45">
        <f>SUM(H306)</f>
        <v>15000</v>
      </c>
      <c r="I305" s="45">
        <f>SUM(I306)</f>
        <v>4000</v>
      </c>
      <c r="J305" s="11"/>
      <c r="K305" s="45">
        <f>SUM(K306)</f>
        <v>4000</v>
      </c>
      <c r="L305" s="45">
        <f>SUM(L306)</f>
        <v>1492.65</v>
      </c>
      <c r="M305" s="45">
        <f t="shared" si="9"/>
        <v>37.316250000000004</v>
      </c>
    </row>
    <row r="306" spans="1:13" ht="25.5">
      <c r="A306" s="4">
        <v>300</v>
      </c>
      <c r="B306" s="4"/>
      <c r="C306" s="4"/>
      <c r="D306" s="4"/>
      <c r="E306" s="9" t="s">
        <v>576</v>
      </c>
      <c r="F306" s="10"/>
      <c r="G306" s="10">
        <v>1900</v>
      </c>
      <c r="H306" s="45">
        <v>15000</v>
      </c>
      <c r="I306" s="45">
        <v>4000</v>
      </c>
      <c r="J306" s="11"/>
      <c r="K306" s="45">
        <v>4000</v>
      </c>
      <c r="L306" s="45">
        <v>1492.65</v>
      </c>
      <c r="M306" s="45">
        <f t="shared" si="9"/>
        <v>37.316250000000004</v>
      </c>
    </row>
    <row r="307" spans="1:13" s="42" customFormat="1" ht="15.75" customHeight="1">
      <c r="A307" s="4">
        <v>301</v>
      </c>
      <c r="B307" s="21"/>
      <c r="C307" s="21">
        <v>75416</v>
      </c>
      <c r="D307" s="21"/>
      <c r="E307" s="22" t="s">
        <v>649</v>
      </c>
      <c r="F307" s="23"/>
      <c r="G307" s="23">
        <f>SUM(G310+G312+G314+G318+G323+G337)</f>
        <v>380000</v>
      </c>
      <c r="H307" s="49" t="e">
        <f>SUM(H308+H310+H312+H314+H316+H318+#REF!+H321+H323+H325+H327+H329+H331+H333+H335+H337)</f>
        <v>#REF!</v>
      </c>
      <c r="I307" s="49">
        <f>SUM(I308+I310+I312+I314+I316+I318+I321+I323+I325+I327+I329+I331+I333+I335+I337)</f>
        <v>544100</v>
      </c>
      <c r="J307" s="41"/>
      <c r="K307" s="49">
        <f>SUM(K308+K310+K312+K314+K316+K318+K321+K323+K325+K327+K329+K331+K333+K335+K337)</f>
        <v>544100</v>
      </c>
      <c r="L307" s="49">
        <f>SUM(L308+L310+L312+L314+L316+L318+L321+L323+L325+L327+L329+L331+L333+L335+L337)</f>
        <v>0</v>
      </c>
      <c r="M307" s="45">
        <f t="shared" si="9"/>
        <v>0</v>
      </c>
    </row>
    <row r="308" spans="1:13" s="42" customFormat="1" ht="16.5" customHeight="1">
      <c r="A308" s="4">
        <v>302</v>
      </c>
      <c r="B308" s="21"/>
      <c r="C308" s="21"/>
      <c r="D308" s="4">
        <v>3020</v>
      </c>
      <c r="E308" s="9" t="s">
        <v>116</v>
      </c>
      <c r="F308" s="23"/>
      <c r="G308" s="23"/>
      <c r="H308" s="49">
        <f>SUM(H309)</f>
        <v>7000</v>
      </c>
      <c r="I308" s="49">
        <f>SUM(I309)</f>
        <v>7000</v>
      </c>
      <c r="J308" s="41"/>
      <c r="K308" s="49">
        <f>SUM(K309)</f>
        <v>7000</v>
      </c>
      <c r="L308" s="49">
        <f>SUM(L309)</f>
        <v>0</v>
      </c>
      <c r="M308" s="45">
        <f t="shared" si="9"/>
        <v>0</v>
      </c>
    </row>
    <row r="309" spans="1:13" s="42" customFormat="1" ht="38.25" customHeight="1">
      <c r="A309" s="4">
        <v>303</v>
      </c>
      <c r="B309" s="21"/>
      <c r="C309" s="21"/>
      <c r="D309" s="4"/>
      <c r="E309" s="52" t="s">
        <v>597</v>
      </c>
      <c r="F309" s="23"/>
      <c r="G309" s="23"/>
      <c r="H309" s="46">
        <v>7000</v>
      </c>
      <c r="I309" s="46">
        <v>7000</v>
      </c>
      <c r="J309" s="41"/>
      <c r="K309" s="46">
        <v>7000</v>
      </c>
      <c r="L309" s="46">
        <v>0</v>
      </c>
      <c r="M309" s="45">
        <f t="shared" si="9"/>
        <v>0</v>
      </c>
    </row>
    <row r="310" spans="1:13" ht="12.75">
      <c r="A310" s="4">
        <v>304</v>
      </c>
      <c r="B310" s="4"/>
      <c r="C310" s="40"/>
      <c r="D310" s="4">
        <v>4010</v>
      </c>
      <c r="E310" s="9" t="s">
        <v>264</v>
      </c>
      <c r="F310" s="10"/>
      <c r="G310" s="10">
        <f>SUM(G311)</f>
        <v>200000</v>
      </c>
      <c r="H310" s="45">
        <f>SUM(H311)</f>
        <v>265000</v>
      </c>
      <c r="I310" s="45">
        <f>SUM(I311)</f>
        <v>265000</v>
      </c>
      <c r="J310" s="11"/>
      <c r="K310" s="45">
        <f>SUM(K311)</f>
        <v>265000</v>
      </c>
      <c r="L310" s="45">
        <f>SUM(L311)</f>
        <v>0</v>
      </c>
      <c r="M310" s="45">
        <f t="shared" si="9"/>
        <v>0</v>
      </c>
    </row>
    <row r="311" spans="1:13" ht="12.75">
      <c r="A311" s="4">
        <v>305</v>
      </c>
      <c r="B311" s="4"/>
      <c r="C311" s="40"/>
      <c r="D311" s="4"/>
      <c r="E311" s="9" t="s">
        <v>518</v>
      </c>
      <c r="F311" s="10"/>
      <c r="G311" s="10">
        <v>200000</v>
      </c>
      <c r="H311" s="45">
        <v>265000</v>
      </c>
      <c r="I311" s="45">
        <v>265000</v>
      </c>
      <c r="J311" s="11"/>
      <c r="K311" s="45">
        <v>265000</v>
      </c>
      <c r="L311" s="45">
        <v>0</v>
      </c>
      <c r="M311" s="45">
        <f t="shared" si="9"/>
        <v>0</v>
      </c>
    </row>
    <row r="312" spans="1:13" ht="12.75">
      <c r="A312" s="4">
        <v>306</v>
      </c>
      <c r="B312" s="4"/>
      <c r="C312" s="40"/>
      <c r="D312" s="4">
        <v>4110</v>
      </c>
      <c r="E312" s="9" t="s">
        <v>223</v>
      </c>
      <c r="F312" s="10"/>
      <c r="G312" s="10">
        <f>SUM(G313)</f>
        <v>37000</v>
      </c>
      <c r="H312" s="45">
        <f>SUM(H313)</f>
        <v>48200</v>
      </c>
      <c r="I312" s="45">
        <f>SUM(I313)</f>
        <v>48200</v>
      </c>
      <c r="J312" s="11"/>
      <c r="K312" s="45">
        <f>SUM(K313)</f>
        <v>48200</v>
      </c>
      <c r="L312" s="45">
        <f>SUM(L313)</f>
        <v>0</v>
      </c>
      <c r="M312" s="45">
        <f t="shared" si="9"/>
        <v>0</v>
      </c>
    </row>
    <row r="313" spans="1:13" ht="12.75">
      <c r="A313" s="4">
        <v>307</v>
      </c>
      <c r="B313" s="4"/>
      <c r="C313" s="40"/>
      <c r="D313" s="4"/>
      <c r="E313" s="9" t="s">
        <v>699</v>
      </c>
      <c r="F313" s="10"/>
      <c r="G313" s="10">
        <v>37000</v>
      </c>
      <c r="H313" s="45">
        <v>48200</v>
      </c>
      <c r="I313" s="45">
        <v>48200</v>
      </c>
      <c r="J313" s="11"/>
      <c r="K313" s="45">
        <v>48200</v>
      </c>
      <c r="L313" s="45">
        <v>0</v>
      </c>
      <c r="M313" s="45">
        <f t="shared" si="9"/>
        <v>0</v>
      </c>
    </row>
    <row r="314" spans="1:13" ht="12.75">
      <c r="A314" s="4">
        <v>308</v>
      </c>
      <c r="B314" s="4"/>
      <c r="C314" s="40"/>
      <c r="D314" s="4">
        <v>4120</v>
      </c>
      <c r="E314" s="9" t="s">
        <v>224</v>
      </c>
      <c r="F314" s="10"/>
      <c r="G314" s="10">
        <f>SUM(G315)</f>
        <v>5000</v>
      </c>
      <c r="H314" s="45">
        <f>SUM(H315)</f>
        <v>6500</v>
      </c>
      <c r="I314" s="45">
        <f>SUM(I315)</f>
        <v>6500</v>
      </c>
      <c r="J314" s="11"/>
      <c r="K314" s="45">
        <f>SUM(K315)</f>
        <v>6500</v>
      </c>
      <c r="L314" s="45">
        <f>SUM(L315)</f>
        <v>0</v>
      </c>
      <c r="M314" s="45">
        <f t="shared" si="9"/>
        <v>0</v>
      </c>
    </row>
    <row r="315" spans="1:13" ht="12.75">
      <c r="A315" s="4">
        <v>309</v>
      </c>
      <c r="B315" s="4"/>
      <c r="C315" s="40"/>
      <c r="D315" s="4"/>
      <c r="E315" s="9" t="s">
        <v>224</v>
      </c>
      <c r="F315" s="10"/>
      <c r="G315" s="10">
        <v>5000</v>
      </c>
      <c r="H315" s="45">
        <v>6500</v>
      </c>
      <c r="I315" s="45">
        <v>6500</v>
      </c>
      <c r="J315" s="11"/>
      <c r="K315" s="45">
        <v>6500</v>
      </c>
      <c r="L315" s="45">
        <v>0</v>
      </c>
      <c r="M315" s="45">
        <f t="shared" si="9"/>
        <v>0</v>
      </c>
    </row>
    <row r="316" spans="1:13" ht="12.75">
      <c r="A316" s="4">
        <v>310</v>
      </c>
      <c r="B316" s="4"/>
      <c r="C316" s="40"/>
      <c r="D316" s="4">
        <v>4140</v>
      </c>
      <c r="E316" s="9" t="s">
        <v>105</v>
      </c>
      <c r="F316" s="10"/>
      <c r="G316" s="10"/>
      <c r="H316" s="45">
        <f>SUM(H317)</f>
        <v>2900</v>
      </c>
      <c r="I316" s="45">
        <f>SUM(I317)</f>
        <v>2900</v>
      </c>
      <c r="J316" s="11"/>
      <c r="K316" s="45">
        <f>SUM(K317)</f>
        <v>2900</v>
      </c>
      <c r="L316" s="45">
        <f>SUM(L317)</f>
        <v>0</v>
      </c>
      <c r="M316" s="45">
        <f t="shared" si="9"/>
        <v>0</v>
      </c>
    </row>
    <row r="317" spans="1:13" ht="12.75">
      <c r="A317" s="4">
        <v>311</v>
      </c>
      <c r="B317" s="4"/>
      <c r="C317" s="40"/>
      <c r="D317" s="4"/>
      <c r="E317" s="9" t="s">
        <v>105</v>
      </c>
      <c r="F317" s="10"/>
      <c r="G317" s="10"/>
      <c r="H317" s="45">
        <v>2900</v>
      </c>
      <c r="I317" s="45">
        <v>2900</v>
      </c>
      <c r="J317" s="11"/>
      <c r="K317" s="45">
        <v>2900</v>
      </c>
      <c r="L317" s="45">
        <v>0</v>
      </c>
      <c r="M317" s="45">
        <f t="shared" si="9"/>
        <v>0</v>
      </c>
    </row>
    <row r="318" spans="1:13" ht="12.75">
      <c r="A318" s="4">
        <v>312</v>
      </c>
      <c r="B318" s="4"/>
      <c r="C318" s="40"/>
      <c r="D318" s="4">
        <v>4210</v>
      </c>
      <c r="E318" s="9" t="s">
        <v>171</v>
      </c>
      <c r="F318" s="10"/>
      <c r="G318" s="10">
        <f>SUM(G319)</f>
        <v>18000</v>
      </c>
      <c r="H318" s="45">
        <f>SUM(H319)</f>
        <v>50000</v>
      </c>
      <c r="I318" s="45">
        <f>SUM(I319:I320)</f>
        <v>64000</v>
      </c>
      <c r="J318" s="11"/>
      <c r="K318" s="45">
        <f>SUM(K319:K320)</f>
        <v>64000</v>
      </c>
      <c r="L318" s="45">
        <f>SUM(L319:L320)</f>
        <v>0</v>
      </c>
      <c r="M318" s="45">
        <f t="shared" si="9"/>
        <v>0</v>
      </c>
    </row>
    <row r="319" spans="1:13" ht="12.75">
      <c r="A319" s="4">
        <v>313</v>
      </c>
      <c r="B319" s="4"/>
      <c r="C319" s="40"/>
      <c r="D319" s="4"/>
      <c r="E319" s="9" t="s">
        <v>269</v>
      </c>
      <c r="F319" s="10"/>
      <c r="G319" s="10">
        <v>18000</v>
      </c>
      <c r="H319" s="45">
        <v>50000</v>
      </c>
      <c r="I319" s="45">
        <v>50000</v>
      </c>
      <c r="J319" s="11"/>
      <c r="K319" s="45">
        <v>50000</v>
      </c>
      <c r="L319" s="45">
        <v>0</v>
      </c>
      <c r="M319" s="45">
        <f t="shared" si="9"/>
        <v>0</v>
      </c>
    </row>
    <row r="320" spans="1:13" ht="12.75">
      <c r="A320" s="4">
        <v>314</v>
      </c>
      <c r="B320" s="4"/>
      <c r="C320" s="40"/>
      <c r="D320" s="4"/>
      <c r="E320" s="9" t="s">
        <v>496</v>
      </c>
      <c r="F320" s="10"/>
      <c r="G320" s="10"/>
      <c r="H320" s="45">
        <v>0</v>
      </c>
      <c r="I320" s="45">
        <v>14000</v>
      </c>
      <c r="J320" s="11"/>
      <c r="K320" s="45">
        <v>14000</v>
      </c>
      <c r="L320" s="45">
        <v>0</v>
      </c>
      <c r="M320" s="45">
        <f t="shared" si="9"/>
        <v>0</v>
      </c>
    </row>
    <row r="321" spans="1:13" ht="12.75">
      <c r="A321" s="4">
        <v>315</v>
      </c>
      <c r="B321" s="4"/>
      <c r="C321" s="40"/>
      <c r="D321" s="4">
        <v>4280</v>
      </c>
      <c r="E321" s="9" t="s">
        <v>24</v>
      </c>
      <c r="F321" s="10"/>
      <c r="G321" s="10"/>
      <c r="H321" s="45">
        <f>SUM(H322)</f>
        <v>1500</v>
      </c>
      <c r="I321" s="45">
        <f>SUM(I322)</f>
        <v>1500</v>
      </c>
      <c r="J321" s="11"/>
      <c r="K321" s="45">
        <f>SUM(K322)</f>
        <v>1500</v>
      </c>
      <c r="L321" s="45">
        <f>SUM(L322)</f>
        <v>0</v>
      </c>
      <c r="M321" s="45">
        <f t="shared" si="9"/>
        <v>0</v>
      </c>
    </row>
    <row r="322" spans="1:13" ht="25.5">
      <c r="A322" s="4">
        <v>316</v>
      </c>
      <c r="B322" s="4"/>
      <c r="C322" s="40"/>
      <c r="D322" s="4"/>
      <c r="E322" s="9" t="s">
        <v>544</v>
      </c>
      <c r="F322" s="10"/>
      <c r="G322" s="10"/>
      <c r="H322" s="45">
        <v>1500</v>
      </c>
      <c r="I322" s="45">
        <v>1500</v>
      </c>
      <c r="J322" s="11"/>
      <c r="K322" s="45">
        <v>1500</v>
      </c>
      <c r="L322" s="45">
        <v>0</v>
      </c>
      <c r="M322" s="45">
        <f t="shared" si="9"/>
        <v>0</v>
      </c>
    </row>
    <row r="323" spans="1:13" ht="12.75">
      <c r="A323" s="4">
        <v>317</v>
      </c>
      <c r="B323" s="4"/>
      <c r="C323" s="40"/>
      <c r="D323" s="4">
        <v>4300</v>
      </c>
      <c r="E323" s="9" t="s">
        <v>216</v>
      </c>
      <c r="F323" s="10"/>
      <c r="G323" s="10">
        <f>SUM(G324)</f>
        <v>10000</v>
      </c>
      <c r="H323" s="45">
        <f>SUM(H324)</f>
        <v>6000</v>
      </c>
      <c r="I323" s="45">
        <f>SUM(I324)</f>
        <v>6000</v>
      </c>
      <c r="J323" s="11"/>
      <c r="K323" s="45">
        <f>SUM(K324)</f>
        <v>6000</v>
      </c>
      <c r="L323" s="45">
        <f>SUM(L324)</f>
        <v>0</v>
      </c>
      <c r="M323" s="45">
        <f t="shared" si="9"/>
        <v>0</v>
      </c>
    </row>
    <row r="324" spans="1:13" ht="12.75">
      <c r="A324" s="4">
        <v>318</v>
      </c>
      <c r="B324" s="4"/>
      <c r="C324" s="40"/>
      <c r="D324" s="4"/>
      <c r="E324" s="9" t="s">
        <v>166</v>
      </c>
      <c r="F324" s="10"/>
      <c r="G324" s="10">
        <v>10000</v>
      </c>
      <c r="H324" s="45">
        <v>6000</v>
      </c>
      <c r="I324" s="45">
        <v>6000</v>
      </c>
      <c r="J324" s="11"/>
      <c r="K324" s="45">
        <v>6000</v>
      </c>
      <c r="L324" s="45">
        <v>0</v>
      </c>
      <c r="M324" s="45">
        <f t="shared" si="9"/>
        <v>0</v>
      </c>
    </row>
    <row r="325" spans="1:13" ht="25.5">
      <c r="A325" s="4">
        <v>319</v>
      </c>
      <c r="B325" s="4"/>
      <c r="C325" s="40"/>
      <c r="D325" s="4">
        <v>4360</v>
      </c>
      <c r="E325" s="9" t="s">
        <v>554</v>
      </c>
      <c r="F325" s="10"/>
      <c r="G325" s="10"/>
      <c r="H325" s="45">
        <f>SUM(H326)</f>
        <v>3000</v>
      </c>
      <c r="I325" s="45">
        <f>SUM(I326)</f>
        <v>3000</v>
      </c>
      <c r="J325" s="11"/>
      <c r="K325" s="45">
        <f>SUM(K326)</f>
        <v>3000</v>
      </c>
      <c r="L325" s="45">
        <f>SUM(L326)</f>
        <v>0</v>
      </c>
      <c r="M325" s="45">
        <f t="shared" si="9"/>
        <v>0</v>
      </c>
    </row>
    <row r="326" spans="1:13" ht="12.75">
      <c r="A326" s="4">
        <v>320</v>
      </c>
      <c r="B326" s="4"/>
      <c r="C326" s="40"/>
      <c r="D326" s="4"/>
      <c r="E326" s="9" t="s">
        <v>167</v>
      </c>
      <c r="F326" s="10"/>
      <c r="G326" s="10"/>
      <c r="H326" s="45">
        <v>3000</v>
      </c>
      <c r="I326" s="45">
        <v>3000</v>
      </c>
      <c r="J326" s="11"/>
      <c r="K326" s="45">
        <v>3000</v>
      </c>
      <c r="L326" s="45">
        <v>0</v>
      </c>
      <c r="M326" s="45">
        <f t="shared" si="9"/>
        <v>0</v>
      </c>
    </row>
    <row r="327" spans="1:13" ht="25.5">
      <c r="A327" s="4">
        <v>321</v>
      </c>
      <c r="B327" s="4"/>
      <c r="C327" s="40"/>
      <c r="D327" s="4">
        <v>4370</v>
      </c>
      <c r="E327" s="9" t="s">
        <v>555</v>
      </c>
      <c r="F327" s="10"/>
      <c r="G327" s="10"/>
      <c r="H327" s="45">
        <f>SUM(H328)</f>
        <v>3500</v>
      </c>
      <c r="I327" s="45">
        <f>SUM(I328)</f>
        <v>3500</v>
      </c>
      <c r="J327" s="11"/>
      <c r="K327" s="45">
        <f>SUM(K328)</f>
        <v>3500</v>
      </c>
      <c r="L327" s="45">
        <f>SUM(L328)</f>
        <v>0</v>
      </c>
      <c r="M327" s="45">
        <f aca="true" t="shared" si="10" ref="M327:M390">SUM(L327/K327)*100</f>
        <v>0</v>
      </c>
    </row>
    <row r="328" spans="1:13" ht="12.75">
      <c r="A328" s="4">
        <v>322</v>
      </c>
      <c r="B328" s="4"/>
      <c r="C328" s="40"/>
      <c r="D328" s="4"/>
      <c r="E328" s="9" t="s">
        <v>200</v>
      </c>
      <c r="F328" s="10"/>
      <c r="G328" s="10"/>
      <c r="H328" s="45">
        <v>3500</v>
      </c>
      <c r="I328" s="45">
        <v>3500</v>
      </c>
      <c r="J328" s="11"/>
      <c r="K328" s="45">
        <v>3500</v>
      </c>
      <c r="L328" s="45">
        <v>0</v>
      </c>
      <c r="M328" s="45">
        <f t="shared" si="10"/>
        <v>0</v>
      </c>
    </row>
    <row r="329" spans="1:13" ht="12.75">
      <c r="A329" s="4">
        <v>323</v>
      </c>
      <c r="B329" s="4"/>
      <c r="C329" s="40"/>
      <c r="D329" s="4">
        <v>4410</v>
      </c>
      <c r="E329" s="9" t="s">
        <v>268</v>
      </c>
      <c r="F329" s="10"/>
      <c r="G329" s="10"/>
      <c r="H329" s="45">
        <f>SUM(H330)</f>
        <v>800</v>
      </c>
      <c r="I329" s="45">
        <f>SUM(I330)</f>
        <v>800</v>
      </c>
      <c r="J329" s="11"/>
      <c r="K329" s="45">
        <f>SUM(K330)</f>
        <v>800</v>
      </c>
      <c r="L329" s="45">
        <f>SUM(L330)</f>
        <v>0</v>
      </c>
      <c r="M329" s="45">
        <f t="shared" si="10"/>
        <v>0</v>
      </c>
    </row>
    <row r="330" spans="1:13" ht="12.75">
      <c r="A330" s="4">
        <v>324</v>
      </c>
      <c r="B330" s="4"/>
      <c r="C330" s="40"/>
      <c r="D330" s="4"/>
      <c r="E330" s="9" t="s">
        <v>168</v>
      </c>
      <c r="F330" s="10"/>
      <c r="G330" s="10"/>
      <c r="H330" s="45">
        <v>800</v>
      </c>
      <c r="I330" s="45">
        <v>800</v>
      </c>
      <c r="J330" s="11"/>
      <c r="K330" s="45">
        <v>800</v>
      </c>
      <c r="L330" s="45">
        <v>0</v>
      </c>
      <c r="M330" s="45">
        <f t="shared" si="10"/>
        <v>0</v>
      </c>
    </row>
    <row r="331" spans="1:13" ht="12.75">
      <c r="A331" s="4">
        <v>325</v>
      </c>
      <c r="B331" s="4"/>
      <c r="C331" s="40"/>
      <c r="D331" s="4">
        <v>4430</v>
      </c>
      <c r="E331" s="9" t="s">
        <v>217</v>
      </c>
      <c r="F331" s="10"/>
      <c r="G331" s="10"/>
      <c r="H331" s="45">
        <f>SUM(H332)</f>
        <v>4000</v>
      </c>
      <c r="I331" s="45">
        <f>SUM(I332)</f>
        <v>4000</v>
      </c>
      <c r="J331" s="11"/>
      <c r="K331" s="45">
        <f>SUM(K332)</f>
        <v>4000</v>
      </c>
      <c r="L331" s="45">
        <f>SUM(L332)</f>
        <v>0</v>
      </c>
      <c r="M331" s="45">
        <f t="shared" si="10"/>
        <v>0</v>
      </c>
    </row>
    <row r="332" spans="1:13" ht="16.5" customHeight="1">
      <c r="A332" s="4">
        <v>326</v>
      </c>
      <c r="B332" s="4"/>
      <c r="C332" s="40"/>
      <c r="D332" s="4"/>
      <c r="E332" s="9" t="s">
        <v>619</v>
      </c>
      <c r="F332" s="10"/>
      <c r="G332" s="10"/>
      <c r="H332" s="45">
        <v>4000</v>
      </c>
      <c r="I332" s="45">
        <v>4000</v>
      </c>
      <c r="J332" s="11"/>
      <c r="K332" s="45">
        <v>4000</v>
      </c>
      <c r="L332" s="45">
        <v>0</v>
      </c>
      <c r="M332" s="45">
        <f t="shared" si="10"/>
        <v>0</v>
      </c>
    </row>
    <row r="333" spans="1:13" ht="12.75">
      <c r="A333" s="4">
        <v>327</v>
      </c>
      <c r="B333" s="4"/>
      <c r="C333" s="40"/>
      <c r="D333" s="4">
        <v>4440</v>
      </c>
      <c r="E333" s="9" t="s">
        <v>278</v>
      </c>
      <c r="F333" s="10"/>
      <c r="G333" s="10"/>
      <c r="H333" s="45">
        <f>SUM(H334)</f>
        <v>6700</v>
      </c>
      <c r="I333" s="45">
        <f>SUM(I334)</f>
        <v>6700</v>
      </c>
      <c r="J333" s="11"/>
      <c r="K333" s="45">
        <f>SUM(K334)</f>
        <v>6700</v>
      </c>
      <c r="L333" s="45">
        <f>SUM(L334)</f>
        <v>0</v>
      </c>
      <c r="M333" s="45">
        <f t="shared" si="10"/>
        <v>0</v>
      </c>
    </row>
    <row r="334" spans="1:13" ht="25.5">
      <c r="A334" s="4">
        <v>328</v>
      </c>
      <c r="B334" s="4"/>
      <c r="C334" s="40"/>
      <c r="D334" s="4"/>
      <c r="E334" s="9" t="s">
        <v>66</v>
      </c>
      <c r="F334" s="10"/>
      <c r="G334" s="10"/>
      <c r="H334" s="45">
        <v>6700</v>
      </c>
      <c r="I334" s="45">
        <v>6700</v>
      </c>
      <c r="J334" s="11"/>
      <c r="K334" s="45">
        <v>6700</v>
      </c>
      <c r="L334" s="45">
        <v>0</v>
      </c>
      <c r="M334" s="45">
        <f t="shared" si="10"/>
        <v>0</v>
      </c>
    </row>
    <row r="335" spans="1:13" ht="25.5">
      <c r="A335" s="4">
        <v>329</v>
      </c>
      <c r="B335" s="4"/>
      <c r="C335" s="40"/>
      <c r="D335" s="4">
        <v>4700</v>
      </c>
      <c r="E335" s="9" t="s">
        <v>479</v>
      </c>
      <c r="F335" s="10"/>
      <c r="G335" s="10"/>
      <c r="H335" s="45">
        <f>SUM(H336)</f>
        <v>15000</v>
      </c>
      <c r="I335" s="45">
        <f>SUM(I336)</f>
        <v>15000</v>
      </c>
      <c r="J335" s="11"/>
      <c r="K335" s="45">
        <f>SUM(K336)</f>
        <v>15000</v>
      </c>
      <c r="L335" s="45">
        <f>SUM(L336)</f>
        <v>0</v>
      </c>
      <c r="M335" s="45">
        <f t="shared" si="10"/>
        <v>0</v>
      </c>
    </row>
    <row r="336" spans="1:13" ht="12.75">
      <c r="A336" s="4">
        <v>330</v>
      </c>
      <c r="B336" s="4"/>
      <c r="C336" s="40"/>
      <c r="D336" s="4"/>
      <c r="E336" s="9" t="s">
        <v>169</v>
      </c>
      <c r="F336" s="10"/>
      <c r="G336" s="10"/>
      <c r="H336" s="45">
        <v>15000</v>
      </c>
      <c r="I336" s="45">
        <v>15000</v>
      </c>
      <c r="J336" s="11"/>
      <c r="K336" s="45">
        <v>15000</v>
      </c>
      <c r="L336" s="45">
        <v>0</v>
      </c>
      <c r="M336" s="45">
        <f t="shared" si="10"/>
        <v>0</v>
      </c>
    </row>
    <row r="337" spans="1:13" ht="12.75">
      <c r="A337" s="4">
        <v>331</v>
      </c>
      <c r="B337" s="4"/>
      <c r="C337" s="40"/>
      <c r="D337" s="4">
        <v>6060</v>
      </c>
      <c r="E337" s="9" t="s">
        <v>279</v>
      </c>
      <c r="F337" s="10"/>
      <c r="G337" s="37">
        <f>SUM(G338)</f>
        <v>110000</v>
      </c>
      <c r="H337" s="46">
        <f>SUM(H338)</f>
        <v>110000</v>
      </c>
      <c r="I337" s="46">
        <f>SUM(I338)</f>
        <v>110000</v>
      </c>
      <c r="J337" s="11"/>
      <c r="K337" s="46">
        <f>SUM(K338)</f>
        <v>110000</v>
      </c>
      <c r="L337" s="46">
        <f>SUM(L338)</f>
        <v>0</v>
      </c>
      <c r="M337" s="45">
        <f t="shared" si="10"/>
        <v>0</v>
      </c>
    </row>
    <row r="338" spans="1:13" ht="12.75">
      <c r="A338" s="4">
        <v>332</v>
      </c>
      <c r="B338" s="4"/>
      <c r="C338" s="40"/>
      <c r="D338" s="4"/>
      <c r="E338" s="36" t="s">
        <v>51</v>
      </c>
      <c r="F338" s="37"/>
      <c r="G338" s="37">
        <v>110000</v>
      </c>
      <c r="H338" s="46">
        <v>110000</v>
      </c>
      <c r="I338" s="46">
        <v>110000</v>
      </c>
      <c r="J338" s="11"/>
      <c r="K338" s="46">
        <v>110000</v>
      </c>
      <c r="L338" s="46">
        <v>0</v>
      </c>
      <c r="M338" s="45">
        <f t="shared" si="10"/>
        <v>0</v>
      </c>
    </row>
    <row r="339" spans="1:13" ht="12.75">
      <c r="A339" s="4">
        <v>333</v>
      </c>
      <c r="B339" s="4"/>
      <c r="C339" s="4">
        <v>75095</v>
      </c>
      <c r="D339" s="4"/>
      <c r="E339" s="36" t="s">
        <v>219</v>
      </c>
      <c r="F339" s="37"/>
      <c r="G339" s="37"/>
      <c r="H339" s="46"/>
      <c r="I339" s="46">
        <f>SUM(I340)</f>
        <v>40980</v>
      </c>
      <c r="J339" s="11"/>
      <c r="K339" s="46">
        <f>SUM(K340)</f>
        <v>40980</v>
      </c>
      <c r="L339" s="46">
        <f>SUM(L340)</f>
        <v>0</v>
      </c>
      <c r="M339" s="45">
        <f t="shared" si="10"/>
        <v>0</v>
      </c>
    </row>
    <row r="340" spans="1:13" ht="12.75">
      <c r="A340" s="4">
        <v>334</v>
      </c>
      <c r="B340" s="4"/>
      <c r="C340" s="40"/>
      <c r="D340" s="4">
        <v>4300</v>
      </c>
      <c r="E340" s="9" t="s">
        <v>216</v>
      </c>
      <c r="F340" s="37"/>
      <c r="G340" s="37"/>
      <c r="H340" s="46"/>
      <c r="I340" s="46">
        <f>SUM(I341)</f>
        <v>40980</v>
      </c>
      <c r="J340" s="11"/>
      <c r="K340" s="46">
        <f>SUM(K341)</f>
        <v>40980</v>
      </c>
      <c r="L340" s="46">
        <f>SUM(L341)</f>
        <v>0</v>
      </c>
      <c r="M340" s="45">
        <f t="shared" si="10"/>
        <v>0</v>
      </c>
    </row>
    <row r="341" spans="1:13" ht="25.5">
      <c r="A341" s="4">
        <v>335</v>
      </c>
      <c r="B341" s="4"/>
      <c r="C341" s="40"/>
      <c r="D341" s="4"/>
      <c r="E341" s="36" t="s">
        <v>58</v>
      </c>
      <c r="F341" s="37"/>
      <c r="G341" s="37"/>
      <c r="H341" s="46"/>
      <c r="I341" s="46">
        <v>40980</v>
      </c>
      <c r="J341" s="11"/>
      <c r="K341" s="46">
        <v>40980</v>
      </c>
      <c r="L341" s="46">
        <v>0</v>
      </c>
      <c r="M341" s="45">
        <f t="shared" si="10"/>
        <v>0</v>
      </c>
    </row>
    <row r="342" spans="1:13" ht="12.75">
      <c r="A342" s="4">
        <v>336</v>
      </c>
      <c r="B342" s="105" t="s">
        <v>711</v>
      </c>
      <c r="C342" s="106"/>
      <c r="D342" s="106"/>
      <c r="E342" s="106"/>
      <c r="F342" s="16" t="e">
        <f>SUM(F266+F269+F297)</f>
        <v>#REF!</v>
      </c>
      <c r="G342" s="16" t="e">
        <f>SUM(G266+G269+G297+G307+G304)</f>
        <v>#REF!</v>
      </c>
      <c r="H342" s="48" t="e">
        <f>SUM(H266+H269+H297+H307+H304)</f>
        <v>#REF!</v>
      </c>
      <c r="I342" s="48">
        <f>SUM(I266+I269+I297+I307+I304+I339)</f>
        <v>1030980</v>
      </c>
      <c r="J342" s="17"/>
      <c r="K342" s="48">
        <f>SUM(K266+K269+K297+K307+K304+K339)</f>
        <v>1030680</v>
      </c>
      <c r="L342" s="48">
        <f>SUM(L266+L269+L297+L307+L304+L339)</f>
        <v>56443.98</v>
      </c>
      <c r="M342" s="45">
        <f t="shared" si="10"/>
        <v>5.4763825823728025</v>
      </c>
    </row>
    <row r="343" spans="1:13" ht="12.75">
      <c r="A343" s="4">
        <v>337</v>
      </c>
      <c r="B343" s="4">
        <v>757</v>
      </c>
      <c r="C343" s="8">
        <v>75702</v>
      </c>
      <c r="D343" s="8"/>
      <c r="E343" s="13" t="s">
        <v>625</v>
      </c>
      <c r="F343" s="14">
        <f>SUM(F344)</f>
        <v>475648</v>
      </c>
      <c r="G343" s="14">
        <f>SUM(G344)</f>
        <v>1566315</v>
      </c>
      <c r="H343" s="47">
        <f>SUM(H344)</f>
        <v>1784643</v>
      </c>
      <c r="I343" s="47">
        <f>SUM(I344)</f>
        <v>1679892</v>
      </c>
      <c r="J343" s="15"/>
      <c r="K343" s="47">
        <f>SUM(K344)</f>
        <v>1679892</v>
      </c>
      <c r="L343" s="47">
        <f>SUM(L344)</f>
        <v>443432.59</v>
      </c>
      <c r="M343" s="45">
        <f t="shared" si="10"/>
        <v>26.39649394127718</v>
      </c>
    </row>
    <row r="344" spans="1:13" ht="12.75">
      <c r="A344" s="4">
        <v>338</v>
      </c>
      <c r="B344" s="4"/>
      <c r="C344" s="8"/>
      <c r="D344" s="4">
        <v>8070</v>
      </c>
      <c r="E344" s="9" t="s">
        <v>149</v>
      </c>
      <c r="F344" s="10">
        <f>SUM(F345)</f>
        <v>475648</v>
      </c>
      <c r="G344" s="14">
        <f>SUM(G345)</f>
        <v>1566315</v>
      </c>
      <c r="H344" s="46">
        <v>1784643</v>
      </c>
      <c r="I344" s="46">
        <f>SUM(I345)</f>
        <v>1679892</v>
      </c>
      <c r="J344" s="11"/>
      <c r="K344" s="46">
        <f>SUM(K345)</f>
        <v>1679892</v>
      </c>
      <c r="L344" s="46">
        <f>SUM(L345)</f>
        <v>443432.59</v>
      </c>
      <c r="M344" s="45">
        <f t="shared" si="10"/>
        <v>26.39649394127718</v>
      </c>
    </row>
    <row r="345" spans="1:13" ht="12.75">
      <c r="A345" s="4">
        <v>339</v>
      </c>
      <c r="B345" s="4"/>
      <c r="C345" s="4"/>
      <c r="D345" s="4"/>
      <c r="E345" s="9" t="s">
        <v>781</v>
      </c>
      <c r="F345" s="10">
        <v>475648</v>
      </c>
      <c r="G345" s="10">
        <v>1566315</v>
      </c>
      <c r="H345" s="46">
        <v>1784643</v>
      </c>
      <c r="I345" s="46">
        <v>1679892</v>
      </c>
      <c r="J345" s="11"/>
      <c r="K345" s="46">
        <v>1679892</v>
      </c>
      <c r="L345" s="46">
        <v>443432.59</v>
      </c>
      <c r="M345" s="45">
        <f t="shared" si="10"/>
        <v>26.39649394127718</v>
      </c>
    </row>
    <row r="346" spans="1:13" ht="12.75">
      <c r="A346" s="4">
        <v>340</v>
      </c>
      <c r="B346" s="105" t="s">
        <v>712</v>
      </c>
      <c r="C346" s="106"/>
      <c r="D346" s="106"/>
      <c r="E346" s="106"/>
      <c r="F346" s="16">
        <f>SUM(F343)</f>
        <v>475648</v>
      </c>
      <c r="G346" s="16">
        <f>SUM(G343)</f>
        <v>1566315</v>
      </c>
      <c r="H346" s="48">
        <f>SUM(H343)</f>
        <v>1784643</v>
      </c>
      <c r="I346" s="48">
        <f>SUM(I343)</f>
        <v>1679892</v>
      </c>
      <c r="J346" s="17"/>
      <c r="K346" s="48">
        <f>SUM(K343)</f>
        <v>1679892</v>
      </c>
      <c r="L346" s="48">
        <f>SUM(L343)</f>
        <v>443432.59</v>
      </c>
      <c r="M346" s="45">
        <f t="shared" si="10"/>
        <v>26.39649394127718</v>
      </c>
    </row>
    <row r="347" spans="1:13" ht="12.75">
      <c r="A347" s="4">
        <v>341</v>
      </c>
      <c r="B347" s="4">
        <v>758</v>
      </c>
      <c r="C347" s="8">
        <v>75831</v>
      </c>
      <c r="D347" s="8" t="s">
        <v>163</v>
      </c>
      <c r="E347" s="13" t="s">
        <v>119</v>
      </c>
      <c r="F347" s="14">
        <f aca="true" t="shared" si="11" ref="F347:L348">SUM(F348)</f>
        <v>1653821</v>
      </c>
      <c r="G347" s="14">
        <f t="shared" si="11"/>
        <v>2910328</v>
      </c>
      <c r="H347" s="47">
        <f t="shared" si="11"/>
        <v>3722128</v>
      </c>
      <c r="I347" s="47">
        <f t="shared" si="11"/>
        <v>4601201</v>
      </c>
      <c r="J347" s="15"/>
      <c r="K347" s="47">
        <f t="shared" si="11"/>
        <v>4601201</v>
      </c>
      <c r="L347" s="47">
        <f t="shared" si="11"/>
        <v>2300600.48</v>
      </c>
      <c r="M347" s="45">
        <f t="shared" si="10"/>
        <v>49.999999565330874</v>
      </c>
    </row>
    <row r="348" spans="1:13" ht="12.75">
      <c r="A348" s="4">
        <v>342</v>
      </c>
      <c r="B348" s="4" t="s">
        <v>161</v>
      </c>
      <c r="C348" s="4" t="s">
        <v>162</v>
      </c>
      <c r="D348" s="4">
        <v>2930</v>
      </c>
      <c r="E348" s="9" t="s">
        <v>744</v>
      </c>
      <c r="F348" s="10">
        <f t="shared" si="11"/>
        <v>1653821</v>
      </c>
      <c r="G348" s="10">
        <f t="shared" si="11"/>
        <v>2910328</v>
      </c>
      <c r="H348" s="45">
        <f t="shared" si="11"/>
        <v>3722128</v>
      </c>
      <c r="I348" s="45">
        <f t="shared" si="11"/>
        <v>4601201</v>
      </c>
      <c r="J348" s="11"/>
      <c r="K348" s="45">
        <f t="shared" si="11"/>
        <v>4601201</v>
      </c>
      <c r="L348" s="45">
        <f t="shared" si="11"/>
        <v>2300600.48</v>
      </c>
      <c r="M348" s="45">
        <f t="shared" si="10"/>
        <v>49.999999565330874</v>
      </c>
    </row>
    <row r="349" spans="1:13" ht="12.75">
      <c r="A349" s="4">
        <v>343</v>
      </c>
      <c r="B349" s="4" t="s">
        <v>161</v>
      </c>
      <c r="C349" s="4" t="s">
        <v>162</v>
      </c>
      <c r="D349" s="4"/>
      <c r="E349" s="9" t="s">
        <v>326</v>
      </c>
      <c r="F349" s="10">
        <v>1653821</v>
      </c>
      <c r="G349" s="10">
        <v>2910328</v>
      </c>
      <c r="H349" s="45">
        <v>3722128</v>
      </c>
      <c r="I349" s="45">
        <v>4601201</v>
      </c>
      <c r="J349" s="11"/>
      <c r="K349" s="45">
        <v>4601201</v>
      </c>
      <c r="L349" s="45">
        <v>2300600.48</v>
      </c>
      <c r="M349" s="45">
        <f t="shared" si="10"/>
        <v>49.999999565330874</v>
      </c>
    </row>
    <row r="350" spans="1:13" ht="12.75">
      <c r="A350" s="4">
        <v>344</v>
      </c>
      <c r="B350" s="4" t="s">
        <v>161</v>
      </c>
      <c r="C350" s="8">
        <v>75818</v>
      </c>
      <c r="D350" s="8" t="s">
        <v>163</v>
      </c>
      <c r="E350" s="13" t="s">
        <v>333</v>
      </c>
      <c r="F350" s="14" t="e">
        <f>SUM(#REF!+F351)</f>
        <v>#REF!</v>
      </c>
      <c r="G350" s="14" t="e">
        <f>SUM(#REF!+G351)</f>
        <v>#REF!</v>
      </c>
      <c r="H350" s="47" t="e">
        <f>SUM(#REF!+H351)</f>
        <v>#REF!</v>
      </c>
      <c r="I350" s="47">
        <f>SUM(I351)</f>
        <v>387800</v>
      </c>
      <c r="J350" s="15"/>
      <c r="K350" s="47">
        <f>SUM(K351)</f>
        <v>137800</v>
      </c>
      <c r="L350" s="47">
        <f>SUM(L351)</f>
        <v>0</v>
      </c>
      <c r="M350" s="45">
        <f t="shared" si="10"/>
        <v>0</v>
      </c>
    </row>
    <row r="351" spans="1:13" ht="12.75">
      <c r="A351" s="4">
        <v>345</v>
      </c>
      <c r="B351" s="4"/>
      <c r="C351" s="4"/>
      <c r="D351" s="4">
        <v>4810</v>
      </c>
      <c r="E351" s="9" t="s">
        <v>334</v>
      </c>
      <c r="F351" s="10">
        <f>SUM(F352)</f>
        <v>400000</v>
      </c>
      <c r="G351" s="10">
        <f>SUM(G352)</f>
        <v>495000</v>
      </c>
      <c r="H351" s="45">
        <f>SUM(H352)</f>
        <v>500000</v>
      </c>
      <c r="I351" s="45">
        <f>SUM(I352)</f>
        <v>387800</v>
      </c>
      <c r="J351" s="11"/>
      <c r="K351" s="45">
        <f>SUM(K352)</f>
        <v>137800</v>
      </c>
      <c r="L351" s="45">
        <f>SUM(L352)</f>
        <v>0</v>
      </c>
      <c r="M351" s="45">
        <f t="shared" si="10"/>
        <v>0</v>
      </c>
    </row>
    <row r="352" spans="1:13" ht="12.75">
      <c r="A352" s="4">
        <v>346</v>
      </c>
      <c r="B352" s="4" t="s">
        <v>161</v>
      </c>
      <c r="C352" s="4" t="s">
        <v>162</v>
      </c>
      <c r="D352" s="4"/>
      <c r="E352" s="9" t="s">
        <v>118</v>
      </c>
      <c r="F352" s="10">
        <v>400000</v>
      </c>
      <c r="G352" s="10">
        <v>495000</v>
      </c>
      <c r="H352" s="45">
        <v>500000</v>
      </c>
      <c r="I352" s="45">
        <v>387800</v>
      </c>
      <c r="J352" s="11"/>
      <c r="K352" s="45">
        <v>137800</v>
      </c>
      <c r="L352" s="45">
        <v>0</v>
      </c>
      <c r="M352" s="45">
        <f t="shared" si="10"/>
        <v>0</v>
      </c>
    </row>
    <row r="353" spans="1:13" ht="12.75">
      <c r="A353" s="4">
        <v>347</v>
      </c>
      <c r="B353" s="105" t="s">
        <v>713</v>
      </c>
      <c r="C353" s="106"/>
      <c r="D353" s="106"/>
      <c r="E353" s="106"/>
      <c r="F353" s="16" t="e">
        <f>SUM(F347+F350)</f>
        <v>#REF!</v>
      </c>
      <c r="G353" s="16" t="e">
        <f>SUM(G347+G350)</f>
        <v>#REF!</v>
      </c>
      <c r="H353" s="48" t="e">
        <f>SUM(H347+H350)</f>
        <v>#REF!</v>
      </c>
      <c r="I353" s="48">
        <f>SUM(I347+I350)</f>
        <v>4989001</v>
      </c>
      <c r="J353" s="17"/>
      <c r="K353" s="48">
        <f>SUM(K347+K350)</f>
        <v>4739001</v>
      </c>
      <c r="L353" s="48">
        <f>SUM(L347+L350)</f>
        <v>2300600.48</v>
      </c>
      <c r="M353" s="45">
        <f t="shared" si="10"/>
        <v>48.546106658344236</v>
      </c>
    </row>
    <row r="354" spans="1:13" ht="12.75">
      <c r="A354" s="4">
        <v>348</v>
      </c>
      <c r="B354" s="4">
        <v>801</v>
      </c>
      <c r="C354" s="8">
        <v>80101</v>
      </c>
      <c r="D354" s="8" t="s">
        <v>163</v>
      </c>
      <c r="E354" s="13" t="s">
        <v>616</v>
      </c>
      <c r="F354" s="14" t="e">
        <f>SUM(F357+F365+F369+F373+F377+F381+F389+F393+F397+F401+F405+F412+F416+F431+F435+F437+F441+#REF!+F385+F420+#REF!)</f>
        <v>#REF!</v>
      </c>
      <c r="G354" s="14">
        <f>SUM(G357+G365+G369+G373+G377+G381+G389+G393+G397+G401+G405+G412+G416+G431+G435+G437+G441+G385+G420+G423+G427+G445+G449+G453+G361)</f>
        <v>8437372</v>
      </c>
      <c r="H354" s="47" t="e">
        <f>SUM(H357+H365+H369+H373+H377+H381+H389+H393+H397+H401+H405+H412+H416+H431+H435+H437+H441+H385+H420+H423+H427+H445+H449+H453+H361+#REF!+H457)</f>
        <v>#REF!</v>
      </c>
      <c r="I354" s="47">
        <f>SUM(I357+I365+I369+I373+I377+I381+I389+I393+I397+I401+I405+I412+I416+I431+I435+I437+I441+I385+I420+I423+I427+I445+I449+I453+I361+I457)</f>
        <v>9425269</v>
      </c>
      <c r="J354" s="15"/>
      <c r="K354" s="47">
        <f>SUM(K357+K365+K369+K373+K377+K381+K389+K393+K397+K401+K405+K412+K416+K431+K435+K437+K441+K385+K420+K423+K427+K445+K449+K453+K361+K457+K355)</f>
        <v>9646399</v>
      </c>
      <c r="L354" s="47">
        <f>SUM(L357+L365+L369+L373+L377+L381+L389+L393+L397+L401+L405+L412+L416+L431+L435+L437+L441+L385+L420+L423+L427+L445+L449+L453+L361+L457+L355)</f>
        <v>5020368.050000002</v>
      </c>
      <c r="M354" s="45">
        <f t="shared" si="10"/>
        <v>52.04396013476119</v>
      </c>
    </row>
    <row r="355" spans="1:13" ht="38.25">
      <c r="A355" s="4">
        <v>349</v>
      </c>
      <c r="B355" s="4"/>
      <c r="C355" s="8"/>
      <c r="D355" s="35">
        <v>2710</v>
      </c>
      <c r="E355" s="36" t="s">
        <v>387</v>
      </c>
      <c r="F355" s="14"/>
      <c r="G355" s="14"/>
      <c r="H355" s="47"/>
      <c r="I355" s="46">
        <f>SUM(I356)</f>
        <v>0</v>
      </c>
      <c r="J355" s="46">
        <f>SUM(J356)</f>
        <v>0</v>
      </c>
      <c r="K355" s="46">
        <f>SUM(K356)</f>
        <v>70000</v>
      </c>
      <c r="L355" s="46">
        <f>SUM(L356)</f>
        <v>0</v>
      </c>
      <c r="M355" s="45">
        <f t="shared" si="10"/>
        <v>0</v>
      </c>
    </row>
    <row r="356" spans="1:13" ht="38.25">
      <c r="A356" s="4">
        <v>350</v>
      </c>
      <c r="B356" s="4"/>
      <c r="C356" s="8"/>
      <c r="D356" s="8"/>
      <c r="E356" s="36" t="s">
        <v>388</v>
      </c>
      <c r="F356" s="14"/>
      <c r="G356" s="14"/>
      <c r="H356" s="47"/>
      <c r="I356" s="46"/>
      <c r="J356" s="88"/>
      <c r="K356" s="46">
        <v>70000</v>
      </c>
      <c r="L356" s="46">
        <v>0</v>
      </c>
      <c r="M356" s="45">
        <f t="shared" si="10"/>
        <v>0</v>
      </c>
    </row>
    <row r="357" spans="1:13" ht="12.75">
      <c r="A357" s="4">
        <v>351</v>
      </c>
      <c r="B357" s="4" t="s">
        <v>161</v>
      </c>
      <c r="C357" s="4" t="s">
        <v>162</v>
      </c>
      <c r="D357" s="4">
        <v>3020</v>
      </c>
      <c r="E357" s="9" t="s">
        <v>116</v>
      </c>
      <c r="F357" s="10">
        <f>SUM(F358:F360)</f>
        <v>264600</v>
      </c>
      <c r="G357" s="10">
        <f>SUM(G358:G360)</f>
        <v>322000</v>
      </c>
      <c r="H357" s="45">
        <f>SUM(H358:H360)</f>
        <v>352500</v>
      </c>
      <c r="I357" s="45">
        <f>SUM(I358:I360)</f>
        <v>421000</v>
      </c>
      <c r="J357" s="11"/>
      <c r="K357" s="45">
        <f>SUM(K358:K360)</f>
        <v>421000</v>
      </c>
      <c r="L357" s="45">
        <f>SUM(L358:L360)</f>
        <v>219319.49000000002</v>
      </c>
      <c r="M357" s="45">
        <f t="shared" si="10"/>
        <v>52.094890736342045</v>
      </c>
    </row>
    <row r="358" spans="1:13" ht="25.5">
      <c r="A358" s="4">
        <v>352</v>
      </c>
      <c r="B358" s="4"/>
      <c r="C358" s="4"/>
      <c r="D358" s="4"/>
      <c r="E358" s="9" t="s">
        <v>626</v>
      </c>
      <c r="F358" s="10">
        <v>108750</v>
      </c>
      <c r="G358" s="10">
        <v>137500</v>
      </c>
      <c r="H358" s="45">
        <v>145000</v>
      </c>
      <c r="I358" s="45">
        <v>176000</v>
      </c>
      <c r="J358" s="11"/>
      <c r="K358" s="45">
        <v>176000</v>
      </c>
      <c r="L358" s="45">
        <v>90904.16</v>
      </c>
      <c r="M358" s="45">
        <f t="shared" si="10"/>
        <v>51.650090909090906</v>
      </c>
    </row>
    <row r="359" spans="1:13" ht="27.75" customHeight="1">
      <c r="A359" s="4">
        <v>353</v>
      </c>
      <c r="B359" s="4"/>
      <c r="C359" s="4"/>
      <c r="D359" s="4"/>
      <c r="E359" s="9" t="s">
        <v>627</v>
      </c>
      <c r="F359" s="10">
        <v>96000</v>
      </c>
      <c r="G359" s="10">
        <v>115000</v>
      </c>
      <c r="H359" s="45">
        <v>128000</v>
      </c>
      <c r="I359" s="45">
        <v>140000</v>
      </c>
      <c r="J359" s="11"/>
      <c r="K359" s="45">
        <v>140000</v>
      </c>
      <c r="L359" s="45">
        <v>80971.48</v>
      </c>
      <c r="M359" s="45">
        <f t="shared" si="10"/>
        <v>57.836771428571424</v>
      </c>
    </row>
    <row r="360" spans="1:13" ht="38.25">
      <c r="A360" s="4">
        <v>354</v>
      </c>
      <c r="B360" s="4"/>
      <c r="C360" s="4"/>
      <c r="D360" s="4"/>
      <c r="E360" s="9" t="s">
        <v>628</v>
      </c>
      <c r="F360" s="10">
        <v>59850</v>
      </c>
      <c r="G360" s="10">
        <v>69500</v>
      </c>
      <c r="H360" s="45">
        <v>79500</v>
      </c>
      <c r="I360" s="45">
        <v>105000</v>
      </c>
      <c r="J360" s="11"/>
      <c r="K360" s="45">
        <v>105000</v>
      </c>
      <c r="L360" s="45">
        <v>47443.85</v>
      </c>
      <c r="M360" s="45">
        <f t="shared" si="10"/>
        <v>45.184619047619044</v>
      </c>
    </row>
    <row r="361" spans="1:13" ht="12.75">
      <c r="A361" s="4">
        <v>355</v>
      </c>
      <c r="B361" s="4"/>
      <c r="C361" s="4"/>
      <c r="D361" s="4">
        <v>3240</v>
      </c>
      <c r="E361" s="9" t="s">
        <v>78</v>
      </c>
      <c r="F361" s="10">
        <f>SUM(F362:F364)</f>
        <v>264600</v>
      </c>
      <c r="G361" s="10">
        <f>SUM(G362:G364)</f>
        <v>31600</v>
      </c>
      <c r="H361" s="45">
        <f>SUM(H362:H364)</f>
        <v>27100</v>
      </c>
      <c r="I361" s="45">
        <f>SUM(I362:I364)</f>
        <v>26500</v>
      </c>
      <c r="J361" s="11"/>
      <c r="K361" s="45">
        <f>SUM(K362:K364)</f>
        <v>26500</v>
      </c>
      <c r="L361" s="45">
        <f>SUM(L362:L364)</f>
        <v>15616</v>
      </c>
      <c r="M361" s="45">
        <f t="shared" si="10"/>
        <v>58.928301886792454</v>
      </c>
    </row>
    <row r="362" spans="1:13" ht="12.75">
      <c r="A362" s="4">
        <v>356</v>
      </c>
      <c r="B362" s="4"/>
      <c r="C362" s="4"/>
      <c r="D362" s="4"/>
      <c r="E362" s="9" t="s">
        <v>287</v>
      </c>
      <c r="F362" s="10">
        <v>108750</v>
      </c>
      <c r="G362" s="10">
        <v>10100</v>
      </c>
      <c r="H362" s="45">
        <v>10000</v>
      </c>
      <c r="I362" s="45">
        <v>10000</v>
      </c>
      <c r="J362" s="11"/>
      <c r="K362" s="45">
        <v>10000</v>
      </c>
      <c r="L362" s="45">
        <v>4840</v>
      </c>
      <c r="M362" s="45">
        <f t="shared" si="10"/>
        <v>48.4</v>
      </c>
    </row>
    <row r="363" spans="1:13" ht="12.75">
      <c r="A363" s="4">
        <v>357</v>
      </c>
      <c r="B363" s="4"/>
      <c r="C363" s="4"/>
      <c r="D363" s="4"/>
      <c r="E363" s="9" t="s">
        <v>288</v>
      </c>
      <c r="F363" s="10">
        <v>96000</v>
      </c>
      <c r="G363" s="10">
        <v>11500</v>
      </c>
      <c r="H363" s="45">
        <v>11500</v>
      </c>
      <c r="I363" s="45">
        <v>11500</v>
      </c>
      <c r="J363" s="11"/>
      <c r="K363" s="45">
        <v>11500</v>
      </c>
      <c r="L363" s="45">
        <v>7800</v>
      </c>
      <c r="M363" s="45">
        <f t="shared" si="10"/>
        <v>67.82608695652173</v>
      </c>
    </row>
    <row r="364" spans="1:13" ht="12.75">
      <c r="A364" s="4">
        <v>358</v>
      </c>
      <c r="B364" s="4"/>
      <c r="C364" s="4"/>
      <c r="D364" s="4"/>
      <c r="E364" s="9" t="s">
        <v>289</v>
      </c>
      <c r="F364" s="10">
        <v>59850</v>
      </c>
      <c r="G364" s="10">
        <v>10000</v>
      </c>
      <c r="H364" s="45">
        <v>5600</v>
      </c>
      <c r="I364" s="45">
        <v>5000</v>
      </c>
      <c r="J364" s="11"/>
      <c r="K364" s="45">
        <v>5000</v>
      </c>
      <c r="L364" s="45">
        <v>2976</v>
      </c>
      <c r="M364" s="45">
        <f t="shared" si="10"/>
        <v>59.519999999999996</v>
      </c>
    </row>
    <row r="365" spans="1:13" ht="12.75">
      <c r="A365" s="4">
        <v>359</v>
      </c>
      <c r="B365" s="4" t="s">
        <v>161</v>
      </c>
      <c r="C365" s="4" t="s">
        <v>162</v>
      </c>
      <c r="D365" s="4">
        <v>4010</v>
      </c>
      <c r="E365" s="9" t="s">
        <v>264</v>
      </c>
      <c r="F365" s="10">
        <f>SUM(F366:F368)</f>
        <v>3666960</v>
      </c>
      <c r="G365" s="10">
        <f>SUM(G366:G368)</f>
        <v>4586500</v>
      </c>
      <c r="H365" s="45">
        <f>SUM(H366:H368)</f>
        <v>5000000</v>
      </c>
      <c r="I365" s="45">
        <f>SUM(I366:I368)</f>
        <v>5383000</v>
      </c>
      <c r="J365" s="11"/>
      <c r="K365" s="45">
        <f>SUM(K366:K368)</f>
        <v>5419250</v>
      </c>
      <c r="L365" s="45">
        <f>SUM(L366:L368)</f>
        <v>2681217.9000000004</v>
      </c>
      <c r="M365" s="45">
        <f t="shared" si="10"/>
        <v>49.47581122849103</v>
      </c>
    </row>
    <row r="366" spans="1:13" ht="42" customHeight="1">
      <c r="A366" s="4">
        <v>360</v>
      </c>
      <c r="B366" s="4"/>
      <c r="C366" s="4"/>
      <c r="D366" s="4"/>
      <c r="E366" s="9" t="s">
        <v>37</v>
      </c>
      <c r="F366" s="10">
        <v>1512820</v>
      </c>
      <c r="G366" s="10">
        <v>2000000</v>
      </c>
      <c r="H366" s="45">
        <v>2200000</v>
      </c>
      <c r="I366" s="45">
        <v>2300000</v>
      </c>
      <c r="J366" s="11"/>
      <c r="K366" s="45">
        <v>2314250</v>
      </c>
      <c r="L366" s="45">
        <v>1144438.25</v>
      </c>
      <c r="M366" s="45">
        <f t="shared" si="10"/>
        <v>49.451798638867885</v>
      </c>
    </row>
    <row r="367" spans="1:13" ht="38.25">
      <c r="A367" s="4">
        <v>361</v>
      </c>
      <c r="B367" s="4"/>
      <c r="C367" s="4"/>
      <c r="D367" s="4"/>
      <c r="E367" s="9" t="s">
        <v>92</v>
      </c>
      <c r="F367" s="10">
        <v>1361450</v>
      </c>
      <c r="G367" s="10">
        <v>1670000</v>
      </c>
      <c r="H367" s="45">
        <v>1750000</v>
      </c>
      <c r="I367" s="45">
        <v>1974000</v>
      </c>
      <c r="J367" s="11"/>
      <c r="K367" s="45">
        <v>1988400</v>
      </c>
      <c r="L367" s="45">
        <v>989669.14</v>
      </c>
      <c r="M367" s="45">
        <f t="shared" si="10"/>
        <v>49.772135385234364</v>
      </c>
    </row>
    <row r="368" spans="1:13" ht="25.5">
      <c r="A368" s="4">
        <v>362</v>
      </c>
      <c r="B368" s="4"/>
      <c r="C368" s="4"/>
      <c r="D368" s="4"/>
      <c r="E368" s="9" t="s">
        <v>93</v>
      </c>
      <c r="F368" s="10">
        <v>792690</v>
      </c>
      <c r="G368" s="10">
        <v>916500</v>
      </c>
      <c r="H368" s="45">
        <v>1050000</v>
      </c>
      <c r="I368" s="45">
        <v>1109000</v>
      </c>
      <c r="J368" s="11"/>
      <c r="K368" s="45">
        <v>1116600</v>
      </c>
      <c r="L368" s="45">
        <v>547110.51</v>
      </c>
      <c r="M368" s="45">
        <f t="shared" si="10"/>
        <v>48.997896292315964</v>
      </c>
    </row>
    <row r="369" spans="1:13" ht="12.75">
      <c r="A369" s="4">
        <v>363</v>
      </c>
      <c r="B369" s="4" t="s">
        <v>161</v>
      </c>
      <c r="C369" s="4" t="s">
        <v>162</v>
      </c>
      <c r="D369" s="4">
        <v>4040</v>
      </c>
      <c r="E369" s="9" t="s">
        <v>265</v>
      </c>
      <c r="F369" s="10">
        <f>SUM(F370:F372)</f>
        <v>291367</v>
      </c>
      <c r="G369" s="10">
        <f>SUM(G370:G372)</f>
        <v>367830</v>
      </c>
      <c r="H369" s="45">
        <f>SUM(H370:H372)</f>
        <v>384600</v>
      </c>
      <c r="I369" s="45">
        <f>SUM(I370:I372)</f>
        <v>402000</v>
      </c>
      <c r="J369" s="11"/>
      <c r="K369" s="45">
        <f>SUM(K370:K372)</f>
        <v>402000</v>
      </c>
      <c r="L369" s="45">
        <f>SUM(L370:L372)</f>
        <v>388126.75</v>
      </c>
      <c r="M369" s="45">
        <f t="shared" si="10"/>
        <v>96.54894278606965</v>
      </c>
    </row>
    <row r="370" spans="1:13" ht="40.5" customHeight="1">
      <c r="A370" s="4">
        <v>364</v>
      </c>
      <c r="B370" s="4"/>
      <c r="C370" s="4"/>
      <c r="D370" s="4"/>
      <c r="E370" s="9" t="s">
        <v>348</v>
      </c>
      <c r="F370" s="10">
        <v>120324</v>
      </c>
      <c r="G370" s="10">
        <v>164730</v>
      </c>
      <c r="H370" s="45">
        <v>169000</v>
      </c>
      <c r="I370" s="45">
        <v>172000</v>
      </c>
      <c r="J370" s="11"/>
      <c r="K370" s="45">
        <v>172000</v>
      </c>
      <c r="L370" s="45">
        <v>162465.88</v>
      </c>
      <c r="M370" s="45">
        <f t="shared" si="10"/>
        <v>94.4569069767442</v>
      </c>
    </row>
    <row r="371" spans="1:13" ht="43.5" customHeight="1">
      <c r="A371" s="4">
        <v>365</v>
      </c>
      <c r="B371" s="4"/>
      <c r="C371" s="4"/>
      <c r="D371" s="4"/>
      <c r="E371" s="9" t="s">
        <v>79</v>
      </c>
      <c r="F371" s="10">
        <v>110553</v>
      </c>
      <c r="G371" s="10">
        <v>132550</v>
      </c>
      <c r="H371" s="45">
        <v>141000</v>
      </c>
      <c r="I371" s="45">
        <v>148000</v>
      </c>
      <c r="J371" s="11"/>
      <c r="K371" s="45">
        <v>148000</v>
      </c>
      <c r="L371" s="45">
        <v>145076.5</v>
      </c>
      <c r="M371" s="45">
        <f t="shared" si="10"/>
        <v>98.02466216216216</v>
      </c>
    </row>
    <row r="372" spans="1:13" ht="38.25">
      <c r="A372" s="4">
        <v>366</v>
      </c>
      <c r="B372" s="4"/>
      <c r="C372" s="4"/>
      <c r="D372" s="4"/>
      <c r="E372" s="9" t="s">
        <v>350</v>
      </c>
      <c r="F372" s="10">
        <v>60490</v>
      </c>
      <c r="G372" s="10">
        <v>70550</v>
      </c>
      <c r="H372" s="45">
        <v>74600</v>
      </c>
      <c r="I372" s="45">
        <v>82000</v>
      </c>
      <c r="J372" s="11"/>
      <c r="K372" s="45">
        <v>82000</v>
      </c>
      <c r="L372" s="45">
        <v>80584.37</v>
      </c>
      <c r="M372" s="45">
        <f t="shared" si="10"/>
        <v>98.2736219512195</v>
      </c>
    </row>
    <row r="373" spans="1:13" ht="12.75">
      <c r="A373" s="4">
        <v>367</v>
      </c>
      <c r="B373" s="4" t="s">
        <v>161</v>
      </c>
      <c r="C373" s="4" t="s">
        <v>162</v>
      </c>
      <c r="D373" s="4">
        <v>4110</v>
      </c>
      <c r="E373" s="9" t="s">
        <v>223</v>
      </c>
      <c r="F373" s="10">
        <f>SUM(F374:F376)</f>
        <v>746500</v>
      </c>
      <c r="G373" s="10">
        <f>SUM(G374:G376)</f>
        <v>790000</v>
      </c>
      <c r="H373" s="45">
        <f>SUM(H374:H376)</f>
        <v>853000</v>
      </c>
      <c r="I373" s="45">
        <f>SUM(I374:I376)</f>
        <v>932500</v>
      </c>
      <c r="J373" s="11"/>
      <c r="K373" s="45">
        <f>SUM(K374:K376)</f>
        <v>941968</v>
      </c>
      <c r="L373" s="45">
        <f>SUM(L374:L376)</f>
        <v>447643.92</v>
      </c>
      <c r="M373" s="45">
        <f t="shared" si="10"/>
        <v>47.52220032952287</v>
      </c>
    </row>
    <row r="374" spans="1:13" ht="12.75">
      <c r="A374" s="4">
        <v>368</v>
      </c>
      <c r="B374" s="4"/>
      <c r="C374" s="4"/>
      <c r="D374" s="4"/>
      <c r="E374" s="9" t="s">
        <v>351</v>
      </c>
      <c r="F374" s="10">
        <v>308000</v>
      </c>
      <c r="G374" s="10">
        <v>345000</v>
      </c>
      <c r="H374" s="45">
        <v>375000</v>
      </c>
      <c r="I374" s="45">
        <v>392000</v>
      </c>
      <c r="J374" s="11"/>
      <c r="K374" s="45">
        <v>396495</v>
      </c>
      <c r="L374" s="45">
        <v>189218.65</v>
      </c>
      <c r="M374" s="45">
        <f t="shared" si="10"/>
        <v>47.722833831448064</v>
      </c>
    </row>
    <row r="375" spans="1:13" ht="12.75">
      <c r="A375" s="4">
        <v>369</v>
      </c>
      <c r="B375" s="4"/>
      <c r="C375" s="4"/>
      <c r="D375" s="4"/>
      <c r="E375" s="9" t="s">
        <v>352</v>
      </c>
      <c r="F375" s="10">
        <v>278500</v>
      </c>
      <c r="G375" s="10">
        <v>290000</v>
      </c>
      <c r="H375" s="45">
        <v>300000</v>
      </c>
      <c r="I375" s="45">
        <v>345000</v>
      </c>
      <c r="J375" s="11"/>
      <c r="K375" s="45">
        <v>347340</v>
      </c>
      <c r="L375" s="45">
        <v>165806.96</v>
      </c>
      <c r="M375" s="45">
        <f t="shared" si="10"/>
        <v>47.73621235676858</v>
      </c>
    </row>
    <row r="376" spans="1:13" ht="12.75">
      <c r="A376" s="4">
        <v>370</v>
      </c>
      <c r="B376" s="4"/>
      <c r="C376" s="4"/>
      <c r="D376" s="4"/>
      <c r="E376" s="9" t="s">
        <v>353</v>
      </c>
      <c r="F376" s="10">
        <v>160000</v>
      </c>
      <c r="G376" s="10">
        <v>155000</v>
      </c>
      <c r="H376" s="45">
        <v>178000</v>
      </c>
      <c r="I376" s="45">
        <v>195500</v>
      </c>
      <c r="J376" s="11"/>
      <c r="K376" s="45">
        <v>198133</v>
      </c>
      <c r="L376" s="45">
        <v>92618.31</v>
      </c>
      <c r="M376" s="45">
        <f t="shared" si="10"/>
        <v>46.74552447093619</v>
      </c>
    </row>
    <row r="377" spans="1:13" ht="12.75">
      <c r="A377" s="4">
        <v>371</v>
      </c>
      <c r="B377" s="4" t="s">
        <v>161</v>
      </c>
      <c r="C377" s="4" t="s">
        <v>162</v>
      </c>
      <c r="D377" s="4">
        <v>4120</v>
      </c>
      <c r="E377" s="9" t="s">
        <v>224</v>
      </c>
      <c r="F377" s="10">
        <f>SUM(F378:F380)</f>
        <v>101690</v>
      </c>
      <c r="G377" s="10">
        <f>SUM(G378:G380)</f>
        <v>125000</v>
      </c>
      <c r="H377" s="45">
        <f>SUM(H378:H380)</f>
        <v>138000</v>
      </c>
      <c r="I377" s="45">
        <f>SUM(I378:I380)</f>
        <v>149200</v>
      </c>
      <c r="J377" s="11"/>
      <c r="K377" s="45">
        <f>SUM(K378:K380)</f>
        <v>150725</v>
      </c>
      <c r="L377" s="45">
        <f>SUM(L378:L380)</f>
        <v>70612.89</v>
      </c>
      <c r="M377" s="45">
        <f t="shared" si="10"/>
        <v>46.84882401724996</v>
      </c>
    </row>
    <row r="378" spans="1:13" ht="12.75">
      <c r="A378" s="4">
        <v>372</v>
      </c>
      <c r="B378" s="4"/>
      <c r="C378" s="4"/>
      <c r="D378" s="4"/>
      <c r="E378" s="9" t="s">
        <v>354</v>
      </c>
      <c r="F378" s="10">
        <v>41890</v>
      </c>
      <c r="G378" s="10">
        <v>55000</v>
      </c>
      <c r="H378" s="45">
        <v>60000</v>
      </c>
      <c r="I378" s="45">
        <v>62700</v>
      </c>
      <c r="J378" s="11"/>
      <c r="K378" s="45">
        <v>63424</v>
      </c>
      <c r="L378" s="45">
        <v>29535.55</v>
      </c>
      <c r="M378" s="45">
        <f t="shared" si="10"/>
        <v>46.56841258829465</v>
      </c>
    </row>
    <row r="379" spans="1:13" ht="12.75">
      <c r="A379" s="4">
        <v>373</v>
      </c>
      <c r="B379" s="4"/>
      <c r="C379" s="4"/>
      <c r="D379" s="4"/>
      <c r="E379" s="9" t="s">
        <v>355</v>
      </c>
      <c r="F379" s="10">
        <v>38000</v>
      </c>
      <c r="G379" s="10">
        <v>45000</v>
      </c>
      <c r="H379" s="45">
        <v>49000</v>
      </c>
      <c r="I379" s="45">
        <v>55000</v>
      </c>
      <c r="J379" s="11"/>
      <c r="K379" s="45">
        <v>55380</v>
      </c>
      <c r="L379" s="45">
        <v>26530.68</v>
      </c>
      <c r="M379" s="45">
        <f t="shared" si="10"/>
        <v>47.90660888407368</v>
      </c>
    </row>
    <row r="380" spans="1:13" ht="12.75">
      <c r="A380" s="4">
        <v>374</v>
      </c>
      <c r="B380" s="4"/>
      <c r="C380" s="4"/>
      <c r="D380" s="4"/>
      <c r="E380" s="9" t="s">
        <v>356</v>
      </c>
      <c r="F380" s="10">
        <v>21800</v>
      </c>
      <c r="G380" s="10">
        <v>25000</v>
      </c>
      <c r="H380" s="45">
        <v>29000</v>
      </c>
      <c r="I380" s="45">
        <v>31500</v>
      </c>
      <c r="J380" s="11"/>
      <c r="K380" s="45">
        <v>31921</v>
      </c>
      <c r="L380" s="45">
        <v>14546.66</v>
      </c>
      <c r="M380" s="45">
        <f t="shared" si="10"/>
        <v>45.57081545064378</v>
      </c>
    </row>
    <row r="381" spans="1:13" ht="12.75">
      <c r="A381" s="4">
        <v>375</v>
      </c>
      <c r="B381" s="4" t="s">
        <v>161</v>
      </c>
      <c r="C381" s="4" t="s">
        <v>162</v>
      </c>
      <c r="D381" s="4">
        <v>4140</v>
      </c>
      <c r="E381" s="9" t="s">
        <v>105</v>
      </c>
      <c r="F381" s="10">
        <f>SUM(F382:F384)</f>
        <v>33140</v>
      </c>
      <c r="G381" s="10">
        <f>SUM(G382:G384)</f>
        <v>41544</v>
      </c>
      <c r="H381" s="45">
        <f>SUM(H382:H384)</f>
        <v>46830</v>
      </c>
      <c r="I381" s="45">
        <f>SUM(I382:I384)</f>
        <v>55878</v>
      </c>
      <c r="J381" s="11"/>
      <c r="K381" s="45">
        <f>SUM(K382:K384)</f>
        <v>55878</v>
      </c>
      <c r="L381" s="45">
        <f>SUM(L382:L384)</f>
        <v>18431</v>
      </c>
      <c r="M381" s="45">
        <f t="shared" si="10"/>
        <v>32.984358781631414</v>
      </c>
    </row>
    <row r="382" spans="1:13" ht="12.75">
      <c r="A382" s="4">
        <v>376</v>
      </c>
      <c r="B382" s="4"/>
      <c r="C382" s="4"/>
      <c r="D382" s="4"/>
      <c r="E382" s="9" t="s">
        <v>357</v>
      </c>
      <c r="F382" s="10">
        <v>14150</v>
      </c>
      <c r="G382" s="10">
        <v>17640</v>
      </c>
      <c r="H382" s="45">
        <v>20046</v>
      </c>
      <c r="I382" s="45">
        <v>21830</v>
      </c>
      <c r="J382" s="11"/>
      <c r="K382" s="45">
        <v>21830</v>
      </c>
      <c r="L382" s="45">
        <v>5887</v>
      </c>
      <c r="M382" s="45">
        <f t="shared" si="10"/>
        <v>26.967475950526797</v>
      </c>
    </row>
    <row r="383" spans="1:13" ht="12.75">
      <c r="A383" s="4">
        <v>377</v>
      </c>
      <c r="B383" s="4"/>
      <c r="C383" s="4"/>
      <c r="D383" s="4"/>
      <c r="E383" s="9" t="s">
        <v>358</v>
      </c>
      <c r="F383" s="10">
        <v>11910</v>
      </c>
      <c r="G383" s="10">
        <v>14424</v>
      </c>
      <c r="H383" s="45">
        <v>16522</v>
      </c>
      <c r="I383" s="45">
        <v>18048</v>
      </c>
      <c r="J383" s="11"/>
      <c r="K383" s="45">
        <v>18048</v>
      </c>
      <c r="L383" s="45">
        <v>0</v>
      </c>
      <c r="M383" s="45">
        <f t="shared" si="10"/>
        <v>0</v>
      </c>
    </row>
    <row r="384" spans="1:13" ht="12.75">
      <c r="A384" s="4">
        <v>378</v>
      </c>
      <c r="B384" s="4"/>
      <c r="C384" s="4"/>
      <c r="D384" s="4"/>
      <c r="E384" s="9" t="s">
        <v>359</v>
      </c>
      <c r="F384" s="10">
        <v>7080</v>
      </c>
      <c r="G384" s="10">
        <v>9480</v>
      </c>
      <c r="H384" s="45">
        <v>10262</v>
      </c>
      <c r="I384" s="45">
        <v>16000</v>
      </c>
      <c r="J384" s="11"/>
      <c r="K384" s="45">
        <v>16000</v>
      </c>
      <c r="L384" s="45">
        <v>12544</v>
      </c>
      <c r="M384" s="45">
        <f t="shared" si="10"/>
        <v>78.4</v>
      </c>
    </row>
    <row r="385" spans="1:13" ht="12.75">
      <c r="A385" s="4">
        <v>379</v>
      </c>
      <c r="B385" s="4"/>
      <c r="C385" s="4"/>
      <c r="D385" s="4">
        <v>4170</v>
      </c>
      <c r="E385" s="9" t="s">
        <v>742</v>
      </c>
      <c r="F385" s="10">
        <f>SUM(F386:F388)</f>
        <v>38500</v>
      </c>
      <c r="G385" s="10">
        <f>SUM(G386:G388)</f>
        <v>15000</v>
      </c>
      <c r="H385" s="45">
        <f>SUM(H386:H388)</f>
        <v>35000</v>
      </c>
      <c r="I385" s="45">
        <f>SUM(I386:I388)</f>
        <v>35000</v>
      </c>
      <c r="J385" s="11"/>
      <c r="K385" s="45">
        <f>SUM(K386:K388)</f>
        <v>58887</v>
      </c>
      <c r="L385" s="45">
        <f>SUM(L386:L388)</f>
        <v>20642.739999999998</v>
      </c>
      <c r="M385" s="45">
        <f t="shared" si="10"/>
        <v>35.05483383429279</v>
      </c>
    </row>
    <row r="386" spans="1:13" ht="51">
      <c r="A386" s="4">
        <v>380</v>
      </c>
      <c r="B386" s="4"/>
      <c r="C386" s="4"/>
      <c r="D386" s="4"/>
      <c r="E386" s="9" t="s">
        <v>516</v>
      </c>
      <c r="F386" s="10">
        <v>3500</v>
      </c>
      <c r="G386" s="10">
        <v>3000</v>
      </c>
      <c r="H386" s="45">
        <v>12000</v>
      </c>
      <c r="I386" s="45">
        <v>12000</v>
      </c>
      <c r="J386" s="11"/>
      <c r="K386" s="45">
        <v>26451</v>
      </c>
      <c r="L386" s="45">
        <v>12832.74</v>
      </c>
      <c r="M386" s="45">
        <f t="shared" si="10"/>
        <v>48.51514120449132</v>
      </c>
    </row>
    <row r="387" spans="1:13" ht="38.25">
      <c r="A387" s="4">
        <v>381</v>
      </c>
      <c r="B387" s="4"/>
      <c r="C387" s="4"/>
      <c r="D387" s="4"/>
      <c r="E387" s="9" t="s">
        <v>517</v>
      </c>
      <c r="F387" s="10">
        <v>30000</v>
      </c>
      <c r="G387" s="10">
        <v>6000</v>
      </c>
      <c r="H387" s="45">
        <v>12000</v>
      </c>
      <c r="I387" s="45">
        <v>12000</v>
      </c>
      <c r="J387" s="11"/>
      <c r="K387" s="45">
        <v>12000</v>
      </c>
      <c r="L387" s="45">
        <v>5060</v>
      </c>
      <c r="M387" s="45">
        <f t="shared" si="10"/>
        <v>42.16666666666667</v>
      </c>
    </row>
    <row r="388" spans="1:13" ht="38.25">
      <c r="A388" s="4">
        <v>382</v>
      </c>
      <c r="B388" s="4"/>
      <c r="C388" s="4"/>
      <c r="D388" s="4"/>
      <c r="E388" s="9" t="s">
        <v>519</v>
      </c>
      <c r="F388" s="10">
        <v>5000</v>
      </c>
      <c r="G388" s="10">
        <v>6000</v>
      </c>
      <c r="H388" s="45">
        <v>11000</v>
      </c>
      <c r="I388" s="45">
        <v>11000</v>
      </c>
      <c r="J388" s="11"/>
      <c r="K388" s="45">
        <v>20436</v>
      </c>
      <c r="L388" s="45">
        <v>2750</v>
      </c>
      <c r="M388" s="45">
        <f t="shared" si="10"/>
        <v>13.456645136034448</v>
      </c>
    </row>
    <row r="389" spans="1:13" ht="15.75" customHeight="1">
      <c r="A389" s="4">
        <v>383</v>
      </c>
      <c r="B389" s="4" t="s">
        <v>161</v>
      </c>
      <c r="C389" s="4" t="s">
        <v>162</v>
      </c>
      <c r="D389" s="4">
        <v>4210</v>
      </c>
      <c r="E389" s="9" t="s">
        <v>171</v>
      </c>
      <c r="F389" s="10">
        <f>SUM(F390:F392)</f>
        <v>232169</v>
      </c>
      <c r="G389" s="10">
        <f>SUM(G390:G392)</f>
        <v>193000</v>
      </c>
      <c r="H389" s="45">
        <f>SUM(H390:H392)</f>
        <v>235000</v>
      </c>
      <c r="I389" s="45">
        <f>SUM(I390:I392)</f>
        <v>209500</v>
      </c>
      <c r="J389" s="11"/>
      <c r="K389" s="45">
        <f>SUM(K390:K392)</f>
        <v>209500</v>
      </c>
      <c r="L389" s="45">
        <f>SUM(L390:L392)</f>
        <v>116496.6</v>
      </c>
      <c r="M389" s="45">
        <f t="shared" si="10"/>
        <v>55.606968973747016</v>
      </c>
    </row>
    <row r="390" spans="1:13" ht="41.25" customHeight="1">
      <c r="A390" s="4">
        <v>384</v>
      </c>
      <c r="B390" s="4"/>
      <c r="C390" s="4"/>
      <c r="D390" s="4"/>
      <c r="E390" s="9" t="s">
        <v>513</v>
      </c>
      <c r="F390" s="10">
        <v>100764</v>
      </c>
      <c r="G390" s="10">
        <v>68000</v>
      </c>
      <c r="H390" s="45">
        <v>60000</v>
      </c>
      <c r="I390" s="45">
        <v>53000</v>
      </c>
      <c r="J390" s="11"/>
      <c r="K390" s="45">
        <v>53000</v>
      </c>
      <c r="L390" s="45">
        <v>26397.12</v>
      </c>
      <c r="M390" s="45">
        <f t="shared" si="10"/>
        <v>49.80588679245283</v>
      </c>
    </row>
    <row r="391" spans="1:13" ht="51">
      <c r="A391" s="4">
        <v>385</v>
      </c>
      <c r="B391" s="4"/>
      <c r="C391" s="4"/>
      <c r="D391" s="4"/>
      <c r="E391" s="9" t="s">
        <v>514</v>
      </c>
      <c r="F391" s="4">
        <v>91000</v>
      </c>
      <c r="G391" s="10">
        <v>65000</v>
      </c>
      <c r="H391" s="45">
        <v>95000</v>
      </c>
      <c r="I391" s="45">
        <v>82500</v>
      </c>
      <c r="K391" s="45">
        <v>82500</v>
      </c>
      <c r="L391" s="45">
        <v>31116.45</v>
      </c>
      <c r="M391" s="45">
        <f aca="true" t="shared" si="12" ref="M391:M454">SUM(L391/K391)*100</f>
        <v>37.71690909090909</v>
      </c>
    </row>
    <row r="392" spans="1:13" ht="52.5" customHeight="1">
      <c r="A392" s="4">
        <v>386</v>
      </c>
      <c r="B392" s="4"/>
      <c r="C392" s="4"/>
      <c r="D392" s="4"/>
      <c r="E392" s="9" t="s">
        <v>515</v>
      </c>
      <c r="F392" s="4">
        <v>40405</v>
      </c>
      <c r="G392" s="10">
        <v>60000</v>
      </c>
      <c r="H392" s="45">
        <v>80000</v>
      </c>
      <c r="I392" s="45">
        <v>74000</v>
      </c>
      <c r="J392" s="11"/>
      <c r="K392" s="45">
        <v>74000</v>
      </c>
      <c r="L392" s="45">
        <v>58983.03</v>
      </c>
      <c r="M392" s="45">
        <f t="shared" si="12"/>
        <v>79.7067972972973</v>
      </c>
    </row>
    <row r="393" spans="1:13" ht="20.25" customHeight="1">
      <c r="A393" s="4">
        <v>387</v>
      </c>
      <c r="B393" s="4"/>
      <c r="C393" s="4"/>
      <c r="D393" s="4">
        <v>4230</v>
      </c>
      <c r="E393" s="9" t="s">
        <v>684</v>
      </c>
      <c r="F393" s="10">
        <f>SUM(F394:F396)</f>
        <v>13400</v>
      </c>
      <c r="G393" s="10">
        <f>SUM(G394:G396)</f>
        <v>10000</v>
      </c>
      <c r="H393" s="45">
        <f>SUM(H394:H396)</f>
        <v>17500</v>
      </c>
      <c r="I393" s="45">
        <f>SUM(I394:I396)</f>
        <v>16500</v>
      </c>
      <c r="J393" s="11"/>
      <c r="K393" s="45">
        <f>SUM(K394:K396)</f>
        <v>16500</v>
      </c>
      <c r="L393" s="45">
        <f>SUM(L394:L396)</f>
        <v>5820.55</v>
      </c>
      <c r="M393" s="45">
        <f t="shared" si="12"/>
        <v>35.276060606060604</v>
      </c>
    </row>
    <row r="394" spans="1:13" ht="25.5" customHeight="1">
      <c r="A394" s="4">
        <v>388</v>
      </c>
      <c r="B394" s="4"/>
      <c r="C394" s="4"/>
      <c r="D394" s="4"/>
      <c r="E394" s="9" t="s">
        <v>445</v>
      </c>
      <c r="F394" s="10">
        <v>4700</v>
      </c>
      <c r="G394" s="10">
        <v>3500</v>
      </c>
      <c r="H394" s="45">
        <v>4000</v>
      </c>
      <c r="I394" s="45">
        <v>4000</v>
      </c>
      <c r="J394" s="11"/>
      <c r="K394" s="45">
        <v>4000</v>
      </c>
      <c r="L394" s="45">
        <v>234.6</v>
      </c>
      <c r="M394" s="45">
        <f t="shared" si="12"/>
        <v>5.865</v>
      </c>
    </row>
    <row r="395" spans="1:13" ht="25.5">
      <c r="A395" s="4">
        <v>389</v>
      </c>
      <c r="B395" s="4"/>
      <c r="C395" s="4"/>
      <c r="D395" s="4"/>
      <c r="E395" s="9" t="s">
        <v>446</v>
      </c>
      <c r="F395" s="10">
        <v>7200</v>
      </c>
      <c r="G395" s="10">
        <v>5000</v>
      </c>
      <c r="H395" s="45">
        <v>12000</v>
      </c>
      <c r="I395" s="45">
        <v>11000</v>
      </c>
      <c r="J395" s="11"/>
      <c r="K395" s="45">
        <v>11000</v>
      </c>
      <c r="L395" s="45">
        <v>4925.37</v>
      </c>
      <c r="M395" s="45">
        <f t="shared" si="12"/>
        <v>44.77609090909091</v>
      </c>
    </row>
    <row r="396" spans="1:13" ht="25.5">
      <c r="A396" s="4">
        <v>390</v>
      </c>
      <c r="B396" s="4"/>
      <c r="C396" s="4"/>
      <c r="D396" s="4"/>
      <c r="E396" s="9" t="s">
        <v>447</v>
      </c>
      <c r="F396" s="10">
        <v>1500</v>
      </c>
      <c r="G396" s="10">
        <v>1500</v>
      </c>
      <c r="H396" s="45">
        <v>1500</v>
      </c>
      <c r="I396" s="45">
        <v>1500</v>
      </c>
      <c r="J396" s="11"/>
      <c r="K396" s="45">
        <v>1500</v>
      </c>
      <c r="L396" s="45">
        <v>660.58</v>
      </c>
      <c r="M396" s="45">
        <f t="shared" si="12"/>
        <v>44.03866666666667</v>
      </c>
    </row>
    <row r="397" spans="1:13" ht="12.75">
      <c r="A397" s="4">
        <v>391</v>
      </c>
      <c r="B397" s="4" t="s">
        <v>161</v>
      </c>
      <c r="C397" s="4" t="s">
        <v>162</v>
      </c>
      <c r="D397" s="4">
        <v>4240</v>
      </c>
      <c r="E397" s="9" t="s">
        <v>338</v>
      </c>
      <c r="F397" s="10">
        <f>SUM(F398:F400)</f>
        <v>100800</v>
      </c>
      <c r="G397" s="10">
        <f>SUM(G398:G400)</f>
        <v>69000</v>
      </c>
      <c r="H397" s="45">
        <f>SUM(H398:H400)</f>
        <v>89000</v>
      </c>
      <c r="I397" s="45">
        <f>SUM(I398:I400)</f>
        <v>80000</v>
      </c>
      <c r="J397" s="11"/>
      <c r="K397" s="45">
        <f>SUM(K398:K400)</f>
        <v>80000</v>
      </c>
      <c r="L397" s="45">
        <f>SUM(L398:L400)</f>
        <v>34316.29</v>
      </c>
      <c r="M397" s="45">
        <f t="shared" si="12"/>
        <v>42.8953625</v>
      </c>
    </row>
    <row r="398" spans="1:13" ht="27.75" customHeight="1">
      <c r="A398" s="4">
        <v>392</v>
      </c>
      <c r="B398" s="4"/>
      <c r="C398" s="4"/>
      <c r="D398" s="4"/>
      <c r="E398" s="9" t="s">
        <v>448</v>
      </c>
      <c r="F398" s="10">
        <v>29800</v>
      </c>
      <c r="G398" s="10">
        <v>25000</v>
      </c>
      <c r="H398" s="45">
        <v>25000</v>
      </c>
      <c r="I398" s="45">
        <v>18000</v>
      </c>
      <c r="J398" s="11"/>
      <c r="K398" s="45">
        <v>18000</v>
      </c>
      <c r="L398" s="45">
        <v>2240.97</v>
      </c>
      <c r="M398" s="45">
        <f t="shared" si="12"/>
        <v>12.449833333333332</v>
      </c>
    </row>
    <row r="399" spans="1:13" ht="25.5">
      <c r="A399" s="4">
        <v>393</v>
      </c>
      <c r="B399" s="4"/>
      <c r="C399" s="4"/>
      <c r="D399" s="4"/>
      <c r="E399" s="9" t="s">
        <v>652</v>
      </c>
      <c r="F399" s="10">
        <v>46000</v>
      </c>
      <c r="G399" s="10">
        <v>24000</v>
      </c>
      <c r="H399" s="45">
        <v>39000</v>
      </c>
      <c r="I399" s="45">
        <v>39000</v>
      </c>
      <c r="J399" s="11"/>
      <c r="K399" s="45">
        <v>39000</v>
      </c>
      <c r="L399" s="45">
        <v>14466.78</v>
      </c>
      <c r="M399" s="45">
        <f t="shared" si="12"/>
        <v>37.094307692307694</v>
      </c>
    </row>
    <row r="400" spans="1:13" ht="25.5" customHeight="1">
      <c r="A400" s="4">
        <v>394</v>
      </c>
      <c r="B400" s="4"/>
      <c r="C400" s="4"/>
      <c r="D400" s="4"/>
      <c r="E400" s="9" t="s">
        <v>458</v>
      </c>
      <c r="F400" s="10">
        <v>25000</v>
      </c>
      <c r="G400" s="10">
        <v>20000</v>
      </c>
      <c r="H400" s="45">
        <v>25000</v>
      </c>
      <c r="I400" s="45">
        <v>23000</v>
      </c>
      <c r="J400" s="11"/>
      <c r="K400" s="45">
        <v>23000</v>
      </c>
      <c r="L400" s="45">
        <v>17608.54</v>
      </c>
      <c r="M400" s="45">
        <f t="shared" si="12"/>
        <v>76.55886956521739</v>
      </c>
    </row>
    <row r="401" spans="1:13" ht="12.75">
      <c r="A401" s="4">
        <v>395</v>
      </c>
      <c r="B401" s="4" t="s">
        <v>161</v>
      </c>
      <c r="C401" s="4" t="s">
        <v>162</v>
      </c>
      <c r="D401" s="4">
        <v>4260</v>
      </c>
      <c r="E401" s="9" t="s">
        <v>173</v>
      </c>
      <c r="F401" s="10">
        <f>SUM(F402:F404)</f>
        <v>455000</v>
      </c>
      <c r="G401" s="10">
        <f>SUM(G402:G404)</f>
        <v>554000</v>
      </c>
      <c r="H401" s="45">
        <f>SUM(H402:H404)</f>
        <v>610000</v>
      </c>
      <c r="I401" s="45">
        <f>SUM(I402:I404)</f>
        <v>890000</v>
      </c>
      <c r="J401" s="11"/>
      <c r="K401" s="45">
        <f>SUM(K402:K404)</f>
        <v>890000</v>
      </c>
      <c r="L401" s="45">
        <f>SUM(L402:L404)</f>
        <v>554196.58</v>
      </c>
      <c r="M401" s="45">
        <f t="shared" si="12"/>
        <v>62.26927865168539</v>
      </c>
    </row>
    <row r="402" spans="1:13" ht="17.25" customHeight="1">
      <c r="A402" s="4">
        <v>396</v>
      </c>
      <c r="B402" s="4"/>
      <c r="C402" s="4"/>
      <c r="D402" s="4"/>
      <c r="E402" s="9" t="s">
        <v>558</v>
      </c>
      <c r="F402" s="10">
        <v>175000</v>
      </c>
      <c r="G402" s="10">
        <v>174000</v>
      </c>
      <c r="H402" s="45">
        <v>220000</v>
      </c>
      <c r="I402" s="45">
        <v>350000</v>
      </c>
      <c r="J402" s="11"/>
      <c r="K402" s="45">
        <v>350000</v>
      </c>
      <c r="L402" s="45">
        <v>233218.84</v>
      </c>
      <c r="M402" s="45">
        <f t="shared" si="12"/>
        <v>66.63395428571428</v>
      </c>
    </row>
    <row r="403" spans="1:13" ht="24.75" customHeight="1">
      <c r="A403" s="4">
        <v>397</v>
      </c>
      <c r="B403" s="4"/>
      <c r="C403" s="4"/>
      <c r="D403" s="4"/>
      <c r="E403" s="9" t="s">
        <v>559</v>
      </c>
      <c r="F403" s="10">
        <v>160000</v>
      </c>
      <c r="G403" s="10">
        <v>200000</v>
      </c>
      <c r="H403" s="45">
        <v>200000</v>
      </c>
      <c r="I403" s="45">
        <v>290000</v>
      </c>
      <c r="J403" s="11"/>
      <c r="K403" s="45">
        <v>290000</v>
      </c>
      <c r="L403" s="45">
        <v>176212.52</v>
      </c>
      <c r="M403" s="45">
        <f t="shared" si="12"/>
        <v>60.76293793103448</v>
      </c>
    </row>
    <row r="404" spans="1:13" ht="26.25" customHeight="1">
      <c r="A404" s="4">
        <v>398</v>
      </c>
      <c r="B404" s="4"/>
      <c r="C404" s="4"/>
      <c r="D404" s="4"/>
      <c r="E404" s="9" t="s">
        <v>560</v>
      </c>
      <c r="F404" s="10">
        <v>120000</v>
      </c>
      <c r="G404" s="10">
        <v>180000</v>
      </c>
      <c r="H404" s="45">
        <v>190000</v>
      </c>
      <c r="I404" s="45">
        <v>250000</v>
      </c>
      <c r="J404" s="11"/>
      <c r="K404" s="45">
        <v>250000</v>
      </c>
      <c r="L404" s="45">
        <v>144765.22</v>
      </c>
      <c r="M404" s="45">
        <f t="shared" si="12"/>
        <v>57.906088</v>
      </c>
    </row>
    <row r="405" spans="1:13" ht="12.75">
      <c r="A405" s="4">
        <v>399</v>
      </c>
      <c r="B405" s="4" t="s">
        <v>161</v>
      </c>
      <c r="C405" s="4" t="s">
        <v>162</v>
      </c>
      <c r="D405" s="4">
        <v>4270</v>
      </c>
      <c r="E405" s="9" t="s">
        <v>174</v>
      </c>
      <c r="F405" s="10">
        <f>SUM(F406:F411)</f>
        <v>378000</v>
      </c>
      <c r="G405" s="10">
        <f>SUM(G406:G411)</f>
        <v>790000</v>
      </c>
      <c r="H405" s="45">
        <f>SUM(H406:H411)</f>
        <v>865000</v>
      </c>
      <c r="I405" s="45">
        <f>SUM(I406:I411)</f>
        <v>186000</v>
      </c>
      <c r="J405" s="11"/>
      <c r="K405" s="45">
        <f>SUM(K406:K411)</f>
        <v>154500</v>
      </c>
      <c r="L405" s="45">
        <f>SUM(L406:L411)</f>
        <v>28663.36</v>
      </c>
      <c r="M405" s="45">
        <f t="shared" si="12"/>
        <v>18.55233656957929</v>
      </c>
    </row>
    <row r="406" spans="1:13" ht="25.5" customHeight="1">
      <c r="A406" s="4">
        <v>400</v>
      </c>
      <c r="B406" s="4"/>
      <c r="C406" s="4"/>
      <c r="D406" s="4"/>
      <c r="E406" s="9" t="s">
        <v>471</v>
      </c>
      <c r="F406" s="10">
        <v>12000</v>
      </c>
      <c r="G406" s="10">
        <v>10000</v>
      </c>
      <c r="H406" s="45">
        <v>8000</v>
      </c>
      <c r="I406" s="45">
        <v>8000</v>
      </c>
      <c r="J406" s="11"/>
      <c r="K406" s="45">
        <v>8000</v>
      </c>
      <c r="L406" s="45">
        <v>3142.1</v>
      </c>
      <c r="M406" s="45">
        <f t="shared" si="12"/>
        <v>39.276250000000005</v>
      </c>
    </row>
    <row r="407" spans="1:13" ht="26.25" customHeight="1">
      <c r="A407" s="4">
        <v>401</v>
      </c>
      <c r="B407" s="4"/>
      <c r="C407" s="4"/>
      <c r="D407" s="4"/>
      <c r="E407" s="9" t="s">
        <v>472</v>
      </c>
      <c r="F407" s="10">
        <v>23000</v>
      </c>
      <c r="G407" s="10">
        <v>15000</v>
      </c>
      <c r="H407" s="45">
        <v>15000</v>
      </c>
      <c r="I407" s="45">
        <v>15000</v>
      </c>
      <c r="J407" s="11"/>
      <c r="K407" s="45">
        <v>25000</v>
      </c>
      <c r="L407" s="45">
        <v>10155.23</v>
      </c>
      <c r="M407" s="45">
        <f t="shared" si="12"/>
        <v>40.62092</v>
      </c>
    </row>
    <row r="408" spans="1:13" ht="26.25" customHeight="1">
      <c r="A408" s="4">
        <v>402</v>
      </c>
      <c r="B408" s="4"/>
      <c r="C408" s="4"/>
      <c r="D408" s="4"/>
      <c r="E408" s="9" t="s">
        <v>473</v>
      </c>
      <c r="F408" s="10">
        <v>3000</v>
      </c>
      <c r="G408" s="10">
        <v>15000</v>
      </c>
      <c r="H408" s="45">
        <v>12000</v>
      </c>
      <c r="I408" s="45">
        <v>13000</v>
      </c>
      <c r="J408" s="11"/>
      <c r="K408" s="45">
        <v>21500</v>
      </c>
      <c r="L408" s="45">
        <v>15366.03</v>
      </c>
      <c r="M408" s="45">
        <f t="shared" si="12"/>
        <v>71.46990697674418</v>
      </c>
    </row>
    <row r="409" spans="1:13" ht="13.5" customHeight="1">
      <c r="A409" s="4">
        <v>403</v>
      </c>
      <c r="B409" s="4"/>
      <c r="C409" s="4"/>
      <c r="D409" s="4"/>
      <c r="E409" s="9" t="s">
        <v>459</v>
      </c>
      <c r="F409" s="10">
        <v>110000</v>
      </c>
      <c r="G409" s="10">
        <v>300000</v>
      </c>
      <c r="H409" s="45">
        <v>350000</v>
      </c>
      <c r="I409" s="45">
        <v>50000</v>
      </c>
      <c r="J409" s="11"/>
      <c r="K409" s="45">
        <v>50000</v>
      </c>
      <c r="L409" s="45">
        <v>0</v>
      </c>
      <c r="M409" s="45">
        <f t="shared" si="12"/>
        <v>0</v>
      </c>
    </row>
    <row r="410" spans="1:13" ht="13.5" customHeight="1">
      <c r="A410" s="4">
        <v>404</v>
      </c>
      <c r="B410" s="4"/>
      <c r="C410" s="4"/>
      <c r="D410" s="4"/>
      <c r="E410" s="9" t="s">
        <v>460</v>
      </c>
      <c r="F410" s="10">
        <v>110000</v>
      </c>
      <c r="G410" s="10">
        <v>250000</v>
      </c>
      <c r="H410" s="45">
        <v>300000</v>
      </c>
      <c r="I410" s="45">
        <v>50000</v>
      </c>
      <c r="J410" s="11"/>
      <c r="K410" s="45">
        <v>50000</v>
      </c>
      <c r="L410" s="45">
        <v>0</v>
      </c>
      <c r="M410" s="45">
        <f t="shared" si="12"/>
        <v>0</v>
      </c>
    </row>
    <row r="411" spans="1:13" ht="13.5" customHeight="1">
      <c r="A411" s="4">
        <v>405</v>
      </c>
      <c r="B411" s="4"/>
      <c r="C411" s="4"/>
      <c r="D411" s="4"/>
      <c r="E411" s="9" t="s">
        <v>461</v>
      </c>
      <c r="F411" s="10">
        <v>120000</v>
      </c>
      <c r="G411" s="10">
        <v>200000</v>
      </c>
      <c r="H411" s="45">
        <v>180000</v>
      </c>
      <c r="I411" s="45">
        <v>50000</v>
      </c>
      <c r="J411" s="11"/>
      <c r="K411" s="45">
        <v>0</v>
      </c>
      <c r="L411" s="45">
        <v>0</v>
      </c>
      <c r="M411" s="45" t="e">
        <f t="shared" si="12"/>
        <v>#DIV/0!</v>
      </c>
    </row>
    <row r="412" spans="1:13" ht="12.75">
      <c r="A412" s="4">
        <v>406</v>
      </c>
      <c r="B412" s="4"/>
      <c r="C412" s="4"/>
      <c r="D412" s="4">
        <v>4280</v>
      </c>
      <c r="E412" s="9" t="s">
        <v>24</v>
      </c>
      <c r="F412" s="10">
        <f>SUM(F413:F415)</f>
        <v>11600</v>
      </c>
      <c r="G412" s="10">
        <f>SUM(G413:G415)</f>
        <v>6500</v>
      </c>
      <c r="H412" s="45">
        <f>SUM(H413:H415)</f>
        <v>6500</v>
      </c>
      <c r="I412" s="45">
        <f>SUM(I413:I415)</f>
        <v>8300</v>
      </c>
      <c r="J412" s="11"/>
      <c r="K412" s="45">
        <f>SUM(K413:K415)</f>
        <v>8300</v>
      </c>
      <c r="L412" s="45">
        <f>SUM(L413:L415)</f>
        <v>1335</v>
      </c>
      <c r="M412" s="45">
        <f t="shared" si="12"/>
        <v>16.08433734939759</v>
      </c>
    </row>
    <row r="413" spans="1:13" ht="25.5">
      <c r="A413" s="4">
        <v>407</v>
      </c>
      <c r="B413" s="4"/>
      <c r="C413" s="4"/>
      <c r="D413" s="4"/>
      <c r="E413" s="9" t="s">
        <v>462</v>
      </c>
      <c r="F413" s="10">
        <v>3450</v>
      </c>
      <c r="G413" s="10">
        <v>2000</v>
      </c>
      <c r="H413" s="45">
        <v>2000</v>
      </c>
      <c r="I413" s="45">
        <v>2000</v>
      </c>
      <c r="J413" s="11"/>
      <c r="K413" s="45">
        <v>2000</v>
      </c>
      <c r="L413" s="45">
        <v>280</v>
      </c>
      <c r="M413" s="45">
        <f t="shared" si="12"/>
        <v>14.000000000000002</v>
      </c>
    </row>
    <row r="414" spans="1:13" ht="25.5" customHeight="1">
      <c r="A414" s="4">
        <v>408</v>
      </c>
      <c r="B414" s="4"/>
      <c r="C414" s="4"/>
      <c r="D414" s="4"/>
      <c r="E414" s="9" t="s">
        <v>463</v>
      </c>
      <c r="F414" s="10">
        <v>3150</v>
      </c>
      <c r="G414" s="10">
        <v>3500</v>
      </c>
      <c r="H414" s="45">
        <v>3500</v>
      </c>
      <c r="I414" s="45">
        <v>3500</v>
      </c>
      <c r="J414" s="11"/>
      <c r="K414" s="45">
        <v>3500</v>
      </c>
      <c r="L414" s="45">
        <v>0</v>
      </c>
      <c r="M414" s="45">
        <f t="shared" si="12"/>
        <v>0</v>
      </c>
    </row>
    <row r="415" spans="1:13" ht="38.25">
      <c r="A415" s="4">
        <v>409</v>
      </c>
      <c r="B415" s="4"/>
      <c r="C415" s="4"/>
      <c r="D415" s="4"/>
      <c r="E415" s="9" t="s">
        <v>467</v>
      </c>
      <c r="F415" s="10">
        <v>5000</v>
      </c>
      <c r="G415" s="10">
        <v>1000</v>
      </c>
      <c r="H415" s="45">
        <v>1000</v>
      </c>
      <c r="I415" s="45">
        <v>2800</v>
      </c>
      <c r="J415" s="11"/>
      <c r="K415" s="45">
        <v>2800</v>
      </c>
      <c r="L415" s="45">
        <v>1055</v>
      </c>
      <c r="M415" s="45">
        <f t="shared" si="12"/>
        <v>37.67857142857143</v>
      </c>
    </row>
    <row r="416" spans="1:13" ht="12.75">
      <c r="A416" s="4">
        <v>410</v>
      </c>
      <c r="B416" s="4" t="s">
        <v>161</v>
      </c>
      <c r="C416" s="4" t="s">
        <v>162</v>
      </c>
      <c r="D416" s="4">
        <v>4300</v>
      </c>
      <c r="E416" s="9" t="s">
        <v>216</v>
      </c>
      <c r="F416" s="10">
        <f>SUM(F417:F419)</f>
        <v>256595</v>
      </c>
      <c r="G416" s="10">
        <f>SUM(G417:G419)</f>
        <v>180000</v>
      </c>
      <c r="H416" s="45">
        <f>SUM(H417:H419)</f>
        <v>195000</v>
      </c>
      <c r="I416" s="45">
        <f>SUM(I417:I419)</f>
        <v>200000</v>
      </c>
      <c r="J416" s="11"/>
      <c r="K416" s="45">
        <f>SUM(K417:K419)</f>
        <v>211500</v>
      </c>
      <c r="L416" s="45">
        <f>SUM(L417:L419)</f>
        <v>126394.44</v>
      </c>
      <c r="M416" s="45">
        <f t="shared" si="12"/>
        <v>59.76096453900709</v>
      </c>
    </row>
    <row r="417" spans="1:13" ht="76.5">
      <c r="A417" s="4">
        <v>411</v>
      </c>
      <c r="B417" s="4"/>
      <c r="C417" s="4"/>
      <c r="D417" s="4"/>
      <c r="E417" s="9" t="s">
        <v>521</v>
      </c>
      <c r="F417" s="10">
        <v>116500</v>
      </c>
      <c r="G417" s="10">
        <v>70000</v>
      </c>
      <c r="H417" s="45">
        <v>65000</v>
      </c>
      <c r="I417" s="45">
        <v>63000</v>
      </c>
      <c r="J417" s="11"/>
      <c r="K417" s="45">
        <v>63000</v>
      </c>
      <c r="L417" s="45">
        <v>41766.7</v>
      </c>
      <c r="M417" s="45">
        <f t="shared" si="12"/>
        <v>66.2963492063492</v>
      </c>
    </row>
    <row r="418" spans="1:13" ht="66" customHeight="1">
      <c r="A418" s="4">
        <v>412</v>
      </c>
      <c r="B418" s="4"/>
      <c r="C418" s="4"/>
      <c r="D418" s="4"/>
      <c r="E418" s="9" t="s">
        <v>520</v>
      </c>
      <c r="F418" s="10">
        <v>81295</v>
      </c>
      <c r="G418" s="10">
        <v>60000</v>
      </c>
      <c r="H418" s="45">
        <v>70000</v>
      </c>
      <c r="I418" s="45">
        <v>67000</v>
      </c>
      <c r="J418" s="11"/>
      <c r="K418" s="45">
        <v>87000</v>
      </c>
      <c r="L418" s="45">
        <v>37340.22</v>
      </c>
      <c r="M418" s="45">
        <f t="shared" si="12"/>
        <v>42.91979310344828</v>
      </c>
    </row>
    <row r="419" spans="1:13" ht="51" customHeight="1">
      <c r="A419" s="4">
        <v>413</v>
      </c>
      <c r="B419" s="4"/>
      <c r="C419" s="4"/>
      <c r="D419" s="4"/>
      <c r="E419" s="9" t="s">
        <v>522</v>
      </c>
      <c r="F419" s="10">
        <v>58800</v>
      </c>
      <c r="G419" s="10">
        <v>50000</v>
      </c>
      <c r="H419" s="45">
        <v>60000</v>
      </c>
      <c r="I419" s="45">
        <v>70000</v>
      </c>
      <c r="J419" s="11"/>
      <c r="K419" s="45">
        <v>61500</v>
      </c>
      <c r="L419" s="45">
        <v>47287.52</v>
      </c>
      <c r="M419" s="45">
        <f t="shared" si="12"/>
        <v>76.89027642276423</v>
      </c>
    </row>
    <row r="420" spans="1:13" ht="12.75" customHeight="1">
      <c r="A420" s="4">
        <v>414</v>
      </c>
      <c r="B420" s="4"/>
      <c r="C420" s="4"/>
      <c r="D420" s="4">
        <v>4350</v>
      </c>
      <c r="E420" s="9" t="s">
        <v>341</v>
      </c>
      <c r="F420" s="10">
        <f>SUM(F421:F422)</f>
        <v>5750</v>
      </c>
      <c r="G420" s="10">
        <f>SUM(G421:G422)</f>
        <v>6500</v>
      </c>
      <c r="H420" s="45">
        <f>SUM(H421:H422)</f>
        <v>5500</v>
      </c>
      <c r="I420" s="45">
        <f>SUM(I421:I422)</f>
        <v>4600</v>
      </c>
      <c r="J420" s="11"/>
      <c r="K420" s="45">
        <f>SUM(K421:K422)</f>
        <v>4600</v>
      </c>
      <c r="L420" s="45">
        <f>SUM(L421:L422)</f>
        <v>2130.88</v>
      </c>
      <c r="M420" s="45">
        <f t="shared" si="12"/>
        <v>46.323478260869564</v>
      </c>
    </row>
    <row r="421" spans="1:13" ht="12.75" customHeight="1">
      <c r="A421" s="4">
        <v>415</v>
      </c>
      <c r="B421" s="4"/>
      <c r="C421" s="4"/>
      <c r="D421" s="4"/>
      <c r="E421" s="9" t="s">
        <v>468</v>
      </c>
      <c r="F421" s="10">
        <v>3550</v>
      </c>
      <c r="G421" s="10">
        <v>3500</v>
      </c>
      <c r="H421" s="45">
        <v>3500</v>
      </c>
      <c r="I421" s="45">
        <v>2500</v>
      </c>
      <c r="J421" s="11"/>
      <c r="K421" s="45">
        <v>2500</v>
      </c>
      <c r="L421" s="45">
        <v>756.4</v>
      </c>
      <c r="M421" s="45">
        <f t="shared" si="12"/>
        <v>30.256</v>
      </c>
    </row>
    <row r="422" spans="1:13" ht="15" customHeight="1">
      <c r="A422" s="4">
        <v>416</v>
      </c>
      <c r="B422" s="4"/>
      <c r="C422" s="4"/>
      <c r="D422" s="4"/>
      <c r="E422" s="9" t="s">
        <v>469</v>
      </c>
      <c r="F422" s="10">
        <v>2200</v>
      </c>
      <c r="G422" s="10">
        <v>3000</v>
      </c>
      <c r="H422" s="45">
        <v>2000</v>
      </c>
      <c r="I422" s="45">
        <v>2100</v>
      </c>
      <c r="J422" s="11"/>
      <c r="K422" s="45">
        <v>2100</v>
      </c>
      <c r="L422" s="45">
        <v>1374.48</v>
      </c>
      <c r="M422" s="45">
        <f t="shared" si="12"/>
        <v>65.45142857142856</v>
      </c>
    </row>
    <row r="423" spans="1:13" ht="27" customHeight="1">
      <c r="A423" s="4">
        <v>417</v>
      </c>
      <c r="B423" s="4"/>
      <c r="C423" s="4"/>
      <c r="D423" s="4">
        <v>4360</v>
      </c>
      <c r="E423" s="9" t="s">
        <v>554</v>
      </c>
      <c r="F423" s="10">
        <f>SUM(F424:F426)</f>
        <v>256595</v>
      </c>
      <c r="G423" s="10">
        <f>SUM(G424:G426)</f>
        <v>4400</v>
      </c>
      <c r="H423" s="45">
        <f>SUM(H424:H426)</f>
        <v>5400</v>
      </c>
      <c r="I423" s="45">
        <f>SUM(I424:I426)</f>
        <v>4800</v>
      </c>
      <c r="J423" s="11"/>
      <c r="K423" s="45">
        <f>SUM(K424:K426)</f>
        <v>4800</v>
      </c>
      <c r="L423" s="45">
        <f>SUM(L424:L426)</f>
        <v>1767.1</v>
      </c>
      <c r="M423" s="45">
        <f t="shared" si="12"/>
        <v>36.81458333333333</v>
      </c>
    </row>
    <row r="424" spans="1:13" ht="27.75" customHeight="1">
      <c r="A424" s="4">
        <v>418</v>
      </c>
      <c r="B424" s="4"/>
      <c r="C424" s="4"/>
      <c r="D424" s="4"/>
      <c r="E424" s="9" t="s">
        <v>552</v>
      </c>
      <c r="F424" s="10">
        <v>116500</v>
      </c>
      <c r="G424" s="10">
        <v>900</v>
      </c>
      <c r="H424" s="45">
        <v>1800</v>
      </c>
      <c r="I424" s="45">
        <v>1500</v>
      </c>
      <c r="J424" s="11"/>
      <c r="K424" s="45">
        <v>1500</v>
      </c>
      <c r="L424" s="45">
        <v>630.62</v>
      </c>
      <c r="M424" s="45">
        <f t="shared" si="12"/>
        <v>42.041333333333334</v>
      </c>
    </row>
    <row r="425" spans="1:13" ht="25.5" customHeight="1">
      <c r="A425" s="4">
        <v>419</v>
      </c>
      <c r="B425" s="4"/>
      <c r="C425" s="4"/>
      <c r="D425" s="4"/>
      <c r="E425" s="9" t="s">
        <v>483</v>
      </c>
      <c r="F425" s="10">
        <v>81295</v>
      </c>
      <c r="G425" s="10">
        <v>2500</v>
      </c>
      <c r="H425" s="45">
        <v>1800</v>
      </c>
      <c r="I425" s="45">
        <v>1800</v>
      </c>
      <c r="J425" s="11"/>
      <c r="K425" s="45">
        <v>1800</v>
      </c>
      <c r="L425" s="45">
        <v>740.25</v>
      </c>
      <c r="M425" s="45">
        <f t="shared" si="12"/>
        <v>41.125</v>
      </c>
    </row>
    <row r="426" spans="1:13" ht="30" customHeight="1">
      <c r="A426" s="4">
        <v>420</v>
      </c>
      <c r="B426" s="4"/>
      <c r="C426" s="4"/>
      <c r="D426" s="4"/>
      <c r="E426" s="9" t="s">
        <v>568</v>
      </c>
      <c r="F426" s="10">
        <v>58800</v>
      </c>
      <c r="G426" s="10">
        <v>1000</v>
      </c>
      <c r="H426" s="45">
        <v>1800</v>
      </c>
      <c r="I426" s="45">
        <v>1500</v>
      </c>
      <c r="J426" s="11"/>
      <c r="K426" s="45">
        <v>1500</v>
      </c>
      <c r="L426" s="45">
        <v>396.23</v>
      </c>
      <c r="M426" s="45">
        <f t="shared" si="12"/>
        <v>26.415333333333336</v>
      </c>
    </row>
    <row r="427" spans="1:13" ht="14.25" customHeight="1">
      <c r="A427" s="4">
        <v>421</v>
      </c>
      <c r="B427" s="4"/>
      <c r="C427" s="4"/>
      <c r="D427" s="4">
        <v>4370</v>
      </c>
      <c r="E427" s="9" t="s">
        <v>555</v>
      </c>
      <c r="F427" s="10">
        <f>SUM(F428:F430)</f>
        <v>256595</v>
      </c>
      <c r="G427" s="10">
        <f>SUM(G428:G430)</f>
        <v>22500</v>
      </c>
      <c r="H427" s="45">
        <f>SUM(H428:H430)</f>
        <v>22400</v>
      </c>
      <c r="I427" s="45">
        <f>SUM(I428:I430)</f>
        <v>21500</v>
      </c>
      <c r="J427" s="11"/>
      <c r="K427" s="45">
        <f>SUM(K428:K430)</f>
        <v>21500</v>
      </c>
      <c r="L427" s="45">
        <f>SUM(L428:L430)</f>
        <v>7727.040000000001</v>
      </c>
      <c r="M427" s="45">
        <f t="shared" si="12"/>
        <v>35.93972093023256</v>
      </c>
    </row>
    <row r="428" spans="1:13" ht="24" customHeight="1">
      <c r="A428" s="4">
        <v>422</v>
      </c>
      <c r="B428" s="4"/>
      <c r="C428" s="4"/>
      <c r="D428" s="4"/>
      <c r="E428" s="9" t="s">
        <v>556</v>
      </c>
      <c r="F428" s="10">
        <v>116500</v>
      </c>
      <c r="G428" s="10">
        <v>12000</v>
      </c>
      <c r="H428" s="45">
        <v>15000</v>
      </c>
      <c r="I428" s="45">
        <v>14500</v>
      </c>
      <c r="J428" s="11"/>
      <c r="K428" s="45">
        <v>14500</v>
      </c>
      <c r="L428" s="45">
        <v>5052.47</v>
      </c>
      <c r="M428" s="45">
        <f t="shared" si="12"/>
        <v>34.84462068965517</v>
      </c>
    </row>
    <row r="429" spans="1:13" ht="24" customHeight="1">
      <c r="A429" s="4">
        <v>423</v>
      </c>
      <c r="B429" s="4"/>
      <c r="C429" s="4"/>
      <c r="D429" s="4"/>
      <c r="E429" s="9" t="s">
        <v>553</v>
      </c>
      <c r="F429" s="10">
        <v>81295</v>
      </c>
      <c r="G429" s="10">
        <v>5500</v>
      </c>
      <c r="H429" s="45">
        <v>3200</v>
      </c>
      <c r="I429" s="45">
        <v>3000</v>
      </c>
      <c r="J429" s="11"/>
      <c r="K429" s="45">
        <v>3000</v>
      </c>
      <c r="L429" s="45">
        <v>1191.59</v>
      </c>
      <c r="M429" s="45">
        <f t="shared" si="12"/>
        <v>39.71966666666666</v>
      </c>
    </row>
    <row r="430" spans="1:13" ht="24.75" customHeight="1">
      <c r="A430" s="4">
        <v>424</v>
      </c>
      <c r="B430" s="4"/>
      <c r="C430" s="4"/>
      <c r="D430" s="4"/>
      <c r="E430" s="9" t="s">
        <v>557</v>
      </c>
      <c r="F430" s="10">
        <v>58800</v>
      </c>
      <c r="G430" s="10">
        <v>5000</v>
      </c>
      <c r="H430" s="45">
        <v>4200</v>
      </c>
      <c r="I430" s="45">
        <v>4000</v>
      </c>
      <c r="J430" s="11"/>
      <c r="K430" s="45">
        <v>4000</v>
      </c>
      <c r="L430" s="45">
        <v>1482.98</v>
      </c>
      <c r="M430" s="45">
        <f t="shared" si="12"/>
        <v>37.0745</v>
      </c>
    </row>
    <row r="431" spans="1:13" ht="12.75">
      <c r="A431" s="4">
        <v>425</v>
      </c>
      <c r="B431" s="4" t="s">
        <v>161</v>
      </c>
      <c r="C431" s="4" t="s">
        <v>162</v>
      </c>
      <c r="D431" s="4">
        <v>4410</v>
      </c>
      <c r="E431" s="9" t="s">
        <v>268</v>
      </c>
      <c r="F431" s="10">
        <f>SUM(F432:F434)</f>
        <v>18900</v>
      </c>
      <c r="G431" s="10">
        <f>SUM(G432:G434)</f>
        <v>6500</v>
      </c>
      <c r="H431" s="45">
        <f>SUM(H432:H434)</f>
        <v>6700</v>
      </c>
      <c r="I431" s="45">
        <f>SUM(I432:I434)</f>
        <v>8000</v>
      </c>
      <c r="J431" s="11"/>
      <c r="K431" s="45">
        <f>SUM(K432:K434)</f>
        <v>8000</v>
      </c>
      <c r="L431" s="45">
        <f>SUM(L432:L434)</f>
        <v>5124.08</v>
      </c>
      <c r="M431" s="45">
        <f t="shared" si="12"/>
        <v>64.051</v>
      </c>
    </row>
    <row r="432" spans="1:13" ht="12.75">
      <c r="A432" s="4">
        <v>426</v>
      </c>
      <c r="B432" s="4"/>
      <c r="C432" s="4"/>
      <c r="D432" s="4"/>
      <c r="E432" s="9" t="s">
        <v>484</v>
      </c>
      <c r="F432" s="10">
        <v>7000</v>
      </c>
      <c r="G432" s="10">
        <v>2000</v>
      </c>
      <c r="H432" s="45">
        <v>1000</v>
      </c>
      <c r="I432" s="45">
        <v>800</v>
      </c>
      <c r="J432" s="11"/>
      <c r="K432" s="45">
        <v>800</v>
      </c>
      <c r="L432" s="45">
        <v>37.6</v>
      </c>
      <c r="M432" s="45">
        <f t="shared" si="12"/>
        <v>4.7</v>
      </c>
    </row>
    <row r="433" spans="1:13" ht="51">
      <c r="A433" s="4">
        <v>427</v>
      </c>
      <c r="B433" s="4"/>
      <c r="C433" s="4"/>
      <c r="D433" s="4"/>
      <c r="E433" s="9" t="s">
        <v>653</v>
      </c>
      <c r="F433" s="10">
        <v>7400</v>
      </c>
      <c r="G433" s="10">
        <v>4000</v>
      </c>
      <c r="H433" s="45">
        <v>5200</v>
      </c>
      <c r="I433" s="45">
        <v>6700</v>
      </c>
      <c r="J433" s="11"/>
      <c r="K433" s="45">
        <v>6700</v>
      </c>
      <c r="L433" s="45">
        <v>5086.48</v>
      </c>
      <c r="M433" s="45">
        <f t="shared" si="12"/>
        <v>75.9176119402985</v>
      </c>
    </row>
    <row r="434" spans="1:13" ht="12.75">
      <c r="A434" s="4">
        <v>428</v>
      </c>
      <c r="B434" s="4"/>
      <c r="C434" s="4"/>
      <c r="D434" s="4"/>
      <c r="E434" s="9" t="s">
        <v>485</v>
      </c>
      <c r="F434" s="10">
        <v>4500</v>
      </c>
      <c r="G434" s="10">
        <v>500</v>
      </c>
      <c r="H434" s="45">
        <v>500</v>
      </c>
      <c r="I434" s="45">
        <v>500</v>
      </c>
      <c r="J434" s="11"/>
      <c r="K434" s="45">
        <v>500</v>
      </c>
      <c r="L434" s="45">
        <v>0</v>
      </c>
      <c r="M434" s="45">
        <f t="shared" si="12"/>
        <v>0</v>
      </c>
    </row>
    <row r="435" spans="1:13" ht="12.75">
      <c r="A435" s="4">
        <v>429</v>
      </c>
      <c r="B435" s="4"/>
      <c r="C435" s="4"/>
      <c r="D435" s="4">
        <v>4420</v>
      </c>
      <c r="E435" s="9" t="s">
        <v>800</v>
      </c>
      <c r="F435" s="10">
        <f>SUM(F436:F436)</f>
        <v>2100</v>
      </c>
      <c r="G435" s="10">
        <f>SUM(G436:G436)</f>
        <v>600</v>
      </c>
      <c r="H435" s="45">
        <f>SUM(H436:H436)</f>
        <v>600</v>
      </c>
      <c r="I435" s="45">
        <f>SUM(I436:I436)</f>
        <v>600</v>
      </c>
      <c r="J435" s="11"/>
      <c r="K435" s="45">
        <f>SUM(K436:K436)</f>
        <v>600</v>
      </c>
      <c r="L435" s="45">
        <f>SUM(L436:L436)</f>
        <v>0</v>
      </c>
      <c r="M435" s="45">
        <f t="shared" si="12"/>
        <v>0</v>
      </c>
    </row>
    <row r="436" spans="1:13" ht="25.5">
      <c r="A436" s="4">
        <v>430</v>
      </c>
      <c r="B436" s="4"/>
      <c r="C436" s="4"/>
      <c r="D436" s="4"/>
      <c r="E436" s="9" t="s">
        <v>197</v>
      </c>
      <c r="F436" s="10">
        <v>2100</v>
      </c>
      <c r="G436" s="10">
        <v>600</v>
      </c>
      <c r="H436" s="45">
        <v>600</v>
      </c>
      <c r="I436" s="45">
        <v>600</v>
      </c>
      <c r="J436" s="11"/>
      <c r="K436" s="45">
        <v>600</v>
      </c>
      <c r="L436" s="45">
        <v>0</v>
      </c>
      <c r="M436" s="45">
        <f t="shared" si="12"/>
        <v>0</v>
      </c>
    </row>
    <row r="437" spans="1:13" ht="12.75">
      <c r="A437" s="4">
        <v>431</v>
      </c>
      <c r="B437" s="4" t="s">
        <v>161</v>
      </c>
      <c r="C437" s="4" t="s">
        <v>162</v>
      </c>
      <c r="D437" s="4">
        <v>4430</v>
      </c>
      <c r="E437" s="9" t="s">
        <v>217</v>
      </c>
      <c r="F437" s="10">
        <f>SUM(F438:F440)</f>
        <v>14150</v>
      </c>
      <c r="G437" s="10">
        <f>SUM(G438:G440)</f>
        <v>17500</v>
      </c>
      <c r="H437" s="45">
        <f>SUM(H438:H440)</f>
        <v>18700</v>
      </c>
      <c r="I437" s="45">
        <f>SUM(I438:I440)</f>
        <v>18700</v>
      </c>
      <c r="J437" s="11"/>
      <c r="K437" s="45">
        <f>SUM(K438:K440)</f>
        <v>18700</v>
      </c>
      <c r="L437" s="45">
        <f>SUM(L438:L440)</f>
        <v>12664</v>
      </c>
      <c r="M437" s="45">
        <f t="shared" si="12"/>
        <v>67.72192513368984</v>
      </c>
    </row>
    <row r="438" spans="1:13" ht="12.75">
      <c r="A438" s="4">
        <v>432</v>
      </c>
      <c r="B438" s="4"/>
      <c r="C438" s="4"/>
      <c r="D438" s="4"/>
      <c r="E438" s="9" t="s">
        <v>486</v>
      </c>
      <c r="F438" s="10">
        <v>8000</v>
      </c>
      <c r="G438" s="10">
        <v>4000</v>
      </c>
      <c r="H438" s="45">
        <v>4500</v>
      </c>
      <c r="I438" s="45">
        <v>4500</v>
      </c>
      <c r="J438" s="11"/>
      <c r="K438" s="45">
        <v>4500</v>
      </c>
      <c r="L438" s="45">
        <v>1428</v>
      </c>
      <c r="M438" s="45">
        <f t="shared" si="12"/>
        <v>31.733333333333334</v>
      </c>
    </row>
    <row r="439" spans="1:13" ht="12.75" customHeight="1">
      <c r="A439" s="4">
        <v>433</v>
      </c>
      <c r="B439" s="4"/>
      <c r="C439" s="4"/>
      <c r="D439" s="4"/>
      <c r="E439" s="9" t="s">
        <v>487</v>
      </c>
      <c r="F439" s="10">
        <v>4550</v>
      </c>
      <c r="G439" s="10">
        <v>5000</v>
      </c>
      <c r="H439" s="45">
        <v>5000</v>
      </c>
      <c r="I439" s="45">
        <v>5000</v>
      </c>
      <c r="J439" s="11"/>
      <c r="K439" s="45">
        <v>5000</v>
      </c>
      <c r="L439" s="45">
        <v>3330</v>
      </c>
      <c r="M439" s="45">
        <f t="shared" si="12"/>
        <v>66.60000000000001</v>
      </c>
    </row>
    <row r="440" spans="1:13" ht="12.75">
      <c r="A440" s="4">
        <v>434</v>
      </c>
      <c r="B440" s="4"/>
      <c r="C440" s="4"/>
      <c r="D440" s="4"/>
      <c r="E440" s="9" t="s">
        <v>488</v>
      </c>
      <c r="F440" s="10">
        <v>1600</v>
      </c>
      <c r="G440" s="10">
        <v>8500</v>
      </c>
      <c r="H440" s="45">
        <v>9200</v>
      </c>
      <c r="I440" s="45">
        <v>9200</v>
      </c>
      <c r="J440" s="11"/>
      <c r="K440" s="45">
        <v>9200</v>
      </c>
      <c r="L440" s="45">
        <v>7906</v>
      </c>
      <c r="M440" s="45">
        <f t="shared" si="12"/>
        <v>85.93478260869564</v>
      </c>
    </row>
    <row r="441" spans="1:13" ht="12.75">
      <c r="A441" s="4">
        <v>435</v>
      </c>
      <c r="B441" s="4"/>
      <c r="C441" s="4"/>
      <c r="D441" s="4">
        <v>4440</v>
      </c>
      <c r="E441" s="9" t="s">
        <v>278</v>
      </c>
      <c r="F441" s="10">
        <f>SUM(F442:F444)</f>
        <v>237570</v>
      </c>
      <c r="G441" s="10">
        <f>SUM(G442:G444)</f>
        <v>272398</v>
      </c>
      <c r="H441" s="45">
        <f>SUM(H442:H444)</f>
        <v>321436</v>
      </c>
      <c r="I441" s="45">
        <f>SUM(I442:I444)</f>
        <v>329591</v>
      </c>
      <c r="J441" s="11"/>
      <c r="K441" s="45">
        <f>SUM(K442:K444)</f>
        <v>329591</v>
      </c>
      <c r="L441" s="45">
        <f>SUM(L442:L444)</f>
        <v>247193</v>
      </c>
      <c r="M441" s="45">
        <f t="shared" si="12"/>
        <v>74.99992414841424</v>
      </c>
    </row>
    <row r="442" spans="1:13" ht="38.25">
      <c r="A442" s="4">
        <v>436</v>
      </c>
      <c r="B442" s="4"/>
      <c r="C442" s="4"/>
      <c r="D442" s="4"/>
      <c r="E442" s="9" t="s">
        <v>474</v>
      </c>
      <c r="F442" s="10">
        <v>103306</v>
      </c>
      <c r="G442" s="10">
        <v>120056</v>
      </c>
      <c r="H442" s="45">
        <v>140380</v>
      </c>
      <c r="I442" s="45">
        <v>142203</v>
      </c>
      <c r="J442" s="11"/>
      <c r="K442" s="45">
        <v>142203</v>
      </c>
      <c r="L442" s="45">
        <v>106652</v>
      </c>
      <c r="M442" s="45">
        <f t="shared" si="12"/>
        <v>74.99982419498885</v>
      </c>
    </row>
    <row r="443" spans="1:13" ht="38.25">
      <c r="A443" s="4">
        <v>437</v>
      </c>
      <c r="B443" s="4"/>
      <c r="C443" s="4"/>
      <c r="D443" s="4"/>
      <c r="E443" s="9" t="s">
        <v>475</v>
      </c>
      <c r="F443" s="10">
        <v>86232</v>
      </c>
      <c r="G443" s="10">
        <v>93420</v>
      </c>
      <c r="H443" s="45">
        <v>111281</v>
      </c>
      <c r="I443" s="45">
        <v>116629</v>
      </c>
      <c r="J443" s="11"/>
      <c r="K443" s="45">
        <v>116629</v>
      </c>
      <c r="L443" s="45">
        <v>87472</v>
      </c>
      <c r="M443" s="45">
        <f t="shared" si="12"/>
        <v>75.0002143549203</v>
      </c>
    </row>
    <row r="444" spans="1:13" ht="38.25">
      <c r="A444" s="4">
        <v>438</v>
      </c>
      <c r="B444" s="4"/>
      <c r="C444" s="4"/>
      <c r="D444" s="4"/>
      <c r="E444" s="9" t="s">
        <v>476</v>
      </c>
      <c r="F444" s="10">
        <v>48032</v>
      </c>
      <c r="G444" s="10">
        <v>58922</v>
      </c>
      <c r="H444" s="45">
        <v>69775</v>
      </c>
      <c r="I444" s="45">
        <v>70759</v>
      </c>
      <c r="J444" s="11"/>
      <c r="K444" s="45">
        <v>70759</v>
      </c>
      <c r="L444" s="45">
        <v>53069</v>
      </c>
      <c r="M444" s="45">
        <f t="shared" si="12"/>
        <v>74.99964668805382</v>
      </c>
    </row>
    <row r="445" spans="1:13" ht="26.25" customHeight="1">
      <c r="A445" s="4">
        <v>439</v>
      </c>
      <c r="B445" s="4"/>
      <c r="C445" s="4"/>
      <c r="D445" s="4">
        <v>4700</v>
      </c>
      <c r="E445" s="9" t="s">
        <v>479</v>
      </c>
      <c r="F445" s="10">
        <f>SUM(F446:F448)</f>
        <v>14150</v>
      </c>
      <c r="G445" s="10">
        <f>SUM(G446:G448)</f>
        <v>3500</v>
      </c>
      <c r="H445" s="45">
        <f>SUM(H446:H448)</f>
        <v>3000</v>
      </c>
      <c r="I445" s="45">
        <f>SUM(I446:I448)</f>
        <v>2800</v>
      </c>
      <c r="J445" s="11"/>
      <c r="K445" s="45">
        <f>SUM(K446:K448)</f>
        <v>2800</v>
      </c>
      <c r="L445" s="45">
        <f>SUM(L446:L448)</f>
        <v>0</v>
      </c>
      <c r="M445" s="45">
        <f t="shared" si="12"/>
        <v>0</v>
      </c>
    </row>
    <row r="446" spans="1:13" ht="12.75">
      <c r="A446" s="4">
        <v>440</v>
      </c>
      <c r="B446" s="4"/>
      <c r="C446" s="4"/>
      <c r="D446" s="4"/>
      <c r="E446" s="9" t="s">
        <v>480</v>
      </c>
      <c r="F446" s="10">
        <v>8000</v>
      </c>
      <c r="G446" s="10">
        <v>1500</v>
      </c>
      <c r="H446" s="45">
        <v>1000</v>
      </c>
      <c r="I446" s="45">
        <v>1000</v>
      </c>
      <c r="J446" s="11"/>
      <c r="K446" s="45">
        <v>1000</v>
      </c>
      <c r="L446" s="45">
        <v>0</v>
      </c>
      <c r="M446" s="45">
        <f t="shared" si="12"/>
        <v>0</v>
      </c>
    </row>
    <row r="447" spans="1:13" ht="12.75">
      <c r="A447" s="4">
        <v>441</v>
      </c>
      <c r="B447" s="4"/>
      <c r="C447" s="4"/>
      <c r="D447" s="4"/>
      <c r="E447" s="9" t="s">
        <v>481</v>
      </c>
      <c r="F447" s="10">
        <v>4550</v>
      </c>
      <c r="G447" s="10">
        <v>1000</v>
      </c>
      <c r="H447" s="45">
        <v>1000</v>
      </c>
      <c r="I447" s="45">
        <v>1000</v>
      </c>
      <c r="J447" s="11"/>
      <c r="K447" s="45">
        <v>1000</v>
      </c>
      <c r="L447" s="45">
        <v>0</v>
      </c>
      <c r="M447" s="45">
        <f t="shared" si="12"/>
        <v>0</v>
      </c>
    </row>
    <row r="448" spans="1:13" ht="12.75">
      <c r="A448" s="4">
        <v>442</v>
      </c>
      <c r="B448" s="4"/>
      <c r="C448" s="4"/>
      <c r="D448" s="4"/>
      <c r="E448" s="9" t="s">
        <v>482</v>
      </c>
      <c r="F448" s="10">
        <v>1600</v>
      </c>
      <c r="G448" s="10">
        <v>1000</v>
      </c>
      <c r="H448" s="45">
        <v>1000</v>
      </c>
      <c r="I448" s="45">
        <v>800</v>
      </c>
      <c r="J448" s="11"/>
      <c r="K448" s="45">
        <v>800</v>
      </c>
      <c r="L448" s="45">
        <v>0</v>
      </c>
      <c r="M448" s="45">
        <f t="shared" si="12"/>
        <v>0</v>
      </c>
    </row>
    <row r="449" spans="1:13" ht="25.5">
      <c r="A449" s="4">
        <v>443</v>
      </c>
      <c r="B449" s="4"/>
      <c r="C449" s="4"/>
      <c r="D449" s="4">
        <v>4740</v>
      </c>
      <c r="E449" s="9" t="s">
        <v>829</v>
      </c>
      <c r="F449" s="10">
        <f>SUM(F450:F452)</f>
        <v>14150</v>
      </c>
      <c r="G449" s="10">
        <f>SUM(G450:G452)</f>
        <v>11000</v>
      </c>
      <c r="H449" s="45">
        <f>SUM(H450:H452)</f>
        <v>9000</v>
      </c>
      <c r="I449" s="45">
        <f>SUM(I450:I452)</f>
        <v>8800</v>
      </c>
      <c r="J449" s="11"/>
      <c r="K449" s="45">
        <f>SUM(K450:K452)</f>
        <v>8800</v>
      </c>
      <c r="L449" s="45">
        <f>SUM(L450:L452)</f>
        <v>1891.62</v>
      </c>
      <c r="M449" s="45">
        <f t="shared" si="12"/>
        <v>21.495681818181815</v>
      </c>
    </row>
    <row r="450" spans="1:13" ht="25.5">
      <c r="A450" s="4">
        <v>444</v>
      </c>
      <c r="B450" s="4"/>
      <c r="C450" s="4"/>
      <c r="D450" s="4"/>
      <c r="E450" s="9" t="s">
        <v>600</v>
      </c>
      <c r="F450" s="10">
        <v>8000</v>
      </c>
      <c r="G450" s="10">
        <v>2000</v>
      </c>
      <c r="H450" s="45">
        <v>3000</v>
      </c>
      <c r="I450" s="45">
        <v>3000</v>
      </c>
      <c r="J450" s="11"/>
      <c r="K450" s="45">
        <v>3000</v>
      </c>
      <c r="L450" s="45">
        <v>841.62</v>
      </c>
      <c r="M450" s="45">
        <f t="shared" si="12"/>
        <v>28.054000000000002</v>
      </c>
    </row>
    <row r="451" spans="1:13" ht="25.5">
      <c r="A451" s="4">
        <v>445</v>
      </c>
      <c r="B451" s="4"/>
      <c r="C451" s="4"/>
      <c r="D451" s="4"/>
      <c r="E451" s="9" t="s">
        <v>601</v>
      </c>
      <c r="F451" s="10">
        <v>4550</v>
      </c>
      <c r="G451" s="10">
        <v>5000</v>
      </c>
      <c r="H451" s="45">
        <v>3000</v>
      </c>
      <c r="I451" s="45">
        <v>3000</v>
      </c>
      <c r="J451" s="11"/>
      <c r="K451" s="45">
        <v>3000</v>
      </c>
      <c r="L451" s="45">
        <v>0</v>
      </c>
      <c r="M451" s="45">
        <f t="shared" si="12"/>
        <v>0</v>
      </c>
    </row>
    <row r="452" spans="1:13" ht="25.5">
      <c r="A452" s="4">
        <v>446</v>
      </c>
      <c r="B452" s="4"/>
      <c r="C452" s="4"/>
      <c r="D452" s="4"/>
      <c r="E452" s="9" t="s">
        <v>602</v>
      </c>
      <c r="F452" s="10">
        <v>1600</v>
      </c>
      <c r="G452" s="10">
        <v>4000</v>
      </c>
      <c r="H452" s="45">
        <v>3000</v>
      </c>
      <c r="I452" s="45">
        <v>2800</v>
      </c>
      <c r="J452" s="11"/>
      <c r="K452" s="45">
        <v>2800</v>
      </c>
      <c r="L452" s="45">
        <v>1050</v>
      </c>
      <c r="M452" s="45">
        <f t="shared" si="12"/>
        <v>37.5</v>
      </c>
    </row>
    <row r="453" spans="1:13" ht="15" customHeight="1">
      <c r="A453" s="4">
        <v>447</v>
      </c>
      <c r="B453" s="4"/>
      <c r="C453" s="4"/>
      <c r="D453" s="4">
        <v>4750</v>
      </c>
      <c r="E453" s="9" t="s">
        <v>603</v>
      </c>
      <c r="F453" s="10">
        <f>SUM(F454:F456)</f>
        <v>14150</v>
      </c>
      <c r="G453" s="10">
        <f>SUM(G454:G456)</f>
        <v>10500</v>
      </c>
      <c r="H453" s="45">
        <f>SUM(H454:H456)</f>
        <v>20300</v>
      </c>
      <c r="I453" s="45">
        <f>SUM(I454:I456)</f>
        <v>20500</v>
      </c>
      <c r="J453" s="11"/>
      <c r="K453" s="45">
        <f>SUM(K454:K456)</f>
        <v>20500</v>
      </c>
      <c r="L453" s="45">
        <f>SUM(L454:L456)</f>
        <v>10596.82</v>
      </c>
      <c r="M453" s="45">
        <f t="shared" si="12"/>
        <v>51.69180487804878</v>
      </c>
    </row>
    <row r="454" spans="1:13" ht="29.25" customHeight="1">
      <c r="A454" s="4">
        <v>448</v>
      </c>
      <c r="B454" s="4"/>
      <c r="C454" s="4"/>
      <c r="D454" s="4"/>
      <c r="E454" s="9" t="s">
        <v>607</v>
      </c>
      <c r="F454" s="10">
        <v>8000</v>
      </c>
      <c r="G454" s="10">
        <v>3000</v>
      </c>
      <c r="H454" s="45">
        <v>3000</v>
      </c>
      <c r="I454" s="45">
        <v>4000</v>
      </c>
      <c r="J454" s="11"/>
      <c r="K454" s="45">
        <v>4000</v>
      </c>
      <c r="L454" s="45">
        <v>1978.6</v>
      </c>
      <c r="M454" s="45">
        <f t="shared" si="12"/>
        <v>49.464999999999996</v>
      </c>
    </row>
    <row r="455" spans="1:13" ht="24.75" customHeight="1">
      <c r="A455" s="4">
        <v>449</v>
      </c>
      <c r="B455" s="4"/>
      <c r="C455" s="4"/>
      <c r="D455" s="4"/>
      <c r="E455" s="9" t="s">
        <v>654</v>
      </c>
      <c r="F455" s="10">
        <v>4550</v>
      </c>
      <c r="G455" s="10">
        <v>3500</v>
      </c>
      <c r="H455" s="45">
        <v>13300</v>
      </c>
      <c r="I455" s="45">
        <v>10000</v>
      </c>
      <c r="J455" s="11"/>
      <c r="K455" s="45">
        <v>10000</v>
      </c>
      <c r="L455" s="45">
        <v>2782.38</v>
      </c>
      <c r="M455" s="45">
        <f aca="true" t="shared" si="13" ref="M455:M518">SUM(L455/K455)*100</f>
        <v>27.8238</v>
      </c>
    </row>
    <row r="456" spans="1:13" ht="24.75" customHeight="1">
      <c r="A456" s="4">
        <v>450</v>
      </c>
      <c r="B456" s="4"/>
      <c r="C456" s="4"/>
      <c r="D456" s="4"/>
      <c r="E456" s="9" t="s">
        <v>608</v>
      </c>
      <c r="F456" s="10">
        <v>1600</v>
      </c>
      <c r="G456" s="10">
        <v>4000</v>
      </c>
      <c r="H456" s="45">
        <v>4000</v>
      </c>
      <c r="I456" s="45">
        <v>6500</v>
      </c>
      <c r="J456" s="11"/>
      <c r="K456" s="45">
        <v>6500</v>
      </c>
      <c r="L456" s="45">
        <v>5835.84</v>
      </c>
      <c r="M456" s="45">
        <f t="shared" si="13"/>
        <v>89.78215384615385</v>
      </c>
    </row>
    <row r="457" spans="1:13" ht="14.25" customHeight="1">
      <c r="A457" s="4">
        <v>451</v>
      </c>
      <c r="B457" s="4"/>
      <c r="C457" s="4"/>
      <c r="D457" s="4">
        <v>6050</v>
      </c>
      <c r="E457" s="9" t="s">
        <v>762</v>
      </c>
      <c r="F457" s="10"/>
      <c r="G457" s="10"/>
      <c r="H457" s="45">
        <f>SUM(H458)</f>
        <v>200000</v>
      </c>
      <c r="I457" s="45">
        <f>SUM(I458)</f>
        <v>10000</v>
      </c>
      <c r="J457" s="11"/>
      <c r="K457" s="45">
        <f>SUM(K458)</f>
        <v>110000</v>
      </c>
      <c r="L457" s="45">
        <f>SUM(L458)</f>
        <v>2440</v>
      </c>
      <c r="M457" s="45">
        <f t="shared" si="13"/>
        <v>2.2181818181818183</v>
      </c>
    </row>
    <row r="458" spans="1:13" ht="16.5" customHeight="1">
      <c r="A458" s="4">
        <v>452</v>
      </c>
      <c r="B458" s="4"/>
      <c r="C458" s="4"/>
      <c r="D458" s="4"/>
      <c r="E458" s="9" t="s">
        <v>677</v>
      </c>
      <c r="F458" s="10"/>
      <c r="G458" s="10"/>
      <c r="H458" s="45">
        <v>200000</v>
      </c>
      <c r="I458" s="45">
        <v>10000</v>
      </c>
      <c r="J458" s="11"/>
      <c r="K458" s="45">
        <v>110000</v>
      </c>
      <c r="L458" s="45">
        <v>2440</v>
      </c>
      <c r="M458" s="45">
        <f t="shared" si="13"/>
        <v>2.2181818181818183</v>
      </c>
    </row>
    <row r="459" spans="1:13" ht="12.75">
      <c r="A459" s="4">
        <v>453</v>
      </c>
      <c r="B459" s="4" t="s">
        <v>161</v>
      </c>
      <c r="C459" s="8">
        <v>80104</v>
      </c>
      <c r="D459" s="8" t="s">
        <v>163</v>
      </c>
      <c r="E459" s="13" t="s">
        <v>728</v>
      </c>
      <c r="F459" s="14">
        <f>SUM(F460)</f>
        <v>991320</v>
      </c>
      <c r="G459" s="14">
        <f>SUM(G460+G476)</f>
        <v>1902451</v>
      </c>
      <c r="H459" s="47">
        <f>SUM(H460+H476)</f>
        <v>2624869</v>
      </c>
      <c r="I459" s="47">
        <f>SUM(I460+I476)</f>
        <v>3873019</v>
      </c>
      <c r="J459" s="15"/>
      <c r="K459" s="47">
        <f>SUM(K460+K476)</f>
        <v>3179949</v>
      </c>
      <c r="L459" s="47">
        <f>SUM(L460+L476)</f>
        <v>1148871.97</v>
      </c>
      <c r="M459" s="45">
        <f t="shared" si="13"/>
        <v>36.128628792474345</v>
      </c>
    </row>
    <row r="460" spans="1:13" ht="24.75" customHeight="1">
      <c r="A460" s="4">
        <v>454</v>
      </c>
      <c r="B460" s="4"/>
      <c r="C460" s="8"/>
      <c r="D460" s="4">
        <v>2540</v>
      </c>
      <c r="E460" s="9" t="s">
        <v>617</v>
      </c>
      <c r="F460" s="14">
        <f>SUM(F461:F483)</f>
        <v>991320</v>
      </c>
      <c r="G460" s="14">
        <f>SUM(G461:G465)</f>
        <v>1461091</v>
      </c>
      <c r="H460" s="47">
        <f>SUM(H461:H470)</f>
        <v>2058445</v>
      </c>
      <c r="I460" s="47">
        <f>SUM(I461:I475)</f>
        <v>3094939</v>
      </c>
      <c r="J460" s="11"/>
      <c r="K460" s="47">
        <f>SUM(K461:K467)</f>
        <v>2385823</v>
      </c>
      <c r="L460" s="47">
        <f>SUM(L461:L475)</f>
        <v>1007325</v>
      </c>
      <c r="M460" s="45">
        <f t="shared" si="13"/>
        <v>42.2212796171384</v>
      </c>
    </row>
    <row r="461" spans="1:13" ht="25.5">
      <c r="A461" s="4">
        <v>455</v>
      </c>
      <c r="B461" s="4"/>
      <c r="C461" s="8"/>
      <c r="D461" s="4"/>
      <c r="E461" s="9" t="s">
        <v>785</v>
      </c>
      <c r="F461" s="10">
        <v>428400</v>
      </c>
      <c r="G461" s="10">
        <v>664132</v>
      </c>
      <c r="H461" s="45">
        <v>662073</v>
      </c>
      <c r="I461" s="45">
        <v>757944</v>
      </c>
      <c r="J461" s="11"/>
      <c r="K461" s="45">
        <v>757944</v>
      </c>
      <c r="L461" s="45">
        <v>368082</v>
      </c>
      <c r="M461" s="45">
        <f t="shared" si="13"/>
        <v>48.56321839080459</v>
      </c>
    </row>
    <row r="462" spans="1:13" ht="12.75">
      <c r="A462" s="4">
        <v>456</v>
      </c>
      <c r="B462" s="4"/>
      <c r="C462" s="8"/>
      <c r="D462" s="4"/>
      <c r="E462" s="9" t="s">
        <v>784</v>
      </c>
      <c r="F462" s="10">
        <v>226800</v>
      </c>
      <c r="G462" s="10">
        <v>283766</v>
      </c>
      <c r="H462" s="45">
        <v>282887</v>
      </c>
      <c r="I462" s="45">
        <v>307099</v>
      </c>
      <c r="J462" s="11"/>
      <c r="K462" s="45">
        <v>307099</v>
      </c>
      <c r="L462" s="45">
        <v>153549</v>
      </c>
      <c r="M462" s="45">
        <f t="shared" si="13"/>
        <v>49.99983718605401</v>
      </c>
    </row>
    <row r="463" spans="1:13" ht="12.75">
      <c r="A463" s="4">
        <v>457</v>
      </c>
      <c r="B463" s="4"/>
      <c r="C463" s="8"/>
      <c r="D463" s="4"/>
      <c r="E463" s="9" t="s">
        <v>322</v>
      </c>
      <c r="F463" s="10">
        <v>151200</v>
      </c>
      <c r="G463" s="10">
        <v>181127</v>
      </c>
      <c r="H463" s="45">
        <v>216679</v>
      </c>
      <c r="I463" s="45">
        <v>261360</v>
      </c>
      <c r="J463" s="11"/>
      <c r="K463" s="45">
        <v>261360</v>
      </c>
      <c r="L463" s="45">
        <v>120879</v>
      </c>
      <c r="M463" s="45">
        <f t="shared" si="13"/>
        <v>46.25</v>
      </c>
    </row>
    <row r="464" spans="1:13" ht="12" customHeight="1">
      <c r="A464" s="4">
        <v>458</v>
      </c>
      <c r="B464" s="4"/>
      <c r="C464" s="8"/>
      <c r="D464" s="4"/>
      <c r="E464" s="9" t="s">
        <v>604</v>
      </c>
      <c r="F464" s="10"/>
      <c r="G464" s="10">
        <v>181127</v>
      </c>
      <c r="H464" s="45">
        <v>421319</v>
      </c>
      <c r="I464" s="45">
        <v>457380</v>
      </c>
      <c r="J464" s="11"/>
      <c r="K464" s="45">
        <v>429080</v>
      </c>
      <c r="L464" s="45">
        <v>181863</v>
      </c>
      <c r="M464" s="45">
        <f t="shared" si="13"/>
        <v>42.38440384077561</v>
      </c>
    </row>
    <row r="465" spans="1:13" ht="12" customHeight="1">
      <c r="A465" s="4">
        <v>459</v>
      </c>
      <c r="B465" s="4"/>
      <c r="C465" s="8"/>
      <c r="D465" s="4"/>
      <c r="E465" s="9" t="s">
        <v>605</v>
      </c>
      <c r="F465" s="10"/>
      <c r="G465" s="10">
        <v>150939</v>
      </c>
      <c r="H465" s="45">
        <v>150471</v>
      </c>
      <c r="I465" s="45">
        <v>228690</v>
      </c>
      <c r="J465" s="11"/>
      <c r="K465" s="45">
        <v>218290</v>
      </c>
      <c r="L465" s="45">
        <v>84942</v>
      </c>
      <c r="M465" s="45">
        <f t="shared" si="13"/>
        <v>38.91245590727931</v>
      </c>
    </row>
    <row r="466" spans="1:13" ht="12" customHeight="1">
      <c r="A466" s="4">
        <v>460</v>
      </c>
      <c r="B466" s="4"/>
      <c r="C466" s="8"/>
      <c r="D466" s="4"/>
      <c r="E466" s="9" t="s">
        <v>321</v>
      </c>
      <c r="F466" s="10"/>
      <c r="G466" s="10"/>
      <c r="H466" s="45">
        <v>180566</v>
      </c>
      <c r="I466" s="45">
        <v>196020</v>
      </c>
      <c r="J466" s="11"/>
      <c r="K466" s="45">
        <v>196020</v>
      </c>
      <c r="L466" s="45">
        <v>98010</v>
      </c>
      <c r="M466" s="45">
        <f t="shared" si="13"/>
        <v>50</v>
      </c>
    </row>
    <row r="467" spans="1:13" ht="12" customHeight="1">
      <c r="A467" s="4">
        <v>461</v>
      </c>
      <c r="B467" s="4"/>
      <c r="C467" s="8"/>
      <c r="D467" s="4"/>
      <c r="E467" s="9" t="s">
        <v>745</v>
      </c>
      <c r="F467" s="10"/>
      <c r="G467" s="10"/>
      <c r="H467" s="45"/>
      <c r="I467" s="45">
        <v>294030</v>
      </c>
      <c r="J467" s="11"/>
      <c r="K467" s="45">
        <v>216030</v>
      </c>
      <c r="L467" s="45">
        <v>0</v>
      </c>
      <c r="M467" s="45">
        <f t="shared" si="13"/>
        <v>0</v>
      </c>
    </row>
    <row r="468" spans="1:13" ht="12" customHeight="1">
      <c r="A468" s="4">
        <v>462</v>
      </c>
      <c r="B468" s="4"/>
      <c r="C468" s="8"/>
      <c r="D468" s="4"/>
      <c r="E468" s="9" t="s">
        <v>746</v>
      </c>
      <c r="F468" s="10"/>
      <c r="G468" s="10"/>
      <c r="H468" s="45">
        <v>96300</v>
      </c>
      <c r="I468" s="45">
        <v>139392</v>
      </c>
      <c r="J468" s="11"/>
      <c r="K468" s="45">
        <v>0</v>
      </c>
      <c r="L468" s="45">
        <v>0</v>
      </c>
      <c r="M468" s="45" t="e">
        <f t="shared" si="13"/>
        <v>#DIV/0!</v>
      </c>
    </row>
    <row r="469" spans="1:13" ht="12" customHeight="1">
      <c r="A469" s="4">
        <v>463</v>
      </c>
      <c r="B469" s="4"/>
      <c r="C469" s="8"/>
      <c r="D469" s="4"/>
      <c r="E469" s="9" t="s">
        <v>747</v>
      </c>
      <c r="F469" s="10"/>
      <c r="G469" s="10"/>
      <c r="H469" s="45"/>
      <c r="I469" s="45">
        <v>52272</v>
      </c>
      <c r="J469" s="11"/>
      <c r="K469" s="45">
        <v>0</v>
      </c>
      <c r="L469" s="45">
        <v>0</v>
      </c>
      <c r="M469" s="45" t="e">
        <f t="shared" si="13"/>
        <v>#DIV/0!</v>
      </c>
    </row>
    <row r="470" spans="1:13" ht="12" customHeight="1">
      <c r="A470" s="4">
        <v>464</v>
      </c>
      <c r="B470" s="4"/>
      <c r="C470" s="8"/>
      <c r="D470" s="4"/>
      <c r="E470" s="9" t="s">
        <v>748</v>
      </c>
      <c r="F470" s="10"/>
      <c r="G470" s="10"/>
      <c r="H470" s="45">
        <v>48150</v>
      </c>
      <c r="I470" s="45">
        <v>87120</v>
      </c>
      <c r="J470" s="11"/>
      <c r="K470" s="45">
        <v>0</v>
      </c>
      <c r="L470" s="45">
        <v>0</v>
      </c>
      <c r="M470" s="45" t="e">
        <f t="shared" si="13"/>
        <v>#DIV/0!</v>
      </c>
    </row>
    <row r="471" spans="1:13" ht="12" customHeight="1">
      <c r="A471" s="4">
        <v>465</v>
      </c>
      <c r="B471" s="4"/>
      <c r="C471" s="8"/>
      <c r="D471" s="4"/>
      <c r="E471" s="9" t="s">
        <v>749</v>
      </c>
      <c r="F471" s="10"/>
      <c r="G471" s="10"/>
      <c r="H471" s="45"/>
      <c r="I471" s="45">
        <v>52272</v>
      </c>
      <c r="J471" s="11"/>
      <c r="K471" s="45">
        <v>0</v>
      </c>
      <c r="L471" s="45">
        <v>0</v>
      </c>
      <c r="M471" s="45" t="e">
        <f t="shared" si="13"/>
        <v>#DIV/0!</v>
      </c>
    </row>
    <row r="472" spans="1:13" ht="12" customHeight="1">
      <c r="A472" s="4">
        <v>466</v>
      </c>
      <c r="B472" s="4"/>
      <c r="C472" s="8"/>
      <c r="D472" s="4"/>
      <c r="E472" s="9" t="s">
        <v>750</v>
      </c>
      <c r="F472" s="10"/>
      <c r="G472" s="10"/>
      <c r="H472" s="45"/>
      <c r="I472" s="45">
        <v>52272</v>
      </c>
      <c r="J472" s="11"/>
      <c r="K472" s="45">
        <v>0</v>
      </c>
      <c r="L472" s="45">
        <v>0</v>
      </c>
      <c r="M472" s="45" t="e">
        <f t="shared" si="13"/>
        <v>#DIV/0!</v>
      </c>
    </row>
    <row r="473" spans="1:13" ht="12" customHeight="1">
      <c r="A473" s="4">
        <v>467</v>
      </c>
      <c r="B473" s="4"/>
      <c r="C473" s="8"/>
      <c r="D473" s="4"/>
      <c r="E473" s="9" t="s">
        <v>751</v>
      </c>
      <c r="F473" s="10"/>
      <c r="G473" s="10"/>
      <c r="H473" s="45"/>
      <c r="I473" s="45">
        <v>52272</v>
      </c>
      <c r="J473" s="11"/>
      <c r="K473" s="45">
        <v>0</v>
      </c>
      <c r="L473" s="45">
        <v>0</v>
      </c>
      <c r="M473" s="45" t="e">
        <f t="shared" si="13"/>
        <v>#DIV/0!</v>
      </c>
    </row>
    <row r="474" spans="1:13" ht="12" customHeight="1">
      <c r="A474" s="4">
        <v>468</v>
      </c>
      <c r="B474" s="4"/>
      <c r="C474" s="8"/>
      <c r="D474" s="4"/>
      <c r="E474" s="9" t="s">
        <v>754</v>
      </c>
      <c r="F474" s="10"/>
      <c r="G474" s="10"/>
      <c r="H474" s="45"/>
      <c r="I474" s="45">
        <v>87120</v>
      </c>
      <c r="J474" s="11"/>
      <c r="K474" s="45">
        <v>0</v>
      </c>
      <c r="L474" s="45">
        <v>0</v>
      </c>
      <c r="M474" s="45" t="e">
        <f t="shared" si="13"/>
        <v>#DIV/0!</v>
      </c>
    </row>
    <row r="475" spans="1:13" ht="13.5" customHeight="1">
      <c r="A475" s="4">
        <v>469</v>
      </c>
      <c r="B475" s="4"/>
      <c r="C475" s="8"/>
      <c r="D475" s="4"/>
      <c r="E475" s="9" t="s">
        <v>753</v>
      </c>
      <c r="F475" s="10"/>
      <c r="G475" s="10"/>
      <c r="H475" s="45"/>
      <c r="I475" s="45">
        <v>69696</v>
      </c>
      <c r="J475" s="11"/>
      <c r="K475" s="45">
        <v>0</v>
      </c>
      <c r="L475" s="45">
        <v>0</v>
      </c>
      <c r="M475" s="45" t="e">
        <f t="shared" si="13"/>
        <v>#DIV/0!</v>
      </c>
    </row>
    <row r="476" spans="1:13" ht="26.25" customHeight="1">
      <c r="A476" s="4">
        <v>470</v>
      </c>
      <c r="B476" s="4"/>
      <c r="C476" s="8"/>
      <c r="D476" s="4">
        <v>2310</v>
      </c>
      <c r="E476" s="9" t="s">
        <v>609</v>
      </c>
      <c r="F476" s="10"/>
      <c r="G476" s="10">
        <f>SUM(G477:G483)</f>
        <v>441360</v>
      </c>
      <c r="H476" s="45">
        <f>SUM(H477:H484)</f>
        <v>566424</v>
      </c>
      <c r="I476" s="45">
        <f>SUM(I477:I484)</f>
        <v>778080</v>
      </c>
      <c r="J476" s="11"/>
      <c r="K476" s="45">
        <f>SUM(K477:K485)</f>
        <v>794126</v>
      </c>
      <c r="L476" s="45">
        <f>SUM(L477:L485)</f>
        <v>141546.97</v>
      </c>
      <c r="M476" s="45">
        <f t="shared" si="13"/>
        <v>17.8242457746</v>
      </c>
    </row>
    <row r="477" spans="1:13" ht="12" customHeight="1">
      <c r="A477" s="4">
        <v>471</v>
      </c>
      <c r="B477" s="4"/>
      <c r="C477" s="8"/>
      <c r="D477" s="4"/>
      <c r="E477" s="9" t="s">
        <v>733</v>
      </c>
      <c r="F477" s="10">
        <v>150000</v>
      </c>
      <c r="G477" s="10">
        <v>174720</v>
      </c>
      <c r="H477" s="45">
        <v>278160</v>
      </c>
      <c r="I477" s="45">
        <f>351000-4730</f>
        <v>346270</v>
      </c>
      <c r="J477" s="11"/>
      <c r="K477" s="45">
        <f>351000-4730</f>
        <v>346270</v>
      </c>
      <c r="L477" s="45">
        <v>12984.84</v>
      </c>
      <c r="M477" s="45">
        <f t="shared" si="13"/>
        <v>3.7499176942848065</v>
      </c>
    </row>
    <row r="478" spans="1:13" ht="12" customHeight="1">
      <c r="A478" s="4">
        <v>472</v>
      </c>
      <c r="B478" s="4"/>
      <c r="C478" s="8"/>
      <c r="D478" s="4"/>
      <c r="E478" s="9" t="s">
        <v>580</v>
      </c>
      <c r="F478" s="10"/>
      <c r="G478" s="10"/>
      <c r="H478" s="45">
        <v>12744</v>
      </c>
      <c r="I478" s="45">
        <v>27840</v>
      </c>
      <c r="J478" s="11"/>
      <c r="K478" s="45">
        <v>27840</v>
      </c>
      <c r="L478" s="45">
        <v>0</v>
      </c>
      <c r="M478" s="45">
        <f t="shared" si="13"/>
        <v>0</v>
      </c>
    </row>
    <row r="479" spans="1:13" ht="12" customHeight="1">
      <c r="A479" s="4">
        <v>473</v>
      </c>
      <c r="B479" s="4"/>
      <c r="C479" s="8"/>
      <c r="D479" s="4"/>
      <c r="E479" s="9" t="s">
        <v>13</v>
      </c>
      <c r="F479" s="10"/>
      <c r="G479" s="10">
        <v>190680</v>
      </c>
      <c r="H479" s="45">
        <v>205800</v>
      </c>
      <c r="I479" s="45">
        <v>302400</v>
      </c>
      <c r="J479" s="11"/>
      <c r="K479" s="45">
        <v>251876</v>
      </c>
      <c r="L479" s="45">
        <v>62562.8</v>
      </c>
      <c r="M479" s="45">
        <f t="shared" si="13"/>
        <v>24.83873016881323</v>
      </c>
    </row>
    <row r="480" spans="1:13" ht="12" customHeight="1">
      <c r="A480" s="4">
        <v>474</v>
      </c>
      <c r="B480" s="4"/>
      <c r="C480" s="8"/>
      <c r="D480" s="4"/>
      <c r="E480" s="9" t="s">
        <v>783</v>
      </c>
      <c r="F480" s="10"/>
      <c r="G480" s="10">
        <v>12960</v>
      </c>
      <c r="H480" s="45">
        <v>18000</v>
      </c>
      <c r="I480" s="45">
        <v>19800</v>
      </c>
      <c r="J480" s="11"/>
      <c r="K480" s="45">
        <v>32400</v>
      </c>
      <c r="L480" s="45">
        <v>16716.77</v>
      </c>
      <c r="M480" s="45">
        <f t="shared" si="13"/>
        <v>51.59496913580247</v>
      </c>
    </row>
    <row r="481" spans="1:13" ht="12" customHeight="1">
      <c r="A481" s="4">
        <v>475</v>
      </c>
      <c r="B481" s="4"/>
      <c r="C481" s="8"/>
      <c r="D481" s="4"/>
      <c r="E481" s="9" t="s">
        <v>782</v>
      </c>
      <c r="F481" s="10"/>
      <c r="G481" s="10">
        <v>12480</v>
      </c>
      <c r="H481" s="45">
        <v>22560</v>
      </c>
      <c r="I481" s="45">
        <v>37200</v>
      </c>
      <c r="J481" s="11"/>
      <c r="K481" s="45">
        <v>42200</v>
      </c>
      <c r="L481" s="45">
        <v>19990.6</v>
      </c>
      <c r="M481" s="45">
        <f t="shared" si="13"/>
        <v>47.37109004739336</v>
      </c>
    </row>
    <row r="482" spans="1:13" ht="12" customHeight="1">
      <c r="A482" s="4">
        <v>476</v>
      </c>
      <c r="B482" s="4"/>
      <c r="C482" s="8"/>
      <c r="D482" s="4"/>
      <c r="E482" s="9" t="s">
        <v>685</v>
      </c>
      <c r="F482" s="10"/>
      <c r="G482" s="10">
        <v>6600</v>
      </c>
      <c r="H482" s="45">
        <v>5760</v>
      </c>
      <c r="I482" s="45">
        <v>12000</v>
      </c>
      <c r="J482" s="11"/>
      <c r="K482" s="45">
        <v>13600</v>
      </c>
      <c r="L482" s="45">
        <v>5641.4</v>
      </c>
      <c r="M482" s="45">
        <f t="shared" si="13"/>
        <v>41.48088235294117</v>
      </c>
    </row>
    <row r="483" spans="1:13" ht="12" customHeight="1">
      <c r="A483" s="4">
        <v>477</v>
      </c>
      <c r="B483" s="4"/>
      <c r="C483" s="8"/>
      <c r="D483" s="4"/>
      <c r="E483" s="9" t="s">
        <v>141</v>
      </c>
      <c r="F483" s="10">
        <v>34920</v>
      </c>
      <c r="G483" s="10">
        <v>43920</v>
      </c>
      <c r="H483" s="45">
        <v>15600</v>
      </c>
      <c r="I483" s="45">
        <v>27840</v>
      </c>
      <c r="J483" s="11"/>
      <c r="K483" s="45">
        <v>73580</v>
      </c>
      <c r="L483" s="45">
        <v>22611.34</v>
      </c>
      <c r="M483" s="45">
        <f t="shared" si="13"/>
        <v>30.73027996738244</v>
      </c>
    </row>
    <row r="484" spans="1:13" ht="12" customHeight="1">
      <c r="A484" s="4">
        <v>478</v>
      </c>
      <c r="B484" s="4"/>
      <c r="C484" s="8"/>
      <c r="D484" s="4"/>
      <c r="E484" s="9" t="s">
        <v>566</v>
      </c>
      <c r="F484" s="10"/>
      <c r="G484" s="10">
        <v>0</v>
      </c>
      <c r="H484" s="45">
        <v>7800</v>
      </c>
      <c r="I484" s="45">
        <v>4730</v>
      </c>
      <c r="J484" s="11"/>
      <c r="K484" s="45">
        <v>0</v>
      </c>
      <c r="L484" s="45">
        <v>0</v>
      </c>
      <c r="M484" s="45" t="e">
        <f t="shared" si="13"/>
        <v>#DIV/0!</v>
      </c>
    </row>
    <row r="485" spans="1:13" ht="12" customHeight="1">
      <c r="A485" s="4">
        <v>479</v>
      </c>
      <c r="B485" s="4"/>
      <c r="C485" s="8"/>
      <c r="D485" s="4"/>
      <c r="E485" s="9" t="s">
        <v>390</v>
      </c>
      <c r="F485" s="10"/>
      <c r="G485" s="10"/>
      <c r="H485" s="45"/>
      <c r="I485" s="45">
        <v>0</v>
      </c>
      <c r="J485" s="11"/>
      <c r="K485" s="45">
        <v>6360</v>
      </c>
      <c r="L485" s="45">
        <v>1039.22</v>
      </c>
      <c r="M485" s="45">
        <f t="shared" si="13"/>
        <v>16.33993710691824</v>
      </c>
    </row>
    <row r="486" spans="1:13" ht="17.25" customHeight="1">
      <c r="A486" s="4">
        <v>480</v>
      </c>
      <c r="B486" s="4"/>
      <c r="C486" s="8">
        <v>80103</v>
      </c>
      <c r="D486" s="8"/>
      <c r="E486" s="13" t="s">
        <v>140</v>
      </c>
      <c r="F486" s="14">
        <v>0</v>
      </c>
      <c r="G486" s="14" t="e">
        <f>SUM(G492+G496+G500+G504+G508+G512+G516+G524+G487)</f>
        <v>#REF!</v>
      </c>
      <c r="H486" s="47" t="e">
        <f>SUM(H492+H496+H500+H504+H508+H512+H516+H524+H487)</f>
        <v>#REF!</v>
      </c>
      <c r="I486" s="47">
        <f>SUM(I487)</f>
        <v>11160</v>
      </c>
      <c r="J486" s="11"/>
      <c r="K486" s="47">
        <f>SUM(K487)</f>
        <v>25480</v>
      </c>
      <c r="L486" s="47">
        <f>SUM(L487)</f>
        <v>9329.74</v>
      </c>
      <c r="M486" s="45">
        <f t="shared" si="13"/>
        <v>36.61593406593406</v>
      </c>
    </row>
    <row r="487" spans="1:13" ht="27.75" customHeight="1">
      <c r="A487" s="4">
        <v>481</v>
      </c>
      <c r="B487" s="4"/>
      <c r="C487" s="8"/>
      <c r="D487" s="4">
        <v>2310</v>
      </c>
      <c r="E487" s="9" t="s">
        <v>609</v>
      </c>
      <c r="F487" s="14"/>
      <c r="G487" s="14" t="e">
        <f>SUM(#REF!+G488)</f>
        <v>#REF!</v>
      </c>
      <c r="H487" s="47" t="e">
        <f>SUM(#REF!+H488)</f>
        <v>#REF!</v>
      </c>
      <c r="I487" s="47">
        <f>SUM(I488+I489)</f>
        <v>11160</v>
      </c>
      <c r="J487" s="11"/>
      <c r="K487" s="47">
        <f>SUM(K488:K490)</f>
        <v>25480</v>
      </c>
      <c r="L487" s="47">
        <f>SUM(L488:L490)</f>
        <v>9329.74</v>
      </c>
      <c r="M487" s="45">
        <f t="shared" si="13"/>
        <v>36.61593406593406</v>
      </c>
    </row>
    <row r="488" spans="1:13" ht="27" customHeight="1">
      <c r="A488" s="4">
        <v>482</v>
      </c>
      <c r="B488" s="4"/>
      <c r="C488" s="8"/>
      <c r="D488" s="4"/>
      <c r="E488" s="9" t="s">
        <v>606</v>
      </c>
      <c r="F488" s="14"/>
      <c r="G488" s="14">
        <v>12000</v>
      </c>
      <c r="H488" s="46">
        <v>2880</v>
      </c>
      <c r="I488" s="47">
        <f>11160-3680</f>
        <v>7480</v>
      </c>
      <c r="J488" s="11"/>
      <c r="K488" s="47">
        <f>11160-3680</f>
        <v>7480</v>
      </c>
      <c r="L488" s="47">
        <v>0</v>
      </c>
      <c r="M488" s="45">
        <f t="shared" si="13"/>
        <v>0</v>
      </c>
    </row>
    <row r="489" spans="1:13" ht="27" customHeight="1">
      <c r="A489" s="4">
        <v>483</v>
      </c>
      <c r="B489" s="4"/>
      <c r="C489" s="8"/>
      <c r="D489" s="4"/>
      <c r="E489" s="9" t="s">
        <v>565</v>
      </c>
      <c r="F489" s="14"/>
      <c r="G489" s="14"/>
      <c r="H489" s="46"/>
      <c r="I489" s="47">
        <v>3680</v>
      </c>
      <c r="J489" s="11"/>
      <c r="K489" s="47">
        <v>3950</v>
      </c>
      <c r="L489" s="47">
        <v>1315.8</v>
      </c>
      <c r="M489" s="45">
        <f t="shared" si="13"/>
        <v>33.31139240506329</v>
      </c>
    </row>
    <row r="490" spans="1:13" ht="27" customHeight="1">
      <c r="A490" s="4">
        <v>484</v>
      </c>
      <c r="B490" s="4"/>
      <c r="C490" s="8"/>
      <c r="D490" s="4"/>
      <c r="E490" s="9" t="s">
        <v>389</v>
      </c>
      <c r="F490" s="14"/>
      <c r="G490" s="14"/>
      <c r="H490" s="46"/>
      <c r="I490" s="47">
        <v>0</v>
      </c>
      <c r="J490" s="11"/>
      <c r="K490" s="47">
        <v>14050</v>
      </c>
      <c r="L490" s="47">
        <v>8013.94</v>
      </c>
      <c r="M490" s="45">
        <f t="shared" si="13"/>
        <v>57.03871886120996</v>
      </c>
    </row>
    <row r="491" spans="1:13" ht="15" customHeight="1">
      <c r="A491" s="4">
        <v>485</v>
      </c>
      <c r="B491" s="4"/>
      <c r="C491" s="8">
        <v>80103</v>
      </c>
      <c r="D491" s="8"/>
      <c r="E491" s="13" t="s">
        <v>140</v>
      </c>
      <c r="F491" s="14"/>
      <c r="G491" s="14"/>
      <c r="H491" s="46"/>
      <c r="I491" s="46">
        <f>SUM(I492+I496+I500+I504+I508+I512+I516+I520+I524)</f>
        <v>346610</v>
      </c>
      <c r="J491" s="11"/>
      <c r="K491" s="46">
        <f>SUM(K492+K496+K500+K504+K508+K512+K516+K520+K524)</f>
        <v>354610</v>
      </c>
      <c r="L491" s="46">
        <f>SUM(L492+L496+L500+L504+L508+L512+L516+L520+L524)</f>
        <v>113707.45999999999</v>
      </c>
      <c r="M491" s="45">
        <f t="shared" si="13"/>
        <v>32.06549730690054</v>
      </c>
    </row>
    <row r="492" spans="1:13" ht="12.75" customHeight="1">
      <c r="A492" s="4">
        <v>486</v>
      </c>
      <c r="B492" s="4"/>
      <c r="C492" s="8"/>
      <c r="D492" s="4">
        <v>3020</v>
      </c>
      <c r="E492" s="9" t="s">
        <v>116</v>
      </c>
      <c r="F492" s="14">
        <v>0</v>
      </c>
      <c r="G492" s="14">
        <f>SUM(G493:G495)</f>
        <v>14800</v>
      </c>
      <c r="H492" s="47">
        <f>SUM(H493:H495)</f>
        <v>26500</v>
      </c>
      <c r="I492" s="47">
        <f>SUM(I493:I495)</f>
        <v>31100</v>
      </c>
      <c r="J492" s="11"/>
      <c r="K492" s="47">
        <f>SUM(K493:K495)</f>
        <v>31100</v>
      </c>
      <c r="L492" s="47">
        <f>SUM(L493:L495)</f>
        <v>9028.119999999999</v>
      </c>
      <c r="M492" s="45">
        <f t="shared" si="13"/>
        <v>29.02932475884244</v>
      </c>
    </row>
    <row r="493" spans="1:13" ht="29.25" customHeight="1">
      <c r="A493" s="4">
        <v>487</v>
      </c>
      <c r="B493" s="4"/>
      <c r="C493" s="8"/>
      <c r="D493" s="4"/>
      <c r="E493" s="9" t="s">
        <v>626</v>
      </c>
      <c r="F493" s="10"/>
      <c r="G493" s="10">
        <v>3200</v>
      </c>
      <c r="H493" s="45">
        <v>7300</v>
      </c>
      <c r="I493" s="45">
        <v>5100</v>
      </c>
      <c r="J493" s="11"/>
      <c r="K493" s="45">
        <v>5100</v>
      </c>
      <c r="L493" s="45">
        <v>1451.99</v>
      </c>
      <c r="M493" s="45">
        <f t="shared" si="13"/>
        <v>28.470392156862744</v>
      </c>
    </row>
    <row r="494" spans="1:13" ht="24.75" customHeight="1">
      <c r="A494" s="4">
        <v>488</v>
      </c>
      <c r="B494" s="4"/>
      <c r="C494" s="8"/>
      <c r="D494" s="4"/>
      <c r="E494" s="9" t="s">
        <v>627</v>
      </c>
      <c r="F494" s="10"/>
      <c r="G494" s="10">
        <v>3800</v>
      </c>
      <c r="H494" s="45">
        <v>8200</v>
      </c>
      <c r="I494" s="45">
        <v>15000</v>
      </c>
      <c r="J494" s="11"/>
      <c r="K494" s="45">
        <v>15000</v>
      </c>
      <c r="L494" s="45">
        <v>2731.87</v>
      </c>
      <c r="M494" s="45">
        <f t="shared" si="13"/>
        <v>18.212466666666664</v>
      </c>
    </row>
    <row r="495" spans="1:13" ht="26.25" customHeight="1">
      <c r="A495" s="4">
        <v>489</v>
      </c>
      <c r="B495" s="4"/>
      <c r="C495" s="8"/>
      <c r="D495" s="4"/>
      <c r="E495" s="9" t="s">
        <v>628</v>
      </c>
      <c r="F495" s="10"/>
      <c r="G495" s="10">
        <v>7800</v>
      </c>
      <c r="H495" s="45">
        <v>11000</v>
      </c>
      <c r="I495" s="45">
        <v>11000</v>
      </c>
      <c r="J495" s="11"/>
      <c r="K495" s="45">
        <v>11000</v>
      </c>
      <c r="L495" s="45">
        <v>4844.26</v>
      </c>
      <c r="M495" s="45">
        <f t="shared" si="13"/>
        <v>44.03872727272727</v>
      </c>
    </row>
    <row r="496" spans="1:13" ht="15" customHeight="1">
      <c r="A496" s="4">
        <v>490</v>
      </c>
      <c r="B496" s="4"/>
      <c r="C496" s="8"/>
      <c r="D496" s="4">
        <v>4010</v>
      </c>
      <c r="E496" s="9" t="s">
        <v>264</v>
      </c>
      <c r="F496" s="10"/>
      <c r="G496" s="10">
        <f>SUM(G497:G499)</f>
        <v>141600</v>
      </c>
      <c r="H496" s="45">
        <f>SUM(H497:H499)</f>
        <v>210000</v>
      </c>
      <c r="I496" s="45">
        <f>SUM(I497:I499)</f>
        <v>223100</v>
      </c>
      <c r="J496" s="11"/>
      <c r="K496" s="45">
        <f>SUM(K497:K499)</f>
        <v>223100</v>
      </c>
      <c r="L496" s="45">
        <f>SUM(L497:L499)</f>
        <v>65221.36</v>
      </c>
      <c r="M496" s="45">
        <f t="shared" si="13"/>
        <v>29.23413715822501</v>
      </c>
    </row>
    <row r="497" spans="1:13" ht="24.75" customHeight="1">
      <c r="A497" s="4">
        <v>491</v>
      </c>
      <c r="B497" s="4"/>
      <c r="C497" s="8"/>
      <c r="D497" s="4"/>
      <c r="E497" s="9" t="s">
        <v>523</v>
      </c>
      <c r="F497" s="10"/>
      <c r="G497" s="10">
        <v>26800</v>
      </c>
      <c r="H497" s="45">
        <v>53000</v>
      </c>
      <c r="I497" s="45">
        <v>36000</v>
      </c>
      <c r="J497" s="11"/>
      <c r="K497" s="45">
        <v>36000</v>
      </c>
      <c r="L497" s="45">
        <v>3969.16</v>
      </c>
      <c r="M497" s="45">
        <f t="shared" si="13"/>
        <v>11.025444444444444</v>
      </c>
    </row>
    <row r="498" spans="1:13" ht="26.25" customHeight="1">
      <c r="A498" s="4">
        <v>492</v>
      </c>
      <c r="B498" s="4"/>
      <c r="C498" s="8"/>
      <c r="D498" s="4"/>
      <c r="E498" s="9" t="s">
        <v>524</v>
      </c>
      <c r="F498" s="10"/>
      <c r="G498" s="10">
        <v>31000</v>
      </c>
      <c r="H498" s="45">
        <v>65000</v>
      </c>
      <c r="I498" s="45">
        <v>95000</v>
      </c>
      <c r="J498" s="11"/>
      <c r="K498" s="45">
        <v>95000</v>
      </c>
      <c r="L498" s="45">
        <v>19282.62</v>
      </c>
      <c r="M498" s="45">
        <f t="shared" si="13"/>
        <v>20.297494736842104</v>
      </c>
    </row>
    <row r="499" spans="1:13" ht="25.5" customHeight="1">
      <c r="A499" s="4">
        <v>493</v>
      </c>
      <c r="B499" s="4"/>
      <c r="C499" s="8"/>
      <c r="D499" s="4"/>
      <c r="E499" s="9" t="s">
        <v>525</v>
      </c>
      <c r="F499" s="10"/>
      <c r="G499" s="10">
        <v>83800</v>
      </c>
      <c r="H499" s="45">
        <v>92000</v>
      </c>
      <c r="I499" s="45">
        <v>92100</v>
      </c>
      <c r="J499" s="11"/>
      <c r="K499" s="45">
        <v>92100</v>
      </c>
      <c r="L499" s="45">
        <v>41969.58</v>
      </c>
      <c r="M499" s="45">
        <f t="shared" si="13"/>
        <v>45.56957654723127</v>
      </c>
    </row>
    <row r="500" spans="1:13" ht="17.25" customHeight="1">
      <c r="A500" s="4">
        <v>494</v>
      </c>
      <c r="B500" s="4"/>
      <c r="C500" s="8"/>
      <c r="D500" s="4">
        <v>4040</v>
      </c>
      <c r="E500" s="9" t="s">
        <v>265</v>
      </c>
      <c r="F500" s="10"/>
      <c r="G500" s="10">
        <f>SUM(G501:G503)</f>
        <v>10070</v>
      </c>
      <c r="H500" s="45">
        <f>SUM(H501:H503)</f>
        <v>14000</v>
      </c>
      <c r="I500" s="45">
        <f>SUM(I501:I503)</f>
        <v>18050</v>
      </c>
      <c r="J500" s="11"/>
      <c r="K500" s="45">
        <f>SUM(K501:K503)</f>
        <v>18050</v>
      </c>
      <c r="L500" s="45">
        <f>SUM(L501:L503)</f>
        <v>13247.98</v>
      </c>
      <c r="M500" s="45">
        <f t="shared" si="13"/>
        <v>73.39601108033241</v>
      </c>
    </row>
    <row r="501" spans="1:13" ht="29.25" customHeight="1">
      <c r="A501" s="4">
        <v>495</v>
      </c>
      <c r="B501" s="4"/>
      <c r="C501" s="8"/>
      <c r="D501" s="4"/>
      <c r="E501" s="9" t="s">
        <v>348</v>
      </c>
      <c r="F501" s="10"/>
      <c r="G501" s="10">
        <v>2210</v>
      </c>
      <c r="H501" s="45">
        <v>2700</v>
      </c>
      <c r="I501" s="45">
        <v>3800</v>
      </c>
      <c r="J501" s="11"/>
      <c r="K501" s="45">
        <v>3800</v>
      </c>
      <c r="L501" s="45">
        <v>2851.97</v>
      </c>
      <c r="M501" s="45">
        <f t="shared" si="13"/>
        <v>75.05184210526316</v>
      </c>
    </row>
    <row r="502" spans="1:13" ht="43.5" customHeight="1">
      <c r="A502" s="4">
        <v>496</v>
      </c>
      <c r="B502" s="4"/>
      <c r="C502" s="8"/>
      <c r="D502" s="4"/>
      <c r="E502" s="9" t="s">
        <v>349</v>
      </c>
      <c r="F502" s="10"/>
      <c r="G502" s="10">
        <v>2200</v>
      </c>
      <c r="H502" s="45">
        <v>3600</v>
      </c>
      <c r="I502" s="45">
        <v>6500</v>
      </c>
      <c r="J502" s="11"/>
      <c r="K502" s="45">
        <v>6500</v>
      </c>
      <c r="L502" s="45">
        <v>4234.31</v>
      </c>
      <c r="M502" s="45">
        <f t="shared" si="13"/>
        <v>65.14323076923077</v>
      </c>
    </row>
    <row r="503" spans="1:13" ht="42" customHeight="1">
      <c r="A503" s="4">
        <v>497</v>
      </c>
      <c r="B503" s="4"/>
      <c r="C503" s="8"/>
      <c r="D503" s="4"/>
      <c r="E503" s="9" t="s">
        <v>350</v>
      </c>
      <c r="F503" s="10"/>
      <c r="G503" s="10">
        <v>5660</v>
      </c>
      <c r="H503" s="45">
        <v>7700</v>
      </c>
      <c r="I503" s="45">
        <v>7750</v>
      </c>
      <c r="J503" s="11"/>
      <c r="K503" s="45">
        <v>7750</v>
      </c>
      <c r="L503" s="45">
        <v>6161.7</v>
      </c>
      <c r="M503" s="45">
        <f t="shared" si="13"/>
        <v>79.5058064516129</v>
      </c>
    </row>
    <row r="504" spans="1:13" ht="15" customHeight="1">
      <c r="A504" s="4">
        <v>498</v>
      </c>
      <c r="B504" s="4"/>
      <c r="C504" s="8"/>
      <c r="D504" s="4">
        <v>4110</v>
      </c>
      <c r="E504" s="9" t="s">
        <v>223</v>
      </c>
      <c r="F504" s="10"/>
      <c r="G504" s="10">
        <f>SUM(G505:G507)</f>
        <v>25400</v>
      </c>
      <c r="H504" s="45">
        <f>SUM(H505:H507)</f>
        <v>37100</v>
      </c>
      <c r="I504" s="45">
        <f>SUM(I505:I507)</f>
        <v>40100</v>
      </c>
      <c r="J504" s="11"/>
      <c r="K504" s="45">
        <f>SUM(K505:K507)</f>
        <v>40100</v>
      </c>
      <c r="L504" s="45">
        <f>SUM(L505:L507)</f>
        <v>11496.25</v>
      </c>
      <c r="M504" s="45">
        <f t="shared" si="13"/>
        <v>28.668952618453865</v>
      </c>
    </row>
    <row r="505" spans="1:13" ht="12" customHeight="1">
      <c r="A505" s="4">
        <v>499</v>
      </c>
      <c r="B505" s="4"/>
      <c r="C505" s="8"/>
      <c r="D505" s="4"/>
      <c r="E505" s="9" t="s">
        <v>351</v>
      </c>
      <c r="F505" s="10"/>
      <c r="G505" s="10">
        <v>5200</v>
      </c>
      <c r="H505" s="45">
        <v>9800</v>
      </c>
      <c r="I505" s="45">
        <v>6800</v>
      </c>
      <c r="J505" s="11"/>
      <c r="K505" s="45">
        <v>6800</v>
      </c>
      <c r="L505" s="45">
        <v>825.9</v>
      </c>
      <c r="M505" s="45">
        <f t="shared" si="13"/>
        <v>12.145588235294118</v>
      </c>
    </row>
    <row r="506" spans="1:13" ht="12" customHeight="1">
      <c r="A506" s="4">
        <v>500</v>
      </c>
      <c r="B506" s="4"/>
      <c r="C506" s="8"/>
      <c r="D506" s="4"/>
      <c r="E506" s="9" t="s">
        <v>352</v>
      </c>
      <c r="F506" s="10"/>
      <c r="G506" s="10">
        <v>5700</v>
      </c>
      <c r="H506" s="45">
        <v>11800</v>
      </c>
      <c r="I506" s="45">
        <v>17800</v>
      </c>
      <c r="J506" s="11"/>
      <c r="K506" s="45">
        <v>17800</v>
      </c>
      <c r="L506" s="45">
        <v>3595.05</v>
      </c>
      <c r="M506" s="45">
        <f t="shared" si="13"/>
        <v>20.19691011235955</v>
      </c>
    </row>
    <row r="507" spans="1:13" ht="12" customHeight="1">
      <c r="A507" s="4">
        <v>501</v>
      </c>
      <c r="B507" s="4"/>
      <c r="C507" s="8"/>
      <c r="D507" s="4"/>
      <c r="E507" s="9" t="s">
        <v>353</v>
      </c>
      <c r="F507" s="10"/>
      <c r="G507" s="10">
        <v>14500</v>
      </c>
      <c r="H507" s="45">
        <v>15500</v>
      </c>
      <c r="I507" s="45">
        <v>15500</v>
      </c>
      <c r="J507" s="11"/>
      <c r="K507" s="45">
        <v>15500</v>
      </c>
      <c r="L507" s="45">
        <v>7075.3</v>
      </c>
      <c r="M507" s="45">
        <f t="shared" si="13"/>
        <v>45.64709677419355</v>
      </c>
    </row>
    <row r="508" spans="1:13" ht="12" customHeight="1">
      <c r="A508" s="4">
        <v>502</v>
      </c>
      <c r="B508" s="4"/>
      <c r="C508" s="8"/>
      <c r="D508" s="4">
        <v>4120</v>
      </c>
      <c r="E508" s="9" t="s">
        <v>224</v>
      </c>
      <c r="F508" s="10"/>
      <c r="G508" s="10">
        <f>SUM(G509:G511)</f>
        <v>3950</v>
      </c>
      <c r="H508" s="45">
        <f>SUM(H509:H511)</f>
        <v>6100</v>
      </c>
      <c r="I508" s="45">
        <f>SUM(I509:I511)</f>
        <v>6550</v>
      </c>
      <c r="J508" s="11"/>
      <c r="K508" s="45">
        <f>SUM(K509:K511)</f>
        <v>6550</v>
      </c>
      <c r="L508" s="45">
        <f>SUM(L509:L511)</f>
        <v>1857.69</v>
      </c>
      <c r="M508" s="45">
        <f t="shared" si="13"/>
        <v>28.361679389312975</v>
      </c>
    </row>
    <row r="509" spans="1:13" ht="12" customHeight="1">
      <c r="A509" s="4">
        <v>503</v>
      </c>
      <c r="B509" s="4"/>
      <c r="C509" s="8"/>
      <c r="D509" s="4"/>
      <c r="E509" s="9" t="s">
        <v>354</v>
      </c>
      <c r="F509" s="10"/>
      <c r="G509" s="10">
        <v>750</v>
      </c>
      <c r="H509" s="45">
        <v>1600</v>
      </c>
      <c r="I509" s="45">
        <v>1100</v>
      </c>
      <c r="J509" s="11"/>
      <c r="K509" s="45">
        <v>1100</v>
      </c>
      <c r="L509" s="45">
        <v>133.2</v>
      </c>
      <c r="M509" s="45">
        <f t="shared" si="13"/>
        <v>12.109090909090908</v>
      </c>
    </row>
    <row r="510" spans="1:13" ht="12" customHeight="1">
      <c r="A510" s="4">
        <v>504</v>
      </c>
      <c r="B510" s="4"/>
      <c r="C510" s="8"/>
      <c r="D510" s="4"/>
      <c r="E510" s="9" t="s">
        <v>355</v>
      </c>
      <c r="F510" s="10"/>
      <c r="G510" s="10">
        <v>900</v>
      </c>
      <c r="H510" s="45">
        <v>1900</v>
      </c>
      <c r="I510" s="45">
        <v>2850</v>
      </c>
      <c r="J510" s="11"/>
      <c r="K510" s="45">
        <v>2850</v>
      </c>
      <c r="L510" s="45">
        <v>583.29</v>
      </c>
      <c r="M510" s="45">
        <f t="shared" si="13"/>
        <v>20.466315789473683</v>
      </c>
    </row>
    <row r="511" spans="1:13" ht="12" customHeight="1">
      <c r="A511" s="4">
        <v>505</v>
      </c>
      <c r="B511" s="4"/>
      <c r="C511" s="8"/>
      <c r="D511" s="4"/>
      <c r="E511" s="9" t="s">
        <v>356</v>
      </c>
      <c r="F511" s="10"/>
      <c r="G511" s="10">
        <v>2300</v>
      </c>
      <c r="H511" s="45">
        <v>2600</v>
      </c>
      <c r="I511" s="45">
        <v>2600</v>
      </c>
      <c r="J511" s="11"/>
      <c r="K511" s="45">
        <v>2600</v>
      </c>
      <c r="L511" s="45">
        <v>1141.2</v>
      </c>
      <c r="M511" s="45">
        <f t="shared" si="13"/>
        <v>43.89230769230769</v>
      </c>
    </row>
    <row r="512" spans="1:13" ht="12" customHeight="1">
      <c r="A512" s="4">
        <v>506</v>
      </c>
      <c r="B512" s="4"/>
      <c r="C512" s="8"/>
      <c r="D512" s="4">
        <v>4210</v>
      </c>
      <c r="E512" s="9" t="s">
        <v>171</v>
      </c>
      <c r="F512" s="10"/>
      <c r="G512" s="10">
        <f>SUM(G513+G514+G515)</f>
        <v>6000</v>
      </c>
      <c r="H512" s="45">
        <f>SUM(H513+H514+H515)</f>
        <v>6000</v>
      </c>
      <c r="I512" s="45">
        <f>SUM(I513+I514+I515)</f>
        <v>6000</v>
      </c>
      <c r="J512" s="11"/>
      <c r="K512" s="45">
        <f>SUM(K513+K514+K515)</f>
        <v>14000</v>
      </c>
      <c r="L512" s="45">
        <f>SUM(L513+L514+L515)</f>
        <v>333.06</v>
      </c>
      <c r="M512" s="45">
        <f t="shared" si="13"/>
        <v>2.379</v>
      </c>
    </row>
    <row r="513" spans="1:13" ht="25.5" customHeight="1">
      <c r="A513" s="4">
        <v>507</v>
      </c>
      <c r="B513" s="4"/>
      <c r="C513" s="8"/>
      <c r="D513" s="4"/>
      <c r="E513" s="9" t="s">
        <v>256</v>
      </c>
      <c r="F513" s="10"/>
      <c r="G513" s="10">
        <v>2000</v>
      </c>
      <c r="H513" s="45">
        <v>2000</v>
      </c>
      <c r="I513" s="45">
        <v>2000</v>
      </c>
      <c r="J513" s="11"/>
      <c r="K513" s="45">
        <v>2000</v>
      </c>
      <c r="L513" s="45">
        <v>0</v>
      </c>
      <c r="M513" s="45">
        <f t="shared" si="13"/>
        <v>0</v>
      </c>
    </row>
    <row r="514" spans="1:13" ht="28.5" customHeight="1">
      <c r="A514" s="4">
        <v>508</v>
      </c>
      <c r="B514" s="4"/>
      <c r="C514" s="8"/>
      <c r="D514" s="4"/>
      <c r="E514" s="9" t="s">
        <v>258</v>
      </c>
      <c r="F514" s="10"/>
      <c r="G514" s="10">
        <v>3000</v>
      </c>
      <c r="H514" s="45">
        <v>3000</v>
      </c>
      <c r="I514" s="45">
        <v>3000</v>
      </c>
      <c r="J514" s="11"/>
      <c r="K514" s="45">
        <v>11000</v>
      </c>
      <c r="L514" s="45">
        <v>333.06</v>
      </c>
      <c r="M514" s="45">
        <f t="shared" si="13"/>
        <v>3.0278181818181817</v>
      </c>
    </row>
    <row r="515" spans="1:13" ht="27" customHeight="1">
      <c r="A515" s="4">
        <v>509</v>
      </c>
      <c r="B515" s="4"/>
      <c r="C515" s="8"/>
      <c r="D515" s="4"/>
      <c r="E515" s="9" t="s">
        <v>259</v>
      </c>
      <c r="F515" s="10"/>
      <c r="G515" s="10">
        <v>1000</v>
      </c>
      <c r="H515" s="45">
        <v>1000</v>
      </c>
      <c r="I515" s="45">
        <v>1000</v>
      </c>
      <c r="J515" s="11"/>
      <c r="K515" s="45">
        <v>1000</v>
      </c>
      <c r="L515" s="45">
        <v>0</v>
      </c>
      <c r="M515" s="45">
        <f t="shared" si="13"/>
        <v>0</v>
      </c>
    </row>
    <row r="516" spans="1:13" ht="12" customHeight="1">
      <c r="A516" s="4">
        <v>510</v>
      </c>
      <c r="B516" s="4"/>
      <c r="C516" s="8"/>
      <c r="D516" s="4">
        <v>4240</v>
      </c>
      <c r="E516" s="9" t="s">
        <v>338</v>
      </c>
      <c r="F516" s="10"/>
      <c r="G516" s="10">
        <f>SUM(G517:G519)</f>
        <v>6000</v>
      </c>
      <c r="H516" s="45">
        <f>SUM(H517:H519)</f>
        <v>7500</v>
      </c>
      <c r="I516" s="45">
        <f>SUM(I517:I519)</f>
        <v>6000</v>
      </c>
      <c r="J516" s="11"/>
      <c r="K516" s="45">
        <f>SUM(K517:K519)</f>
        <v>6000</v>
      </c>
      <c r="L516" s="45">
        <f>SUM(L517:L519)</f>
        <v>965</v>
      </c>
      <c r="M516" s="45">
        <f t="shared" si="13"/>
        <v>16.083333333333332</v>
      </c>
    </row>
    <row r="517" spans="1:13" ht="12" customHeight="1">
      <c r="A517" s="4">
        <v>511</v>
      </c>
      <c r="B517" s="4"/>
      <c r="C517" s="8"/>
      <c r="D517" s="4"/>
      <c r="E517" s="9" t="s">
        <v>448</v>
      </c>
      <c r="F517" s="10"/>
      <c r="G517" s="10">
        <v>1500</v>
      </c>
      <c r="H517" s="45">
        <v>1500</v>
      </c>
      <c r="I517" s="45">
        <v>1000</v>
      </c>
      <c r="J517" s="11"/>
      <c r="K517" s="45">
        <v>1000</v>
      </c>
      <c r="L517" s="45">
        <v>616</v>
      </c>
      <c r="M517" s="45">
        <f t="shared" si="13"/>
        <v>61.6</v>
      </c>
    </row>
    <row r="518" spans="1:13" ht="12" customHeight="1">
      <c r="A518" s="4">
        <v>512</v>
      </c>
      <c r="B518" s="4"/>
      <c r="C518" s="8"/>
      <c r="D518" s="4"/>
      <c r="E518" s="9" t="s">
        <v>457</v>
      </c>
      <c r="F518" s="10"/>
      <c r="G518" s="10">
        <v>1000</v>
      </c>
      <c r="H518" s="45">
        <v>1000</v>
      </c>
      <c r="I518" s="45">
        <v>1000</v>
      </c>
      <c r="J518" s="11"/>
      <c r="K518" s="45">
        <v>1000</v>
      </c>
      <c r="L518" s="45">
        <v>0</v>
      </c>
      <c r="M518" s="45">
        <f t="shared" si="13"/>
        <v>0</v>
      </c>
    </row>
    <row r="519" spans="1:13" ht="12" customHeight="1">
      <c r="A519" s="4">
        <v>513</v>
      </c>
      <c r="B519" s="4"/>
      <c r="C519" s="8"/>
      <c r="D519" s="4"/>
      <c r="E519" s="9" t="s">
        <v>458</v>
      </c>
      <c r="F519" s="10"/>
      <c r="G519" s="10">
        <v>3500</v>
      </c>
      <c r="H519" s="45">
        <v>5000</v>
      </c>
      <c r="I519" s="45">
        <v>4000</v>
      </c>
      <c r="J519" s="11"/>
      <c r="K519" s="45">
        <v>4000</v>
      </c>
      <c r="L519" s="45">
        <v>349</v>
      </c>
      <c r="M519" s="45">
        <f aca="true" t="shared" si="14" ref="M519:M582">SUM(L519/K519)*100</f>
        <v>8.725</v>
      </c>
    </row>
    <row r="520" spans="1:13" ht="12" customHeight="1">
      <c r="A520" s="4">
        <v>514</v>
      </c>
      <c r="B520" s="4"/>
      <c r="C520" s="8"/>
      <c r="D520" s="4">
        <v>4300</v>
      </c>
      <c r="E520" s="9" t="s">
        <v>216</v>
      </c>
      <c r="F520" s="10"/>
      <c r="G520" s="10"/>
      <c r="H520" s="45"/>
      <c r="I520" s="45">
        <f>SUM(I521:I523)</f>
        <v>300</v>
      </c>
      <c r="J520" s="11"/>
      <c r="K520" s="45">
        <f>SUM(K521:K523)</f>
        <v>300</v>
      </c>
      <c r="L520" s="45">
        <f>SUM(L521:L523)</f>
        <v>0</v>
      </c>
      <c r="M520" s="45">
        <f t="shared" si="14"/>
        <v>0</v>
      </c>
    </row>
    <row r="521" spans="1:13" ht="12" customHeight="1">
      <c r="A521" s="4">
        <v>515</v>
      </c>
      <c r="B521" s="4"/>
      <c r="C521" s="8"/>
      <c r="D521" s="4"/>
      <c r="E521" s="9" t="s">
        <v>526</v>
      </c>
      <c r="F521" s="10"/>
      <c r="G521" s="10"/>
      <c r="H521" s="45"/>
      <c r="I521" s="45">
        <v>100</v>
      </c>
      <c r="J521" s="11"/>
      <c r="K521" s="45">
        <v>100</v>
      </c>
      <c r="L521" s="45">
        <v>0</v>
      </c>
      <c r="M521" s="45">
        <f t="shared" si="14"/>
        <v>0</v>
      </c>
    </row>
    <row r="522" spans="1:13" ht="12" customHeight="1">
      <c r="A522" s="4">
        <v>516</v>
      </c>
      <c r="B522" s="4"/>
      <c r="C522" s="8"/>
      <c r="D522" s="4"/>
      <c r="E522" s="9" t="s">
        <v>527</v>
      </c>
      <c r="F522" s="10"/>
      <c r="G522" s="10"/>
      <c r="H522" s="45"/>
      <c r="I522" s="45">
        <v>100</v>
      </c>
      <c r="J522" s="11"/>
      <c r="K522" s="45">
        <v>100</v>
      </c>
      <c r="L522" s="45">
        <v>0</v>
      </c>
      <c r="M522" s="45">
        <f t="shared" si="14"/>
        <v>0</v>
      </c>
    </row>
    <row r="523" spans="1:13" ht="12" customHeight="1">
      <c r="A523" s="4">
        <v>517</v>
      </c>
      <c r="B523" s="4"/>
      <c r="C523" s="8"/>
      <c r="D523" s="4"/>
      <c r="E523" s="9" t="s">
        <v>528</v>
      </c>
      <c r="F523" s="10"/>
      <c r="G523" s="10"/>
      <c r="H523" s="45"/>
      <c r="I523" s="45">
        <v>100</v>
      </c>
      <c r="J523" s="11"/>
      <c r="K523" s="45">
        <v>100</v>
      </c>
      <c r="L523" s="45">
        <v>0</v>
      </c>
      <c r="M523" s="45">
        <f t="shared" si="14"/>
        <v>0</v>
      </c>
    </row>
    <row r="524" spans="1:13" ht="12" customHeight="1">
      <c r="A524" s="4">
        <v>518</v>
      </c>
      <c r="B524" s="4"/>
      <c r="C524" s="8"/>
      <c r="D524" s="4">
        <v>4440</v>
      </c>
      <c r="E524" s="9" t="s">
        <v>278</v>
      </c>
      <c r="F524" s="10"/>
      <c r="G524" s="10">
        <f>SUM(G525:G527)</f>
        <v>11042</v>
      </c>
      <c r="H524" s="45">
        <f>SUM(H525:H527)</f>
        <v>17523</v>
      </c>
      <c r="I524" s="45">
        <f>SUM(I525:I527)</f>
        <v>15410</v>
      </c>
      <c r="J524" s="11"/>
      <c r="K524" s="45">
        <f>SUM(K525:K527)</f>
        <v>15410</v>
      </c>
      <c r="L524" s="45">
        <f>SUM(L525:L527)</f>
        <v>11558</v>
      </c>
      <c r="M524" s="45">
        <f t="shared" si="14"/>
        <v>75.00324464633354</v>
      </c>
    </row>
    <row r="525" spans="1:13" ht="24.75" customHeight="1">
      <c r="A525" s="4">
        <v>519</v>
      </c>
      <c r="B525" s="4"/>
      <c r="C525" s="8"/>
      <c r="D525" s="4"/>
      <c r="E525" s="9" t="s">
        <v>612</v>
      </c>
      <c r="F525" s="10"/>
      <c r="G525" s="10">
        <v>3860</v>
      </c>
      <c r="H525" s="45">
        <v>6956</v>
      </c>
      <c r="I525" s="45">
        <v>4516</v>
      </c>
      <c r="J525" s="11"/>
      <c r="K525" s="45">
        <v>4516</v>
      </c>
      <c r="L525" s="45">
        <v>3387</v>
      </c>
      <c r="M525" s="45">
        <f t="shared" si="14"/>
        <v>75</v>
      </c>
    </row>
    <row r="526" spans="1:13" ht="29.25" customHeight="1">
      <c r="A526" s="4">
        <v>520</v>
      </c>
      <c r="B526" s="4"/>
      <c r="C526" s="8"/>
      <c r="D526" s="4"/>
      <c r="E526" s="9" t="s">
        <v>613</v>
      </c>
      <c r="F526" s="10"/>
      <c r="G526" s="10">
        <v>2100</v>
      </c>
      <c r="H526" s="45">
        <v>5020</v>
      </c>
      <c r="I526" s="45">
        <v>5032</v>
      </c>
      <c r="J526" s="11"/>
      <c r="K526" s="45">
        <v>5032</v>
      </c>
      <c r="L526" s="45">
        <v>3774</v>
      </c>
      <c r="M526" s="45">
        <f t="shared" si="14"/>
        <v>75</v>
      </c>
    </row>
    <row r="527" spans="1:13" ht="27" customHeight="1">
      <c r="A527" s="4">
        <v>521</v>
      </c>
      <c r="B527" s="4"/>
      <c r="C527" s="8"/>
      <c r="D527" s="4"/>
      <c r="E527" s="9" t="s">
        <v>614</v>
      </c>
      <c r="F527" s="10"/>
      <c r="G527" s="10">
        <v>5082</v>
      </c>
      <c r="H527" s="45">
        <v>5547</v>
      </c>
      <c r="I527" s="45">
        <v>5862</v>
      </c>
      <c r="J527" s="11"/>
      <c r="K527" s="45">
        <v>5862</v>
      </c>
      <c r="L527" s="45">
        <v>4397</v>
      </c>
      <c r="M527" s="45">
        <f t="shared" si="14"/>
        <v>75.0085295121119</v>
      </c>
    </row>
    <row r="528" spans="1:13" ht="12.75" customHeight="1">
      <c r="A528" s="4">
        <v>522</v>
      </c>
      <c r="B528" s="4"/>
      <c r="C528" s="8">
        <v>80104</v>
      </c>
      <c r="D528" s="8"/>
      <c r="E528" s="13" t="s">
        <v>729</v>
      </c>
      <c r="F528" s="14" t="e">
        <f>SUM(F529+F532+F535+F538+F541+F549+#REF!+F555+F558+F561+F565+F568+F571+F576+F579+F582+F594)</f>
        <v>#REF!</v>
      </c>
      <c r="G528" s="14" t="e">
        <f>SUM(G529+G532+G535+G538+G541+G549+G555+G558+G561+G565+G568+G571+G576+G579+G582+G594+G552+G573+G585+G588+G591+G544+G546)</f>
        <v>#REF!</v>
      </c>
      <c r="H528" s="47" t="e">
        <f>SUM(H529+H532+H535+H538+H541+H549+H555+H558+H561+H565+H568+H571+H576+H579+H582+H594+H552+H573+H585+H588+H591+H544+H546+#REF!)</f>
        <v>#REF!</v>
      </c>
      <c r="I528" s="47">
        <f>SUM(I529+I532+I535+I538+I541+I549+I555+I558+I561+I565+I568+I571+I576+I579+I582+I594+I552+I573+I585+I588+I591+I544+I546)</f>
        <v>2214818</v>
      </c>
      <c r="J528" s="15"/>
      <c r="K528" s="47">
        <f>SUM(K529+K532+K535+K538+K541+K549+K555+K558+K561+K565+K568+K571+K576+K579+K582+K594+K552+K573+K585+K588+K591+K544+K546)</f>
        <v>2283398</v>
      </c>
      <c r="L528" s="47">
        <f>SUM(L529+L532+L535+L538+L541+L549+L555+L558+L561+L565+L568+L571+L576+L579+L582+L594+L552+L573+L585+L588+L591+L544+L546)</f>
        <v>1031543.0499999998</v>
      </c>
      <c r="M528" s="45">
        <f t="shared" si="14"/>
        <v>45.17578845212266</v>
      </c>
    </row>
    <row r="529" spans="1:13" ht="12.75">
      <c r="A529" s="4">
        <v>523</v>
      </c>
      <c r="B529" s="4" t="s">
        <v>161</v>
      </c>
      <c r="C529" s="4" t="s">
        <v>162</v>
      </c>
      <c r="D529" s="4">
        <v>3020</v>
      </c>
      <c r="E529" s="9" t="s">
        <v>634</v>
      </c>
      <c r="F529" s="10">
        <f>SUM(F530:F531)</f>
        <v>48810</v>
      </c>
      <c r="G529" s="10">
        <f>SUM(G530:G531)</f>
        <v>60200</v>
      </c>
      <c r="H529" s="45">
        <f>SUM(H530:H531)</f>
        <v>67500</v>
      </c>
      <c r="I529" s="45">
        <f>SUM(I530:I531)</f>
        <v>75500</v>
      </c>
      <c r="J529" s="11"/>
      <c r="K529" s="45">
        <f>SUM(K530:K531)</f>
        <v>75500</v>
      </c>
      <c r="L529" s="45">
        <f>SUM(L530:L531)</f>
        <v>40597.619999999995</v>
      </c>
      <c r="M529" s="45">
        <f t="shared" si="14"/>
        <v>53.77168211920529</v>
      </c>
    </row>
    <row r="530" spans="1:13" ht="27" customHeight="1">
      <c r="A530" s="4">
        <v>524</v>
      </c>
      <c r="B530" s="4"/>
      <c r="C530" s="4"/>
      <c r="D530" s="4"/>
      <c r="E530" s="9" t="s">
        <v>155</v>
      </c>
      <c r="F530" s="10">
        <v>35162</v>
      </c>
      <c r="G530" s="10">
        <v>45100</v>
      </c>
      <c r="H530" s="45">
        <v>49000</v>
      </c>
      <c r="I530" s="45">
        <v>53000</v>
      </c>
      <c r="J530" s="11"/>
      <c r="K530" s="45">
        <v>53000</v>
      </c>
      <c r="L530" s="45">
        <v>29213.78</v>
      </c>
      <c r="M530" s="45">
        <f t="shared" si="14"/>
        <v>55.12033962264151</v>
      </c>
    </row>
    <row r="531" spans="1:13" ht="27" customHeight="1">
      <c r="A531" s="4">
        <v>525</v>
      </c>
      <c r="B531" s="4"/>
      <c r="C531" s="4"/>
      <c r="D531" s="4"/>
      <c r="E531" s="9" t="s">
        <v>156</v>
      </c>
      <c r="F531" s="10">
        <v>13648</v>
      </c>
      <c r="G531" s="10">
        <v>15100</v>
      </c>
      <c r="H531" s="45">
        <v>18500</v>
      </c>
      <c r="I531" s="45">
        <v>22500</v>
      </c>
      <c r="J531" s="11"/>
      <c r="K531" s="45">
        <v>22500</v>
      </c>
      <c r="L531" s="45">
        <v>11383.84</v>
      </c>
      <c r="M531" s="45">
        <f t="shared" si="14"/>
        <v>50.59484444444444</v>
      </c>
    </row>
    <row r="532" spans="1:13" ht="12" customHeight="1">
      <c r="A532" s="4">
        <v>526</v>
      </c>
      <c r="B532" s="4" t="s">
        <v>161</v>
      </c>
      <c r="C532" s="4" t="s">
        <v>162</v>
      </c>
      <c r="D532" s="4">
        <v>4010</v>
      </c>
      <c r="E532" s="9" t="s">
        <v>264</v>
      </c>
      <c r="F532" s="10">
        <f>SUM(F533:F534)</f>
        <v>667947</v>
      </c>
      <c r="G532" s="10">
        <f>SUM(G533:G534)</f>
        <v>943000</v>
      </c>
      <c r="H532" s="45">
        <f>SUM(H533:H534)</f>
        <v>1011000</v>
      </c>
      <c r="I532" s="45">
        <f>SUM(I533:I534)</f>
        <v>1098000</v>
      </c>
      <c r="J532" s="11"/>
      <c r="K532" s="45">
        <f>SUM(K533:K534)</f>
        <v>1110500</v>
      </c>
      <c r="L532" s="45">
        <f>SUM(L533:L534)</f>
        <v>548853.47</v>
      </c>
      <c r="M532" s="45">
        <f t="shared" si="14"/>
        <v>49.423995497523634</v>
      </c>
    </row>
    <row r="533" spans="1:13" ht="38.25">
      <c r="A533" s="4">
        <v>527</v>
      </c>
      <c r="B533" s="4"/>
      <c r="C533" s="4"/>
      <c r="D533" s="4"/>
      <c r="E533" s="9" t="s">
        <v>370</v>
      </c>
      <c r="F533" s="10">
        <v>473240</v>
      </c>
      <c r="G533" s="10">
        <v>692000</v>
      </c>
      <c r="H533" s="45">
        <v>732000</v>
      </c>
      <c r="I533" s="45">
        <v>795000</v>
      </c>
      <c r="J533" s="11"/>
      <c r="K533" s="45">
        <v>803000</v>
      </c>
      <c r="L533" s="45">
        <v>386100.27</v>
      </c>
      <c r="M533" s="45">
        <f t="shared" si="14"/>
        <v>48.082225404732256</v>
      </c>
    </row>
    <row r="534" spans="1:13" ht="40.5" customHeight="1">
      <c r="A534" s="4">
        <v>528</v>
      </c>
      <c r="B534" s="4"/>
      <c r="C534" s="4"/>
      <c r="D534" s="4"/>
      <c r="E534" s="9" t="s">
        <v>369</v>
      </c>
      <c r="F534" s="10">
        <v>194707</v>
      </c>
      <c r="G534" s="10">
        <v>251000</v>
      </c>
      <c r="H534" s="45">
        <v>279000</v>
      </c>
      <c r="I534" s="45">
        <v>303000</v>
      </c>
      <c r="J534" s="11"/>
      <c r="K534" s="45">
        <v>307500</v>
      </c>
      <c r="L534" s="45">
        <v>162753.2</v>
      </c>
      <c r="M534" s="45">
        <f t="shared" si="14"/>
        <v>52.92786991869919</v>
      </c>
    </row>
    <row r="535" spans="1:13" ht="15.75" customHeight="1">
      <c r="A535" s="4">
        <v>529</v>
      </c>
      <c r="B535" s="4" t="s">
        <v>161</v>
      </c>
      <c r="C535" s="4" t="s">
        <v>162</v>
      </c>
      <c r="D535" s="4">
        <v>4040</v>
      </c>
      <c r="E535" s="9" t="s">
        <v>265</v>
      </c>
      <c r="F535" s="10">
        <f>SUM(F536:F537)</f>
        <v>51998</v>
      </c>
      <c r="G535" s="10">
        <f>SUM(G536:G537)</f>
        <v>68950</v>
      </c>
      <c r="H535" s="45">
        <f>SUM(H536:H537)</f>
        <v>80600</v>
      </c>
      <c r="I535" s="45">
        <f>SUM(I536:I537)</f>
        <v>79780</v>
      </c>
      <c r="J535" s="11"/>
      <c r="K535" s="45">
        <f>SUM(K536:K537)</f>
        <v>79780</v>
      </c>
      <c r="L535" s="45">
        <f>SUM(L536:L537)</f>
        <v>73049.19</v>
      </c>
      <c r="M535" s="45">
        <f t="shared" si="14"/>
        <v>91.56328653797945</v>
      </c>
    </row>
    <row r="536" spans="1:13" ht="40.5" customHeight="1">
      <c r="A536" s="4">
        <v>530</v>
      </c>
      <c r="B536" s="4"/>
      <c r="C536" s="4"/>
      <c r="D536" s="4"/>
      <c r="E536" s="9" t="s">
        <v>185</v>
      </c>
      <c r="F536" s="10">
        <v>36574</v>
      </c>
      <c r="G536" s="10">
        <v>48200</v>
      </c>
      <c r="H536" s="45">
        <v>58100</v>
      </c>
      <c r="I536" s="45">
        <v>56780</v>
      </c>
      <c r="J536" s="11"/>
      <c r="K536" s="45">
        <v>56780</v>
      </c>
      <c r="L536" s="45">
        <v>54714.93</v>
      </c>
      <c r="M536" s="45">
        <f t="shared" si="14"/>
        <v>96.36303275801339</v>
      </c>
    </row>
    <row r="537" spans="1:13" ht="38.25">
      <c r="A537" s="4">
        <v>531</v>
      </c>
      <c r="B537" s="4"/>
      <c r="C537" s="4"/>
      <c r="D537" s="4"/>
      <c r="E537" s="9" t="s">
        <v>187</v>
      </c>
      <c r="F537" s="10">
        <v>15424</v>
      </c>
      <c r="G537" s="10">
        <v>20750</v>
      </c>
      <c r="H537" s="45">
        <v>22500</v>
      </c>
      <c r="I537" s="45">
        <v>23000</v>
      </c>
      <c r="J537" s="11"/>
      <c r="K537" s="45">
        <v>23000</v>
      </c>
      <c r="L537" s="45">
        <v>18334.26</v>
      </c>
      <c r="M537" s="45">
        <f t="shared" si="14"/>
        <v>79.71417391304347</v>
      </c>
    </row>
    <row r="538" spans="1:13" ht="15" customHeight="1">
      <c r="A538" s="4">
        <v>532</v>
      </c>
      <c r="B538" s="4" t="s">
        <v>161</v>
      </c>
      <c r="C538" s="4" t="s">
        <v>162</v>
      </c>
      <c r="D538" s="4">
        <v>4110</v>
      </c>
      <c r="E538" s="9" t="s">
        <v>223</v>
      </c>
      <c r="F538" s="10">
        <f>SUM(F539:F540)</f>
        <v>134039</v>
      </c>
      <c r="G538" s="10">
        <f>SUM(G539:G540)</f>
        <v>160600</v>
      </c>
      <c r="H538" s="45">
        <f>SUM(H539:H540)</f>
        <v>176000</v>
      </c>
      <c r="I538" s="45">
        <f>SUM(I539:I540)</f>
        <v>190100</v>
      </c>
      <c r="J538" s="11"/>
      <c r="K538" s="45">
        <f>SUM(K539:K540)</f>
        <v>192500</v>
      </c>
      <c r="L538" s="45">
        <f>SUM(L539:L540)</f>
        <v>92316.88</v>
      </c>
      <c r="M538" s="45">
        <f t="shared" si="14"/>
        <v>47.956820779220784</v>
      </c>
    </row>
    <row r="539" spans="1:13" ht="12.75">
      <c r="A539" s="4">
        <v>533</v>
      </c>
      <c r="B539" s="4"/>
      <c r="C539" s="4"/>
      <c r="D539" s="4"/>
      <c r="E539" s="9" t="s">
        <v>188</v>
      </c>
      <c r="F539" s="10">
        <v>95140</v>
      </c>
      <c r="G539" s="10">
        <v>117500</v>
      </c>
      <c r="H539" s="45">
        <v>127500</v>
      </c>
      <c r="I539" s="45">
        <v>137800</v>
      </c>
      <c r="J539" s="11"/>
      <c r="K539" s="45">
        <v>139300</v>
      </c>
      <c r="L539" s="45">
        <v>65313.43</v>
      </c>
      <c r="M539" s="45">
        <f t="shared" si="14"/>
        <v>46.886884422110555</v>
      </c>
    </row>
    <row r="540" spans="1:13" ht="12.75">
      <c r="A540" s="4">
        <v>534</v>
      </c>
      <c r="B540" s="4"/>
      <c r="C540" s="4"/>
      <c r="D540" s="4"/>
      <c r="E540" s="9" t="s">
        <v>189</v>
      </c>
      <c r="F540" s="10">
        <v>38899</v>
      </c>
      <c r="G540" s="10">
        <v>43100</v>
      </c>
      <c r="H540" s="45">
        <v>48500</v>
      </c>
      <c r="I540" s="45">
        <v>52300</v>
      </c>
      <c r="J540" s="11"/>
      <c r="K540" s="45">
        <v>53200</v>
      </c>
      <c r="L540" s="45">
        <v>27003.45</v>
      </c>
      <c r="M540" s="45">
        <f t="shared" si="14"/>
        <v>50.758364661654134</v>
      </c>
    </row>
    <row r="541" spans="1:13" ht="12.75">
      <c r="A541" s="4">
        <v>535</v>
      </c>
      <c r="B541" s="4" t="s">
        <v>161</v>
      </c>
      <c r="C541" s="4" t="s">
        <v>162</v>
      </c>
      <c r="D541" s="4">
        <v>4120</v>
      </c>
      <c r="E541" s="9" t="s">
        <v>224</v>
      </c>
      <c r="F541" s="10">
        <f>SUM(F542:F543)</f>
        <v>18258</v>
      </c>
      <c r="G541" s="10">
        <f>SUM(G542:G543)</f>
        <v>26000</v>
      </c>
      <c r="H541" s="45">
        <f>SUM(H542:H543)</f>
        <v>28980</v>
      </c>
      <c r="I541" s="45">
        <f>SUM(I542:I543)</f>
        <v>30800</v>
      </c>
      <c r="J541" s="11"/>
      <c r="K541" s="45">
        <f>SUM(K542:K543)</f>
        <v>31200</v>
      </c>
      <c r="L541" s="45">
        <f>SUM(L542:L543)</f>
        <v>14743.84</v>
      </c>
      <c r="M541" s="45">
        <f t="shared" si="14"/>
        <v>47.25589743589744</v>
      </c>
    </row>
    <row r="542" spans="1:13" ht="12.75">
      <c r="A542" s="4">
        <v>536</v>
      </c>
      <c r="B542" s="4"/>
      <c r="C542" s="4"/>
      <c r="D542" s="4"/>
      <c r="E542" s="9" t="s">
        <v>190</v>
      </c>
      <c r="F542" s="10">
        <v>12960</v>
      </c>
      <c r="G542" s="10">
        <v>19500</v>
      </c>
      <c r="H542" s="45">
        <v>21000</v>
      </c>
      <c r="I542" s="45">
        <v>22200</v>
      </c>
      <c r="J542" s="11"/>
      <c r="K542" s="45">
        <v>22450</v>
      </c>
      <c r="L542" s="45">
        <v>10542.42</v>
      </c>
      <c r="M542" s="45">
        <f t="shared" si="14"/>
        <v>46.95955456570156</v>
      </c>
    </row>
    <row r="543" spans="1:13" ht="12.75">
      <c r="A543" s="4">
        <v>537</v>
      </c>
      <c r="B543" s="4"/>
      <c r="C543" s="4"/>
      <c r="D543" s="4"/>
      <c r="E543" s="9" t="s">
        <v>191</v>
      </c>
      <c r="F543" s="10">
        <v>5298</v>
      </c>
      <c r="G543" s="10">
        <v>6500</v>
      </c>
      <c r="H543" s="45">
        <v>7980</v>
      </c>
      <c r="I543" s="45">
        <v>8600</v>
      </c>
      <c r="J543" s="11"/>
      <c r="K543" s="45">
        <v>8750</v>
      </c>
      <c r="L543" s="45">
        <v>4201.42</v>
      </c>
      <c r="M543" s="45">
        <f t="shared" si="14"/>
        <v>48.01622857142857</v>
      </c>
    </row>
    <row r="544" spans="1:13" ht="12.75">
      <c r="A544" s="4">
        <v>538</v>
      </c>
      <c r="B544" s="4"/>
      <c r="C544" s="4"/>
      <c r="D544" s="4">
        <v>4140</v>
      </c>
      <c r="E544" s="9" t="s">
        <v>105</v>
      </c>
      <c r="F544" s="10"/>
      <c r="G544" s="10">
        <f>SUM(G545)</f>
        <v>6480</v>
      </c>
      <c r="H544" s="45">
        <f>SUM(H545)</f>
        <v>7224</v>
      </c>
      <c r="I544" s="45">
        <f>SUM(I545)</f>
        <v>7800</v>
      </c>
      <c r="J544" s="11"/>
      <c r="K544" s="45">
        <f>SUM(K545)</f>
        <v>7800</v>
      </c>
      <c r="L544" s="45">
        <f>SUM(L545)</f>
        <v>3281</v>
      </c>
      <c r="M544" s="45">
        <f t="shared" si="14"/>
        <v>42.06410256410256</v>
      </c>
    </row>
    <row r="545" spans="1:13" ht="12.75">
      <c r="A545" s="4">
        <v>539</v>
      </c>
      <c r="B545" s="4"/>
      <c r="C545" s="4"/>
      <c r="D545" s="4"/>
      <c r="E545" s="9" t="s">
        <v>686</v>
      </c>
      <c r="F545" s="10"/>
      <c r="G545" s="10">
        <v>6480</v>
      </c>
      <c r="H545" s="45">
        <v>7224</v>
      </c>
      <c r="I545" s="45">
        <v>7800</v>
      </c>
      <c r="J545" s="11"/>
      <c r="K545" s="45">
        <v>7800</v>
      </c>
      <c r="L545" s="45">
        <v>3281</v>
      </c>
      <c r="M545" s="45">
        <f t="shared" si="14"/>
        <v>42.06410256410256</v>
      </c>
    </row>
    <row r="546" spans="1:13" ht="12.75">
      <c r="A546" s="4">
        <v>540</v>
      </c>
      <c r="B546" s="4"/>
      <c r="C546" s="4"/>
      <c r="D546" s="4">
        <v>4170</v>
      </c>
      <c r="E546" s="9" t="s">
        <v>742</v>
      </c>
      <c r="F546" s="10"/>
      <c r="G546" s="10">
        <f>SUM(G547)</f>
        <v>4000</v>
      </c>
      <c r="H546" s="45">
        <f>SUM(H547+H548)</f>
        <v>10000</v>
      </c>
      <c r="I546" s="45">
        <f>SUM(I547+I548)</f>
        <v>18000</v>
      </c>
      <c r="J546" s="11"/>
      <c r="K546" s="45">
        <f>SUM(K547+K548)</f>
        <v>18000</v>
      </c>
      <c r="L546" s="45">
        <f>SUM(L547+L548)</f>
        <v>7020</v>
      </c>
      <c r="M546" s="45">
        <f t="shared" si="14"/>
        <v>39</v>
      </c>
    </row>
    <row r="547" spans="1:13" ht="25.5">
      <c r="A547" s="4">
        <v>541</v>
      </c>
      <c r="B547" s="4"/>
      <c r="C547" s="4"/>
      <c r="D547" s="4"/>
      <c r="E547" s="9" t="s">
        <v>692</v>
      </c>
      <c r="F547" s="10"/>
      <c r="G547" s="10">
        <v>4000</v>
      </c>
      <c r="H547" s="45">
        <v>7000</v>
      </c>
      <c r="I547" s="45">
        <v>15000</v>
      </c>
      <c r="J547" s="11"/>
      <c r="K547" s="45">
        <v>15000</v>
      </c>
      <c r="L547" s="45">
        <v>7020</v>
      </c>
      <c r="M547" s="45">
        <f t="shared" si="14"/>
        <v>46.800000000000004</v>
      </c>
    </row>
    <row r="548" spans="1:13" ht="25.5">
      <c r="A548" s="4">
        <v>542</v>
      </c>
      <c r="B548" s="4"/>
      <c r="C548" s="4"/>
      <c r="D548" s="4"/>
      <c r="E548" s="9" t="s">
        <v>323</v>
      </c>
      <c r="F548" s="10"/>
      <c r="G548" s="10"/>
      <c r="H548" s="45">
        <v>3000</v>
      </c>
      <c r="I548" s="45">
        <v>3000</v>
      </c>
      <c r="J548" s="11"/>
      <c r="K548" s="45">
        <v>3000</v>
      </c>
      <c r="L548" s="45">
        <v>0</v>
      </c>
      <c r="M548" s="45">
        <f t="shared" si="14"/>
        <v>0</v>
      </c>
    </row>
    <row r="549" spans="1:13" ht="12.75">
      <c r="A549" s="4">
        <v>543</v>
      </c>
      <c r="B549" s="4" t="s">
        <v>161</v>
      </c>
      <c r="C549" s="4" t="s">
        <v>162</v>
      </c>
      <c r="D549" s="4">
        <v>4210</v>
      </c>
      <c r="E549" s="9" t="s">
        <v>171</v>
      </c>
      <c r="F549" s="10">
        <f>SUM(F550:F551)</f>
        <v>40236</v>
      </c>
      <c r="G549" s="10">
        <f>SUM(G550:G551)</f>
        <v>77000</v>
      </c>
      <c r="H549" s="45">
        <f>SUM(H550:H551)</f>
        <v>61500</v>
      </c>
      <c r="I549" s="45">
        <f>SUM(I550:I551)</f>
        <v>47000</v>
      </c>
      <c r="J549" s="11"/>
      <c r="K549" s="45">
        <f>SUM(K550:K551)</f>
        <v>47000</v>
      </c>
      <c r="L549" s="45">
        <f>SUM(L550:L551)</f>
        <v>36555.36</v>
      </c>
      <c r="M549" s="45">
        <f t="shared" si="14"/>
        <v>77.77736170212765</v>
      </c>
    </row>
    <row r="550" spans="1:13" ht="38.25">
      <c r="A550" s="4">
        <v>544</v>
      </c>
      <c r="B550" s="4"/>
      <c r="C550" s="4"/>
      <c r="D550" s="4"/>
      <c r="E550" s="9" t="s">
        <v>372</v>
      </c>
      <c r="F550" s="10">
        <v>27598</v>
      </c>
      <c r="G550" s="10">
        <v>60000</v>
      </c>
      <c r="H550" s="45">
        <v>47000</v>
      </c>
      <c r="I550" s="45">
        <v>34000</v>
      </c>
      <c r="J550" s="11"/>
      <c r="K550" s="45">
        <v>34000</v>
      </c>
      <c r="L550" s="45">
        <v>27762.05</v>
      </c>
      <c r="M550" s="45">
        <f t="shared" si="14"/>
        <v>81.65308823529412</v>
      </c>
    </row>
    <row r="551" spans="1:13" ht="38.25">
      <c r="A551" s="4">
        <v>545</v>
      </c>
      <c r="B551" s="4"/>
      <c r="C551" s="4"/>
      <c r="D551" s="4"/>
      <c r="E551" s="9" t="s">
        <v>371</v>
      </c>
      <c r="F551" s="10">
        <v>12638</v>
      </c>
      <c r="G551" s="10">
        <v>17000</v>
      </c>
      <c r="H551" s="45">
        <v>14500</v>
      </c>
      <c r="I551" s="45">
        <v>13000</v>
      </c>
      <c r="J551" s="11"/>
      <c r="K551" s="45">
        <v>13000</v>
      </c>
      <c r="L551" s="45">
        <v>8793.31</v>
      </c>
      <c r="M551" s="45">
        <f t="shared" si="14"/>
        <v>67.64084615384614</v>
      </c>
    </row>
    <row r="552" spans="1:13" ht="12.75">
      <c r="A552" s="4">
        <v>546</v>
      </c>
      <c r="B552" s="4"/>
      <c r="C552" s="4"/>
      <c r="D552" s="4">
        <v>4230</v>
      </c>
      <c r="E552" s="9" t="s">
        <v>684</v>
      </c>
      <c r="F552" s="10">
        <f>SUM(F553:F556)</f>
        <v>28612</v>
      </c>
      <c r="G552" s="10">
        <f>SUM(G553:G554)</f>
        <v>3500</v>
      </c>
      <c r="H552" s="45">
        <f>SUM(H553:H554)</f>
        <v>1500</v>
      </c>
      <c r="I552" s="45">
        <f>SUM(I553:I554)</f>
        <v>1000</v>
      </c>
      <c r="J552" s="11"/>
      <c r="K552" s="45">
        <f>SUM(K553:K554)</f>
        <v>1000</v>
      </c>
      <c r="L552" s="45">
        <f>SUM(L553:L554)</f>
        <v>0</v>
      </c>
      <c r="M552" s="45">
        <f t="shared" si="14"/>
        <v>0</v>
      </c>
    </row>
    <row r="553" spans="1:13" ht="25.5">
      <c r="A553" s="4">
        <v>547</v>
      </c>
      <c r="B553" s="4"/>
      <c r="C553" s="4"/>
      <c r="D553" s="4"/>
      <c r="E553" s="9" t="s">
        <v>192</v>
      </c>
      <c r="F553" s="10">
        <v>4700</v>
      </c>
      <c r="G553" s="10">
        <v>2000</v>
      </c>
      <c r="H553" s="45">
        <v>1000</v>
      </c>
      <c r="I553" s="45">
        <v>600</v>
      </c>
      <c r="J553" s="11"/>
      <c r="K553" s="45">
        <v>600</v>
      </c>
      <c r="L553" s="45">
        <v>0</v>
      </c>
      <c r="M553" s="45">
        <f t="shared" si="14"/>
        <v>0</v>
      </c>
    </row>
    <row r="554" spans="1:13" ht="25.5">
      <c r="A554" s="4">
        <v>548</v>
      </c>
      <c r="B554" s="4"/>
      <c r="C554" s="4"/>
      <c r="D554" s="4"/>
      <c r="E554" s="9" t="s">
        <v>693</v>
      </c>
      <c r="F554" s="10"/>
      <c r="G554" s="10">
        <v>1500</v>
      </c>
      <c r="H554" s="45">
        <v>500</v>
      </c>
      <c r="I554" s="45">
        <v>400</v>
      </c>
      <c r="J554" s="11"/>
      <c r="K554" s="45">
        <v>400</v>
      </c>
      <c r="L554" s="45">
        <v>0</v>
      </c>
      <c r="M554" s="45">
        <f t="shared" si="14"/>
        <v>0</v>
      </c>
    </row>
    <row r="555" spans="1:13" ht="12.75">
      <c r="A555" s="4">
        <v>549</v>
      </c>
      <c r="B555" s="4" t="s">
        <v>161</v>
      </c>
      <c r="C555" s="4" t="s">
        <v>162</v>
      </c>
      <c r="D555" s="4">
        <v>4240</v>
      </c>
      <c r="E555" s="9" t="s">
        <v>338</v>
      </c>
      <c r="F555" s="10">
        <f>SUM(F556:F557)</f>
        <v>15046</v>
      </c>
      <c r="G555" s="10">
        <f>SUM(G556:G557)</f>
        <v>30000</v>
      </c>
      <c r="H555" s="45">
        <f>SUM(H556:H557)</f>
        <v>28000</v>
      </c>
      <c r="I555" s="45">
        <f>SUM(I556:I557)</f>
        <v>24000</v>
      </c>
      <c r="J555" s="11"/>
      <c r="K555" s="45">
        <f>SUM(K556:K557)</f>
        <v>24000</v>
      </c>
      <c r="L555" s="45">
        <f>SUM(L556:L557)</f>
        <v>16150.53</v>
      </c>
      <c r="M555" s="45">
        <f t="shared" si="14"/>
        <v>67.293875</v>
      </c>
    </row>
    <row r="556" spans="1:13" ht="25.5">
      <c r="A556" s="4">
        <v>550</v>
      </c>
      <c r="B556" s="4"/>
      <c r="C556" s="4"/>
      <c r="D556" s="4"/>
      <c r="E556" s="9" t="s">
        <v>193</v>
      </c>
      <c r="F556" s="10">
        <v>8866</v>
      </c>
      <c r="G556" s="10">
        <v>20000</v>
      </c>
      <c r="H556" s="45">
        <v>16000</v>
      </c>
      <c r="I556" s="45">
        <v>14000</v>
      </c>
      <c r="J556" s="11"/>
      <c r="K556" s="45">
        <v>14000</v>
      </c>
      <c r="L556" s="45">
        <v>10888.11</v>
      </c>
      <c r="M556" s="45">
        <f t="shared" si="14"/>
        <v>77.7722142857143</v>
      </c>
    </row>
    <row r="557" spans="1:13" ht="25.5">
      <c r="A557" s="4">
        <v>551</v>
      </c>
      <c r="B557" s="4"/>
      <c r="C557" s="4"/>
      <c r="D557" s="4"/>
      <c r="E557" s="9" t="s">
        <v>194</v>
      </c>
      <c r="F557" s="10">
        <v>6180</v>
      </c>
      <c r="G557" s="10">
        <v>10000</v>
      </c>
      <c r="H557" s="45">
        <v>12000</v>
      </c>
      <c r="I557" s="45">
        <v>10000</v>
      </c>
      <c r="J557" s="11"/>
      <c r="K557" s="45">
        <v>10000</v>
      </c>
      <c r="L557" s="45">
        <v>5262.42</v>
      </c>
      <c r="M557" s="45">
        <f t="shared" si="14"/>
        <v>52.6242</v>
      </c>
    </row>
    <row r="558" spans="1:13" ht="12.75">
      <c r="A558" s="4">
        <v>552</v>
      </c>
      <c r="B558" s="4"/>
      <c r="C558" s="4"/>
      <c r="D558" s="4">
        <v>4260</v>
      </c>
      <c r="E558" s="9" t="s">
        <v>173</v>
      </c>
      <c r="F558" s="10">
        <f>SUM(F559:F560)</f>
        <v>108030</v>
      </c>
      <c r="G558" s="10">
        <f>SUM(G559:G560)</f>
        <v>105000</v>
      </c>
      <c r="H558" s="45">
        <f>SUM(H559:H560)</f>
        <v>105000</v>
      </c>
      <c r="I558" s="45">
        <f>SUM(I559:I560)</f>
        <v>115000</v>
      </c>
      <c r="J558" s="11"/>
      <c r="K558" s="45">
        <f>SUM(K559:K560)</f>
        <v>118280</v>
      </c>
      <c r="L558" s="45">
        <f>SUM(L559:L560)</f>
        <v>67873.91</v>
      </c>
      <c r="M558" s="45">
        <f t="shared" si="14"/>
        <v>57.38409705782889</v>
      </c>
    </row>
    <row r="559" spans="1:13" ht="25.5">
      <c r="A559" s="4">
        <v>553</v>
      </c>
      <c r="B559" s="4"/>
      <c r="C559" s="4"/>
      <c r="D559" s="4"/>
      <c r="E559" s="9" t="s">
        <v>570</v>
      </c>
      <c r="F559" s="10">
        <v>79930</v>
      </c>
      <c r="G559" s="10">
        <v>80000</v>
      </c>
      <c r="H559" s="45">
        <v>82000</v>
      </c>
      <c r="I559" s="45">
        <v>90000</v>
      </c>
      <c r="J559" s="11"/>
      <c r="K559" s="45">
        <v>90000</v>
      </c>
      <c r="L559" s="45">
        <v>50982.39</v>
      </c>
      <c r="M559" s="45">
        <f t="shared" si="14"/>
        <v>56.647099999999995</v>
      </c>
    </row>
    <row r="560" spans="1:13" ht="25.5">
      <c r="A560" s="4">
        <v>554</v>
      </c>
      <c r="B560" s="4"/>
      <c r="C560" s="4"/>
      <c r="D560" s="4"/>
      <c r="E560" s="9" t="s">
        <v>569</v>
      </c>
      <c r="F560" s="10">
        <v>28100</v>
      </c>
      <c r="G560" s="10">
        <v>25000</v>
      </c>
      <c r="H560" s="45">
        <v>23000</v>
      </c>
      <c r="I560" s="45">
        <v>25000</v>
      </c>
      <c r="J560" s="11"/>
      <c r="K560" s="45">
        <v>28280</v>
      </c>
      <c r="L560" s="45">
        <v>16891.52</v>
      </c>
      <c r="M560" s="45">
        <f t="shared" si="14"/>
        <v>59.72956152758133</v>
      </c>
    </row>
    <row r="561" spans="1:13" ht="12.75">
      <c r="A561" s="4">
        <v>555</v>
      </c>
      <c r="B561" s="4"/>
      <c r="C561" s="4"/>
      <c r="D561" s="4">
        <v>4270</v>
      </c>
      <c r="E561" s="9" t="s">
        <v>174</v>
      </c>
      <c r="F561" s="10">
        <f>SUM(F562:F564)</f>
        <v>81500</v>
      </c>
      <c r="G561" s="10">
        <f>SUM(G562:G564)</f>
        <v>8000</v>
      </c>
      <c r="H561" s="45">
        <f>SUM(H562:H564)</f>
        <v>6600</v>
      </c>
      <c r="I561" s="45">
        <f>SUM(I562:I564)</f>
        <v>14600</v>
      </c>
      <c r="J561" s="11"/>
      <c r="K561" s="45">
        <f>SUM(K562:K564)</f>
        <v>64600</v>
      </c>
      <c r="L561" s="45">
        <f>SUM(L562:L564)</f>
        <v>7188.82</v>
      </c>
      <c r="M561" s="45">
        <f t="shared" si="14"/>
        <v>11.128204334365325</v>
      </c>
    </row>
    <row r="562" spans="1:13" ht="27" customHeight="1">
      <c r="A562" s="4">
        <v>556</v>
      </c>
      <c r="B562" s="4"/>
      <c r="C562" s="4"/>
      <c r="D562" s="4"/>
      <c r="E562" s="9" t="s">
        <v>374</v>
      </c>
      <c r="F562" s="10">
        <v>1500</v>
      </c>
      <c r="G562" s="10">
        <v>6500</v>
      </c>
      <c r="H562" s="45">
        <v>6000</v>
      </c>
      <c r="I562" s="45">
        <v>14000</v>
      </c>
      <c r="J562" s="11"/>
      <c r="K562" s="45">
        <v>14000</v>
      </c>
      <c r="L562" s="45">
        <v>7188.82</v>
      </c>
      <c r="M562" s="45">
        <f t="shared" si="14"/>
        <v>51.34871428571428</v>
      </c>
    </row>
    <row r="563" spans="1:13" ht="12.75">
      <c r="A563" s="4">
        <v>557</v>
      </c>
      <c r="B563" s="4"/>
      <c r="C563" s="4"/>
      <c r="D563" s="4"/>
      <c r="E563" s="9" t="s">
        <v>391</v>
      </c>
      <c r="F563" s="10"/>
      <c r="G563" s="10"/>
      <c r="H563" s="45"/>
      <c r="I563" s="45">
        <v>0</v>
      </c>
      <c r="J563" s="11"/>
      <c r="K563" s="45">
        <v>50000</v>
      </c>
      <c r="L563" s="45">
        <v>0</v>
      </c>
      <c r="M563" s="45">
        <f t="shared" si="14"/>
        <v>0</v>
      </c>
    </row>
    <row r="564" spans="1:13" ht="25.5">
      <c r="A564" s="4">
        <v>558</v>
      </c>
      <c r="B564" s="4"/>
      <c r="C564" s="4"/>
      <c r="D564" s="4"/>
      <c r="E564" s="9" t="s">
        <v>373</v>
      </c>
      <c r="F564" s="10">
        <v>80000</v>
      </c>
      <c r="G564" s="10">
        <v>1500</v>
      </c>
      <c r="H564" s="45">
        <v>600</v>
      </c>
      <c r="I564" s="45">
        <v>600</v>
      </c>
      <c r="J564" s="11"/>
      <c r="K564" s="45">
        <v>600</v>
      </c>
      <c r="L564" s="45">
        <v>0</v>
      </c>
      <c r="M564" s="45">
        <f t="shared" si="14"/>
        <v>0</v>
      </c>
    </row>
    <row r="565" spans="1:13" ht="12.75">
      <c r="A565" s="4">
        <v>559</v>
      </c>
      <c r="B565" s="4"/>
      <c r="C565" s="4"/>
      <c r="D565" s="4">
        <v>4280</v>
      </c>
      <c r="E565" s="9" t="s">
        <v>24</v>
      </c>
      <c r="F565" s="10">
        <f>SUM(F566:F567)</f>
        <v>2900</v>
      </c>
      <c r="G565" s="10">
        <f>SUM(G566:G567)</f>
        <v>3000</v>
      </c>
      <c r="H565" s="45">
        <f>SUM(H566:H567)</f>
        <v>2500</v>
      </c>
      <c r="I565" s="45">
        <f>SUM(I566:I567)</f>
        <v>2500</v>
      </c>
      <c r="J565" s="11"/>
      <c r="K565" s="45">
        <f>SUM(K566:K567)</f>
        <v>2500</v>
      </c>
      <c r="L565" s="45">
        <f>SUM(L566:L567)</f>
        <v>365</v>
      </c>
      <c r="M565" s="45">
        <f t="shared" si="14"/>
        <v>14.6</v>
      </c>
    </row>
    <row r="566" spans="1:13" ht="26.25" customHeight="1">
      <c r="A566" s="4">
        <v>560</v>
      </c>
      <c r="B566" s="4"/>
      <c r="C566" s="4"/>
      <c r="D566" s="4"/>
      <c r="E566" s="9" t="s">
        <v>195</v>
      </c>
      <c r="F566" s="10">
        <v>1400</v>
      </c>
      <c r="G566" s="10">
        <v>2500</v>
      </c>
      <c r="H566" s="45">
        <v>2000</v>
      </c>
      <c r="I566" s="45">
        <v>2000</v>
      </c>
      <c r="J566" s="11"/>
      <c r="K566" s="45">
        <v>2000</v>
      </c>
      <c r="L566" s="45">
        <v>40</v>
      </c>
      <c r="M566" s="45">
        <f t="shared" si="14"/>
        <v>2</v>
      </c>
    </row>
    <row r="567" spans="1:13" ht="27.75" customHeight="1">
      <c r="A567" s="4">
        <v>561</v>
      </c>
      <c r="B567" s="4"/>
      <c r="C567" s="4"/>
      <c r="D567" s="4"/>
      <c r="E567" s="9" t="s">
        <v>196</v>
      </c>
      <c r="F567" s="10">
        <v>1500</v>
      </c>
      <c r="G567" s="10">
        <v>500</v>
      </c>
      <c r="H567" s="45">
        <v>500</v>
      </c>
      <c r="I567" s="45">
        <v>500</v>
      </c>
      <c r="J567" s="11"/>
      <c r="K567" s="45">
        <v>500</v>
      </c>
      <c r="L567" s="45">
        <v>325</v>
      </c>
      <c r="M567" s="45">
        <f t="shared" si="14"/>
        <v>65</v>
      </c>
    </row>
    <row r="568" spans="1:13" ht="15" customHeight="1">
      <c r="A568" s="4">
        <v>562</v>
      </c>
      <c r="B568" s="4"/>
      <c r="C568" s="4"/>
      <c r="D568" s="4">
        <v>4300</v>
      </c>
      <c r="E568" s="9" t="s">
        <v>216</v>
      </c>
      <c r="F568" s="10">
        <f>SUM(F569:F570)</f>
        <v>32183</v>
      </c>
      <c r="G568" s="10">
        <f>SUM(G569:G570)</f>
        <v>43000</v>
      </c>
      <c r="H568" s="45">
        <f>SUM(H569:H570)</f>
        <v>50000</v>
      </c>
      <c r="I568" s="45">
        <f>SUM(I569:I570)</f>
        <v>60200</v>
      </c>
      <c r="J568" s="11"/>
      <c r="K568" s="45">
        <f>SUM(K569:K570)</f>
        <v>60200</v>
      </c>
      <c r="L568" s="45">
        <f>SUM(L569:L570)</f>
        <v>32329.21</v>
      </c>
      <c r="M568" s="45">
        <f t="shared" si="14"/>
        <v>53.70300664451827</v>
      </c>
    </row>
    <row r="569" spans="1:13" ht="51">
      <c r="A569" s="4">
        <v>563</v>
      </c>
      <c r="B569" s="4"/>
      <c r="C569" s="4"/>
      <c r="D569" s="4"/>
      <c r="E569" s="9" t="s">
        <v>35</v>
      </c>
      <c r="F569" s="10">
        <v>16390</v>
      </c>
      <c r="G569" s="10">
        <v>30000</v>
      </c>
      <c r="H569" s="45">
        <v>30000</v>
      </c>
      <c r="I569" s="45">
        <v>42000</v>
      </c>
      <c r="J569" s="11"/>
      <c r="K569" s="45">
        <v>42000</v>
      </c>
      <c r="L569" s="45">
        <v>22659.52</v>
      </c>
      <c r="M569" s="45">
        <f t="shared" si="14"/>
        <v>53.9512380952381</v>
      </c>
    </row>
    <row r="570" spans="1:13" ht="55.5" customHeight="1">
      <c r="A570" s="4">
        <v>564</v>
      </c>
      <c r="B570" s="4"/>
      <c r="C570" s="4"/>
      <c r="D570" s="4"/>
      <c r="E570" s="9" t="s">
        <v>36</v>
      </c>
      <c r="F570" s="10">
        <v>15793</v>
      </c>
      <c r="G570" s="10">
        <v>13000</v>
      </c>
      <c r="H570" s="45">
        <v>20000</v>
      </c>
      <c r="I570" s="45">
        <v>18200</v>
      </c>
      <c r="J570" s="11"/>
      <c r="K570" s="45">
        <v>18200</v>
      </c>
      <c r="L570" s="45">
        <v>9669.69</v>
      </c>
      <c r="M570" s="45">
        <f t="shared" si="14"/>
        <v>53.13016483516484</v>
      </c>
    </row>
    <row r="571" spans="1:13" ht="14.25" customHeight="1">
      <c r="A571" s="4">
        <v>565</v>
      </c>
      <c r="B571" s="4"/>
      <c r="C571" s="4"/>
      <c r="D571" s="4">
        <v>4350</v>
      </c>
      <c r="E571" s="9" t="s">
        <v>341</v>
      </c>
      <c r="F571" s="10">
        <f>SUM(F572)</f>
        <v>1100</v>
      </c>
      <c r="G571" s="10">
        <f>SUM(G572)</f>
        <v>1000</v>
      </c>
      <c r="H571" s="45">
        <f>SUM(H572)</f>
        <v>800</v>
      </c>
      <c r="I571" s="45">
        <f>SUM(I572)</f>
        <v>700</v>
      </c>
      <c r="J571" s="11"/>
      <c r="K571" s="45">
        <f>SUM(K572)</f>
        <v>700</v>
      </c>
      <c r="L571" s="45">
        <f>SUM(L572)</f>
        <v>128.77</v>
      </c>
      <c r="M571" s="45">
        <f t="shared" si="14"/>
        <v>18.395714285714288</v>
      </c>
    </row>
    <row r="572" spans="1:13" ht="13.5" customHeight="1">
      <c r="A572" s="4">
        <v>566</v>
      </c>
      <c r="B572" s="4"/>
      <c r="C572" s="4"/>
      <c r="D572" s="4"/>
      <c r="E572" s="9" t="s">
        <v>208</v>
      </c>
      <c r="F572" s="10">
        <v>1100</v>
      </c>
      <c r="G572" s="10">
        <v>1000</v>
      </c>
      <c r="H572" s="45">
        <v>800</v>
      </c>
      <c r="I572" s="45">
        <v>700</v>
      </c>
      <c r="J572" s="11"/>
      <c r="K572" s="45">
        <v>700</v>
      </c>
      <c r="L572" s="45">
        <v>128.77</v>
      </c>
      <c r="M572" s="45">
        <f t="shared" si="14"/>
        <v>18.395714285714288</v>
      </c>
    </row>
    <row r="573" spans="1:13" ht="13.5" customHeight="1">
      <c r="A573" s="4">
        <v>567</v>
      </c>
      <c r="B573" s="4"/>
      <c r="C573" s="4"/>
      <c r="D573" s="4">
        <v>4370</v>
      </c>
      <c r="E573" s="9" t="s">
        <v>555</v>
      </c>
      <c r="F573" s="10">
        <f>SUM(F574:F576)</f>
        <v>199504</v>
      </c>
      <c r="G573" s="10">
        <f>SUM(G574:G575)</f>
        <v>5200</v>
      </c>
      <c r="H573" s="45">
        <f>SUM(H574:H575)</f>
        <v>4300</v>
      </c>
      <c r="I573" s="45">
        <f>SUM(I574:I575)</f>
        <v>4200</v>
      </c>
      <c r="J573" s="11"/>
      <c r="K573" s="45">
        <f>SUM(K574:K575)</f>
        <v>4200</v>
      </c>
      <c r="L573" s="45">
        <f>SUM(L574:L575)</f>
        <v>1398.08</v>
      </c>
      <c r="M573" s="45">
        <f t="shared" si="14"/>
        <v>33.287619047619046</v>
      </c>
    </row>
    <row r="574" spans="1:13" ht="24" customHeight="1">
      <c r="A574" s="4">
        <v>568</v>
      </c>
      <c r="B574" s="4"/>
      <c r="C574" s="4"/>
      <c r="D574" s="4"/>
      <c r="E574" s="9" t="s">
        <v>290</v>
      </c>
      <c r="F574" s="10">
        <v>116500</v>
      </c>
      <c r="G574" s="10">
        <v>2700</v>
      </c>
      <c r="H574" s="45">
        <v>2500</v>
      </c>
      <c r="I574" s="45">
        <v>2400</v>
      </c>
      <c r="J574" s="11"/>
      <c r="K574" s="45">
        <v>2400</v>
      </c>
      <c r="L574" s="45">
        <v>566.38</v>
      </c>
      <c r="M574" s="45">
        <f t="shared" si="14"/>
        <v>23.599166666666665</v>
      </c>
    </row>
    <row r="575" spans="1:13" ht="27" customHeight="1">
      <c r="A575" s="4">
        <v>569</v>
      </c>
      <c r="B575" s="4"/>
      <c r="C575" s="4"/>
      <c r="D575" s="4"/>
      <c r="E575" s="9" t="s">
        <v>291</v>
      </c>
      <c r="F575" s="10">
        <v>81295</v>
      </c>
      <c r="G575" s="10">
        <v>2500</v>
      </c>
      <c r="H575" s="45">
        <v>1800</v>
      </c>
      <c r="I575" s="45">
        <v>1800</v>
      </c>
      <c r="J575" s="11"/>
      <c r="K575" s="45">
        <v>1800</v>
      </c>
      <c r="L575" s="45">
        <v>831.7</v>
      </c>
      <c r="M575" s="45">
        <f t="shared" si="14"/>
        <v>46.20555555555556</v>
      </c>
    </row>
    <row r="576" spans="1:13" ht="12.75">
      <c r="A576" s="4">
        <v>570</v>
      </c>
      <c r="B576" s="4"/>
      <c r="C576" s="4"/>
      <c r="D576" s="4">
        <v>4410</v>
      </c>
      <c r="E576" s="9" t="s">
        <v>268</v>
      </c>
      <c r="F576" s="10">
        <f>SUM(F577:F578)</f>
        <v>1709</v>
      </c>
      <c r="G576" s="10">
        <f>SUM(G577:G578)</f>
        <v>1800</v>
      </c>
      <c r="H576" s="45">
        <f>SUM(H577:H578)</f>
        <v>1800</v>
      </c>
      <c r="I576" s="45">
        <f>SUM(I577:I578)</f>
        <v>1750</v>
      </c>
      <c r="J576" s="11"/>
      <c r="K576" s="45">
        <f>SUM(K577:K578)</f>
        <v>1750</v>
      </c>
      <c r="L576" s="45">
        <f>SUM(L577:L578)</f>
        <v>676.4499999999999</v>
      </c>
      <c r="M576" s="45">
        <f t="shared" si="14"/>
        <v>38.654285714285706</v>
      </c>
    </row>
    <row r="577" spans="1:13" ht="12.75">
      <c r="A577" s="4">
        <v>571</v>
      </c>
      <c r="B577" s="4"/>
      <c r="C577" s="4"/>
      <c r="D577" s="4"/>
      <c r="E577" s="9" t="s">
        <v>489</v>
      </c>
      <c r="F577" s="10">
        <v>1400</v>
      </c>
      <c r="G577" s="10">
        <v>1500</v>
      </c>
      <c r="H577" s="45">
        <v>1500</v>
      </c>
      <c r="I577" s="45">
        <v>1500</v>
      </c>
      <c r="J577" s="11"/>
      <c r="K577" s="45">
        <v>1500</v>
      </c>
      <c r="L577" s="45">
        <v>575.65</v>
      </c>
      <c r="M577" s="45">
        <f t="shared" si="14"/>
        <v>38.376666666666665</v>
      </c>
    </row>
    <row r="578" spans="1:13" ht="12.75">
      <c r="A578" s="4">
        <v>572</v>
      </c>
      <c r="B578" s="4"/>
      <c r="C578" s="4"/>
      <c r="D578" s="4"/>
      <c r="E578" s="9" t="s">
        <v>490</v>
      </c>
      <c r="F578" s="10">
        <v>309</v>
      </c>
      <c r="G578" s="10">
        <v>300</v>
      </c>
      <c r="H578" s="45">
        <v>300</v>
      </c>
      <c r="I578" s="45">
        <v>250</v>
      </c>
      <c r="J578" s="11"/>
      <c r="K578" s="45">
        <v>250</v>
      </c>
      <c r="L578" s="45">
        <v>100.8</v>
      </c>
      <c r="M578" s="45">
        <f t="shared" si="14"/>
        <v>40.32</v>
      </c>
    </row>
    <row r="579" spans="1:13" ht="12.75">
      <c r="A579" s="4">
        <v>573</v>
      </c>
      <c r="B579" s="4"/>
      <c r="C579" s="4"/>
      <c r="D579" s="4">
        <v>4430</v>
      </c>
      <c r="E579" s="9" t="s">
        <v>217</v>
      </c>
      <c r="F579" s="10">
        <f>SUM(F580:F581)</f>
        <v>1456</v>
      </c>
      <c r="G579" s="10">
        <f>SUM(G580:G581)</f>
        <v>4000</v>
      </c>
      <c r="H579" s="45">
        <f>SUM(H580:H581)</f>
        <v>6250</v>
      </c>
      <c r="I579" s="45">
        <f>SUM(I580:I581)</f>
        <v>8300</v>
      </c>
      <c r="J579" s="11"/>
      <c r="K579" s="45">
        <f>SUM(K580:K581)</f>
        <v>8300</v>
      </c>
      <c r="L579" s="45">
        <f>SUM(L580:L581)</f>
        <v>8209</v>
      </c>
      <c r="M579" s="45">
        <f t="shared" si="14"/>
        <v>98.90361445783132</v>
      </c>
    </row>
    <row r="580" spans="1:13" ht="12.75">
      <c r="A580" s="4">
        <v>574</v>
      </c>
      <c r="B580" s="4"/>
      <c r="C580" s="4"/>
      <c r="D580" s="4"/>
      <c r="E580" s="9" t="s">
        <v>211</v>
      </c>
      <c r="F580" s="10">
        <v>935</v>
      </c>
      <c r="G580" s="10">
        <v>3200</v>
      </c>
      <c r="H580" s="45">
        <v>5400</v>
      </c>
      <c r="I580" s="45">
        <v>7400</v>
      </c>
      <c r="J580" s="11"/>
      <c r="K580" s="45">
        <v>7400</v>
      </c>
      <c r="L580" s="45">
        <v>7366</v>
      </c>
      <c r="M580" s="45">
        <f t="shared" si="14"/>
        <v>99.54054054054055</v>
      </c>
    </row>
    <row r="581" spans="1:13" ht="12.75">
      <c r="A581" s="4">
        <v>575</v>
      </c>
      <c r="B581" s="4"/>
      <c r="C581" s="4"/>
      <c r="D581" s="4"/>
      <c r="E581" s="9" t="s">
        <v>209</v>
      </c>
      <c r="F581" s="10">
        <v>521</v>
      </c>
      <c r="G581" s="10">
        <v>800</v>
      </c>
      <c r="H581" s="45">
        <v>850</v>
      </c>
      <c r="I581" s="45">
        <v>900</v>
      </c>
      <c r="J581" s="11"/>
      <c r="K581" s="45">
        <v>900</v>
      </c>
      <c r="L581" s="45">
        <v>843</v>
      </c>
      <c r="M581" s="45">
        <f t="shared" si="14"/>
        <v>93.66666666666667</v>
      </c>
    </row>
    <row r="582" spans="1:13" ht="12.75">
      <c r="A582" s="4">
        <v>576</v>
      </c>
      <c r="B582" s="4"/>
      <c r="C582" s="4"/>
      <c r="D582" s="4">
        <v>4440</v>
      </c>
      <c r="E582" s="9" t="s">
        <v>278</v>
      </c>
      <c r="F582" s="10">
        <f>SUM(F583:F584)</f>
        <v>43547</v>
      </c>
      <c r="G582" s="10">
        <f>SUM(G583:G584)</f>
        <v>55465</v>
      </c>
      <c r="H582" s="45">
        <f>SUM(H583:H584)</f>
        <v>65526</v>
      </c>
      <c r="I582" s="45">
        <f>SUM(I583:I584)</f>
        <v>67588</v>
      </c>
      <c r="J582" s="11"/>
      <c r="K582" s="45">
        <f>SUM(K583:K584)</f>
        <v>67588</v>
      </c>
      <c r="L582" s="45">
        <f>SUM(L583:L584)</f>
        <v>50692</v>
      </c>
      <c r="M582" s="45">
        <f t="shared" si="14"/>
        <v>75.00147955258329</v>
      </c>
    </row>
    <row r="583" spans="1:13" ht="37.5" customHeight="1">
      <c r="A583" s="4">
        <v>577</v>
      </c>
      <c r="B583" s="4"/>
      <c r="C583" s="4"/>
      <c r="D583" s="4"/>
      <c r="E583" s="9" t="s">
        <v>212</v>
      </c>
      <c r="F583" s="10">
        <v>30765</v>
      </c>
      <c r="G583" s="10">
        <v>36360</v>
      </c>
      <c r="H583" s="45">
        <v>44939</v>
      </c>
      <c r="I583" s="45">
        <v>45578</v>
      </c>
      <c r="J583" s="45">
        <v>45578</v>
      </c>
      <c r="K583" s="45">
        <v>45578</v>
      </c>
      <c r="L583" s="45">
        <v>34184</v>
      </c>
      <c r="M583" s="45">
        <f aca="true" t="shared" si="15" ref="M583:M646">SUM(L583/K583)*100</f>
        <v>75.00109702049235</v>
      </c>
    </row>
    <row r="584" spans="1:13" ht="39" customHeight="1">
      <c r="A584" s="4">
        <v>578</v>
      </c>
      <c r="B584" s="4"/>
      <c r="C584" s="4"/>
      <c r="D584" s="4"/>
      <c r="E584" s="9" t="s">
        <v>213</v>
      </c>
      <c r="F584" s="10">
        <v>12782</v>
      </c>
      <c r="G584" s="10">
        <v>19105</v>
      </c>
      <c r="H584" s="45">
        <v>20587</v>
      </c>
      <c r="I584" s="45">
        <v>22010</v>
      </c>
      <c r="J584" s="11"/>
      <c r="K584" s="45">
        <v>22010</v>
      </c>
      <c r="L584" s="45">
        <v>16508</v>
      </c>
      <c r="M584" s="45">
        <f t="shared" si="15"/>
        <v>75.00227169468423</v>
      </c>
    </row>
    <row r="585" spans="1:13" ht="27.75" customHeight="1">
      <c r="A585" s="4">
        <v>579</v>
      </c>
      <c r="B585" s="4"/>
      <c r="C585" s="4"/>
      <c r="D585" s="4">
        <v>4700</v>
      </c>
      <c r="E585" s="9" t="s">
        <v>479</v>
      </c>
      <c r="F585" s="10" t="e">
        <f>SUM(F586:F594)</f>
        <v>#REF!</v>
      </c>
      <c r="G585" s="10">
        <f>SUM(G586:G587)</f>
        <v>1500</v>
      </c>
      <c r="H585" s="45">
        <f>SUM(H586:H587)</f>
        <v>1500</v>
      </c>
      <c r="I585" s="45">
        <v>1000</v>
      </c>
      <c r="J585" s="11"/>
      <c r="K585" s="45">
        <v>1000</v>
      </c>
      <c r="L585" s="45">
        <f>SUM(L586:L587)</f>
        <v>0</v>
      </c>
      <c r="M585" s="45">
        <f t="shared" si="15"/>
        <v>0</v>
      </c>
    </row>
    <row r="586" spans="1:13" ht="27" customHeight="1">
      <c r="A586" s="4">
        <v>580</v>
      </c>
      <c r="B586" s="4"/>
      <c r="C586" s="4"/>
      <c r="D586" s="4"/>
      <c r="E586" s="9" t="s">
        <v>214</v>
      </c>
      <c r="F586" s="10">
        <v>8000</v>
      </c>
      <c r="G586" s="10">
        <v>1000</v>
      </c>
      <c r="H586" s="45">
        <v>1000</v>
      </c>
      <c r="I586" s="45">
        <v>500</v>
      </c>
      <c r="J586" s="11"/>
      <c r="K586" s="45">
        <v>500</v>
      </c>
      <c r="L586" s="45">
        <v>0</v>
      </c>
      <c r="M586" s="45">
        <f t="shared" si="15"/>
        <v>0</v>
      </c>
    </row>
    <row r="587" spans="1:13" ht="24.75" customHeight="1">
      <c r="A587" s="4">
        <v>581</v>
      </c>
      <c r="B587" s="4"/>
      <c r="C587" s="4"/>
      <c r="D587" s="4"/>
      <c r="E587" s="9" t="s">
        <v>786</v>
      </c>
      <c r="F587" s="10">
        <v>4550</v>
      </c>
      <c r="G587" s="10">
        <v>500</v>
      </c>
      <c r="H587" s="45">
        <v>500</v>
      </c>
      <c r="I587" s="45">
        <v>500</v>
      </c>
      <c r="J587" s="11"/>
      <c r="K587" s="45">
        <v>500</v>
      </c>
      <c r="L587" s="45">
        <v>0</v>
      </c>
      <c r="M587" s="45">
        <f t="shared" si="15"/>
        <v>0</v>
      </c>
    </row>
    <row r="588" spans="1:13" ht="27" customHeight="1">
      <c r="A588" s="4">
        <v>582</v>
      </c>
      <c r="B588" s="4"/>
      <c r="C588" s="4"/>
      <c r="D588" s="4">
        <v>4740</v>
      </c>
      <c r="E588" s="9" t="s">
        <v>829</v>
      </c>
      <c r="F588" s="10" t="e">
        <f>SUM(F589:F591)</f>
        <v>#REF!</v>
      </c>
      <c r="G588" s="10">
        <f>SUM(G589:G590)</f>
        <v>2500</v>
      </c>
      <c r="H588" s="45">
        <f>SUM(H589:H590)</f>
        <v>2100</v>
      </c>
      <c r="I588" s="45">
        <f>SUM(I589:I590)</f>
        <v>2200</v>
      </c>
      <c r="J588" s="11"/>
      <c r="K588" s="45">
        <f>SUM(K589:K590)</f>
        <v>2200</v>
      </c>
      <c r="L588" s="45">
        <f>SUM(L589:L590)</f>
        <v>1242.94</v>
      </c>
      <c r="M588" s="45">
        <f t="shared" si="15"/>
        <v>56.49727272727273</v>
      </c>
    </row>
    <row r="589" spans="1:13" ht="27.75" customHeight="1">
      <c r="A589" s="4">
        <v>583</v>
      </c>
      <c r="B589" s="4"/>
      <c r="C589" s="4"/>
      <c r="D589" s="4"/>
      <c r="E589" s="9" t="s">
        <v>791</v>
      </c>
      <c r="F589" s="10">
        <v>8000</v>
      </c>
      <c r="G589" s="10">
        <v>1500</v>
      </c>
      <c r="H589" s="45">
        <v>1600</v>
      </c>
      <c r="I589" s="45">
        <v>1700</v>
      </c>
      <c r="J589" s="11"/>
      <c r="K589" s="45">
        <v>1700</v>
      </c>
      <c r="L589" s="45">
        <v>1182.04</v>
      </c>
      <c r="M589" s="45">
        <f t="shared" si="15"/>
        <v>69.53176470588235</v>
      </c>
    </row>
    <row r="590" spans="1:13" ht="26.25" customHeight="1">
      <c r="A590" s="4">
        <v>584</v>
      </c>
      <c r="B590" s="4"/>
      <c r="C590" s="4"/>
      <c r="D590" s="4"/>
      <c r="E590" s="9" t="s">
        <v>792</v>
      </c>
      <c r="F590" s="10">
        <v>4550</v>
      </c>
      <c r="G590" s="10">
        <v>1000</v>
      </c>
      <c r="H590" s="45">
        <v>500</v>
      </c>
      <c r="I590" s="45">
        <v>500</v>
      </c>
      <c r="J590" s="11"/>
      <c r="K590" s="45">
        <v>500</v>
      </c>
      <c r="L590" s="45">
        <v>60.9</v>
      </c>
      <c r="M590" s="45">
        <f t="shared" si="15"/>
        <v>12.18</v>
      </c>
    </row>
    <row r="591" spans="1:13" ht="16.5" customHeight="1">
      <c r="A591" s="4">
        <v>585</v>
      </c>
      <c r="B591" s="4"/>
      <c r="C591" s="4"/>
      <c r="D591" s="4">
        <v>4750</v>
      </c>
      <c r="E591" s="9" t="s">
        <v>603</v>
      </c>
      <c r="F591" s="10" t="e">
        <f>SUM(F592:F594)</f>
        <v>#REF!</v>
      </c>
      <c r="G591" s="10">
        <f>SUM(G592:G593)</f>
        <v>2500</v>
      </c>
      <c r="H591" s="45">
        <f>SUM(H592:H593)</f>
        <v>9000</v>
      </c>
      <c r="I591" s="45">
        <f>SUM(I592:I593)</f>
        <v>4800</v>
      </c>
      <c r="J591" s="11"/>
      <c r="K591" s="45">
        <f>SUM(K592:K593)</f>
        <v>4800</v>
      </c>
      <c r="L591" s="45">
        <f>SUM(L592:L593)</f>
        <v>876.19</v>
      </c>
      <c r="M591" s="45">
        <f t="shared" si="15"/>
        <v>18.253958333333333</v>
      </c>
    </row>
    <row r="592" spans="1:13" ht="30" customHeight="1">
      <c r="A592" s="4">
        <v>586</v>
      </c>
      <c r="B592" s="4"/>
      <c r="C592" s="4"/>
      <c r="D592" s="4"/>
      <c r="E592" s="9" t="s">
        <v>793</v>
      </c>
      <c r="F592" s="10">
        <v>8000</v>
      </c>
      <c r="G592" s="10">
        <v>2000</v>
      </c>
      <c r="H592" s="45">
        <v>5000</v>
      </c>
      <c r="I592" s="45">
        <v>3000</v>
      </c>
      <c r="J592" s="11"/>
      <c r="K592" s="45">
        <v>3000</v>
      </c>
      <c r="L592" s="45">
        <v>876.19</v>
      </c>
      <c r="M592" s="45">
        <f t="shared" si="15"/>
        <v>29.206333333333333</v>
      </c>
    </row>
    <row r="593" spans="1:13" ht="27" customHeight="1">
      <c r="A593" s="4">
        <v>587</v>
      </c>
      <c r="B593" s="4"/>
      <c r="C593" s="4"/>
      <c r="D593" s="4"/>
      <c r="E593" s="9" t="s">
        <v>796</v>
      </c>
      <c r="F593" s="10">
        <v>4550</v>
      </c>
      <c r="G593" s="10">
        <v>500</v>
      </c>
      <c r="H593" s="45">
        <v>4000</v>
      </c>
      <c r="I593" s="45">
        <v>1800</v>
      </c>
      <c r="J593" s="11"/>
      <c r="K593" s="45">
        <v>1800</v>
      </c>
      <c r="L593" s="45">
        <v>0</v>
      </c>
      <c r="M593" s="45">
        <f t="shared" si="15"/>
        <v>0</v>
      </c>
    </row>
    <row r="594" spans="1:13" ht="12.75">
      <c r="A594" s="4">
        <v>588</v>
      </c>
      <c r="B594" s="4"/>
      <c r="C594" s="4"/>
      <c r="D594" s="4">
        <v>6050</v>
      </c>
      <c r="E594" s="9" t="s">
        <v>218</v>
      </c>
      <c r="F594" s="10" t="e">
        <f>SUM(#REF!)</f>
        <v>#REF!</v>
      </c>
      <c r="G594" s="10" t="e">
        <f>SUM(#REF!)</f>
        <v>#REF!</v>
      </c>
      <c r="H594" s="45">
        <f>SUM(H595:H595)</f>
        <v>800000</v>
      </c>
      <c r="I594" s="45">
        <f>SUM(I595:I595)</f>
        <v>360000</v>
      </c>
      <c r="J594" s="11"/>
      <c r="K594" s="45">
        <f>SUM(K595:K595)</f>
        <v>360000</v>
      </c>
      <c r="L594" s="45">
        <f>SUM(L595:L595)</f>
        <v>27994.79</v>
      </c>
      <c r="M594" s="45">
        <f t="shared" si="15"/>
        <v>7.776330555555557</v>
      </c>
    </row>
    <row r="595" spans="1:13" ht="12.75">
      <c r="A595" s="4">
        <v>589</v>
      </c>
      <c r="B595" s="4"/>
      <c r="C595" s="4"/>
      <c r="D595" s="4"/>
      <c r="E595" s="9" t="s">
        <v>54</v>
      </c>
      <c r="F595" s="10"/>
      <c r="G595" s="10"/>
      <c r="H595" s="45">
        <v>800000</v>
      </c>
      <c r="I595" s="45">
        <f>160000+200000</f>
        <v>360000</v>
      </c>
      <c r="J595" s="11"/>
      <c r="K595" s="45">
        <f>160000+200000</f>
        <v>360000</v>
      </c>
      <c r="L595" s="45">
        <v>27994.79</v>
      </c>
      <c r="M595" s="45">
        <f t="shared" si="15"/>
        <v>7.776330555555557</v>
      </c>
    </row>
    <row r="596" spans="1:13" ht="12.75">
      <c r="A596" s="4">
        <v>590</v>
      </c>
      <c r="B596" s="4"/>
      <c r="C596" s="21">
        <v>80106</v>
      </c>
      <c r="D596" s="4"/>
      <c r="E596" s="22" t="s">
        <v>392</v>
      </c>
      <c r="F596" s="10"/>
      <c r="G596" s="10"/>
      <c r="H596" s="45"/>
      <c r="I596" s="45">
        <f>SUM(I597)</f>
        <v>0</v>
      </c>
      <c r="J596" s="45">
        <f>SUM(J597)</f>
        <v>0</v>
      </c>
      <c r="K596" s="45">
        <f>SUM(K601+K597)</f>
        <v>536910</v>
      </c>
      <c r="L596" s="45">
        <f>SUM(L601+L597)</f>
        <v>184626.6</v>
      </c>
      <c r="M596" s="45">
        <f t="shared" si="15"/>
        <v>34.38688048276248</v>
      </c>
    </row>
    <row r="597" spans="1:13" ht="25.5">
      <c r="A597" s="4">
        <v>591</v>
      </c>
      <c r="B597" s="4"/>
      <c r="C597" s="4"/>
      <c r="D597" s="4">
        <v>2310</v>
      </c>
      <c r="E597" s="9" t="s">
        <v>609</v>
      </c>
      <c r="F597" s="10"/>
      <c r="G597" s="10"/>
      <c r="H597" s="45"/>
      <c r="I597" s="45">
        <f>SUM(I598:I600)</f>
        <v>0</v>
      </c>
      <c r="J597" s="45">
        <f>SUM(J598:J600)</f>
        <v>0</v>
      </c>
      <c r="K597" s="45">
        <f>SUM(K598:K600)</f>
        <v>16510</v>
      </c>
      <c r="L597" s="45">
        <f>SUM(L598:L600)</f>
        <v>3417</v>
      </c>
      <c r="M597" s="45">
        <f t="shared" si="15"/>
        <v>20.69654754694125</v>
      </c>
    </row>
    <row r="598" spans="1:13" ht="12.75">
      <c r="A598" s="4">
        <v>592</v>
      </c>
      <c r="B598" s="4"/>
      <c r="C598" s="4"/>
      <c r="D598" s="4"/>
      <c r="E598" s="9" t="s">
        <v>393</v>
      </c>
      <c r="F598" s="10"/>
      <c r="G598" s="10"/>
      <c r="H598" s="45"/>
      <c r="I598" s="45">
        <v>0</v>
      </c>
      <c r="J598" s="11"/>
      <c r="K598" s="45">
        <v>4380</v>
      </c>
      <c r="L598" s="45">
        <v>0</v>
      </c>
      <c r="M598" s="45">
        <f t="shared" si="15"/>
        <v>0</v>
      </c>
    </row>
    <row r="599" spans="1:13" ht="12.75">
      <c r="A599" s="4">
        <v>593</v>
      </c>
      <c r="B599" s="4"/>
      <c r="C599" s="4"/>
      <c r="D599" s="4"/>
      <c r="E599" s="9" t="s">
        <v>394</v>
      </c>
      <c r="F599" s="10"/>
      <c r="G599" s="10"/>
      <c r="H599" s="45"/>
      <c r="I599" s="45">
        <v>0</v>
      </c>
      <c r="J599" s="11"/>
      <c r="K599" s="45">
        <v>4900</v>
      </c>
      <c r="L599" s="45">
        <v>408.3</v>
      </c>
      <c r="M599" s="45">
        <f t="shared" si="15"/>
        <v>8.332653061224491</v>
      </c>
    </row>
    <row r="600" spans="1:13" ht="12.75">
      <c r="A600" s="4">
        <v>594</v>
      </c>
      <c r="B600" s="4"/>
      <c r="C600" s="4"/>
      <c r="D600" s="4"/>
      <c r="E600" s="9" t="s">
        <v>395</v>
      </c>
      <c r="F600" s="10"/>
      <c r="G600" s="10"/>
      <c r="H600" s="45"/>
      <c r="I600" s="45">
        <v>0</v>
      </c>
      <c r="J600" s="11"/>
      <c r="K600" s="45">
        <v>7230</v>
      </c>
      <c r="L600" s="45">
        <v>3008.7</v>
      </c>
      <c r="M600" s="45">
        <f t="shared" si="15"/>
        <v>41.614107883817425</v>
      </c>
    </row>
    <row r="601" spans="1:13" ht="25.5">
      <c r="A601" s="4">
        <v>595</v>
      </c>
      <c r="B601" s="4"/>
      <c r="C601" s="4"/>
      <c r="D601" s="4">
        <v>2540</v>
      </c>
      <c r="E601" s="9" t="s">
        <v>617</v>
      </c>
      <c r="F601" s="10"/>
      <c r="G601" s="10"/>
      <c r="H601" s="45"/>
      <c r="I601" s="45">
        <f>SUM(I603:I609)</f>
        <v>0</v>
      </c>
      <c r="J601" s="45">
        <f>SUM(J603:J609)</f>
        <v>0</v>
      </c>
      <c r="K601" s="45">
        <f>SUM(K602:K609)</f>
        <v>520400</v>
      </c>
      <c r="L601" s="45">
        <f>SUM(L602:L609)</f>
        <v>181209.6</v>
      </c>
      <c r="M601" s="45">
        <f t="shared" si="15"/>
        <v>34.82121445042276</v>
      </c>
    </row>
    <row r="602" spans="1:13" ht="12.75">
      <c r="A602" s="4">
        <v>596</v>
      </c>
      <c r="B602" s="4"/>
      <c r="C602" s="4"/>
      <c r="D602" s="4"/>
      <c r="E602" s="9" t="s">
        <v>746</v>
      </c>
      <c r="F602" s="10"/>
      <c r="G602" s="10"/>
      <c r="H602" s="45"/>
      <c r="I602" s="45">
        <v>0</v>
      </c>
      <c r="J602" s="11"/>
      <c r="K602" s="45">
        <v>116160</v>
      </c>
      <c r="L602" s="45">
        <v>33686.4</v>
      </c>
      <c r="M602" s="45">
        <f t="shared" si="15"/>
        <v>29.000000000000004</v>
      </c>
    </row>
    <row r="603" spans="1:13" ht="12.75">
      <c r="A603" s="4">
        <v>597</v>
      </c>
      <c r="B603" s="4"/>
      <c r="C603" s="4"/>
      <c r="D603" s="4"/>
      <c r="E603" s="9" t="s">
        <v>747</v>
      </c>
      <c r="F603" s="10"/>
      <c r="G603" s="10"/>
      <c r="H603" s="45"/>
      <c r="I603" s="45">
        <v>0</v>
      </c>
      <c r="J603" s="11"/>
      <c r="K603" s="45">
        <v>47626</v>
      </c>
      <c r="L603" s="45">
        <v>17133.6</v>
      </c>
      <c r="M603" s="45">
        <f t="shared" si="15"/>
        <v>35.975307605089654</v>
      </c>
    </row>
    <row r="604" spans="1:13" ht="12.75">
      <c r="A604" s="4">
        <v>598</v>
      </c>
      <c r="B604" s="4"/>
      <c r="C604" s="4"/>
      <c r="D604" s="4"/>
      <c r="E604" s="9" t="s">
        <v>748</v>
      </c>
      <c r="F604" s="10"/>
      <c r="G604" s="10"/>
      <c r="H604" s="45"/>
      <c r="I604" s="45">
        <v>0</v>
      </c>
      <c r="J604" s="11"/>
      <c r="K604" s="45">
        <v>77828</v>
      </c>
      <c r="L604" s="45">
        <v>29330.4</v>
      </c>
      <c r="M604" s="45">
        <f t="shared" si="15"/>
        <v>37.686179781055664</v>
      </c>
    </row>
    <row r="605" spans="1:13" ht="12.75">
      <c r="A605" s="4">
        <v>599</v>
      </c>
      <c r="B605" s="4"/>
      <c r="C605" s="4"/>
      <c r="D605" s="4"/>
      <c r="E605" s="9" t="s">
        <v>749</v>
      </c>
      <c r="F605" s="10"/>
      <c r="G605" s="10"/>
      <c r="H605" s="45"/>
      <c r="I605" s="45">
        <v>0</v>
      </c>
      <c r="J605" s="11"/>
      <c r="K605" s="45">
        <v>52272</v>
      </c>
      <c r="L605" s="45">
        <v>26136</v>
      </c>
      <c r="M605" s="45">
        <f t="shared" si="15"/>
        <v>50</v>
      </c>
    </row>
    <row r="606" spans="1:13" ht="12.75">
      <c r="A606" s="4">
        <v>600</v>
      </c>
      <c r="B606" s="4"/>
      <c r="C606" s="4"/>
      <c r="D606" s="4"/>
      <c r="E606" s="9" t="s">
        <v>750</v>
      </c>
      <c r="F606" s="10"/>
      <c r="G606" s="10"/>
      <c r="H606" s="45"/>
      <c r="I606" s="45">
        <v>0</v>
      </c>
      <c r="J606" s="11"/>
      <c r="K606" s="45">
        <v>52272</v>
      </c>
      <c r="L606" s="45">
        <v>22360.8</v>
      </c>
      <c r="M606" s="45">
        <f t="shared" si="15"/>
        <v>42.77777777777778</v>
      </c>
    </row>
    <row r="607" spans="1:13" ht="12.75">
      <c r="A607" s="4">
        <v>601</v>
      </c>
      <c r="B607" s="4"/>
      <c r="C607" s="4"/>
      <c r="D607" s="4"/>
      <c r="E607" s="9" t="s">
        <v>751</v>
      </c>
      <c r="F607" s="10"/>
      <c r="G607" s="10"/>
      <c r="H607" s="45"/>
      <c r="I607" s="45">
        <v>0</v>
      </c>
      <c r="J607" s="11"/>
      <c r="K607" s="45">
        <v>45303</v>
      </c>
      <c r="L607" s="45">
        <v>14229.6</v>
      </c>
      <c r="M607" s="45">
        <f t="shared" si="15"/>
        <v>31.409840407920008</v>
      </c>
    </row>
    <row r="608" spans="1:13" ht="12.75">
      <c r="A608" s="4">
        <v>602</v>
      </c>
      <c r="B608" s="4"/>
      <c r="C608" s="4"/>
      <c r="D608" s="4"/>
      <c r="E608" s="9" t="s">
        <v>754</v>
      </c>
      <c r="F608" s="10"/>
      <c r="G608" s="10"/>
      <c r="H608" s="45"/>
      <c r="I608" s="45">
        <v>0</v>
      </c>
      <c r="J608" s="11"/>
      <c r="K608" s="45">
        <v>80151</v>
      </c>
      <c r="L608" s="45">
        <v>35719.2</v>
      </c>
      <c r="M608" s="45">
        <f t="shared" si="15"/>
        <v>44.56488378186173</v>
      </c>
    </row>
    <row r="609" spans="1:13" ht="12.75">
      <c r="A609" s="4">
        <v>603</v>
      </c>
      <c r="B609" s="4"/>
      <c r="C609" s="4"/>
      <c r="D609" s="4"/>
      <c r="E609" s="9" t="s">
        <v>753</v>
      </c>
      <c r="F609" s="10"/>
      <c r="G609" s="10"/>
      <c r="H609" s="45"/>
      <c r="I609" s="45">
        <v>0</v>
      </c>
      <c r="J609" s="11"/>
      <c r="K609" s="45">
        <v>48788</v>
      </c>
      <c r="L609" s="45">
        <v>2613.6</v>
      </c>
      <c r="M609" s="45">
        <f t="shared" si="15"/>
        <v>5.3570550135279165</v>
      </c>
    </row>
    <row r="610" spans="1:13" ht="12.75">
      <c r="A610" s="4">
        <v>604</v>
      </c>
      <c r="B610" s="4" t="s">
        <v>161</v>
      </c>
      <c r="C610" s="8">
        <v>80110</v>
      </c>
      <c r="D610" s="8" t="s">
        <v>163</v>
      </c>
      <c r="E610" s="13" t="s">
        <v>335</v>
      </c>
      <c r="F610" s="14" t="e">
        <f>SUM(F611+F619+F623+F627+F631+F635+F643+F647+#REF!+F651+F655+F659+F666+F670+F672+F676+F639)</f>
        <v>#REF!</v>
      </c>
      <c r="G610" s="14" t="e">
        <f>SUM(G611+G615+G619+G623+G627+G631+G635+G639+G643+G647+#REF!+G651+G655+G659+G663+G666+G670+G672+G676+G680+G683+G687)</f>
        <v>#REF!</v>
      </c>
      <c r="H610" s="47" t="e">
        <f>SUM(H611+H615+H619+H623+H627+H631+H635+H639+H643+H647+#REF!+H651+H655+H659+H663+H666+H670+H672+H676+H680+H683+H687)</f>
        <v>#REF!</v>
      </c>
      <c r="I610" s="47">
        <f>SUM(I611+I615+I619+I623+I627+I631+I635+I639+I643+I647+I651+I655+I659+I663+I666+I670+I672+I676+I680+I683+I687)</f>
        <v>5099132</v>
      </c>
      <c r="J610" s="15"/>
      <c r="K610" s="47">
        <f>SUM(K611+K615+K619+K623+K627+K631+K635+K639+K643+K647+K651+K655+K659+K663+K666+K670+K672+K676+K680+K683+K687)</f>
        <v>5115142</v>
      </c>
      <c r="L610" s="47">
        <f>SUM(L611+L615+L619+L623+L627+L631+L635+L639+L643+L647+L651+L655+L659+L663+L666+L670+L672+L676+L680+L683+L687)</f>
        <v>2654614.3300000005</v>
      </c>
      <c r="M610" s="45">
        <f t="shared" si="15"/>
        <v>51.8971776345603</v>
      </c>
    </row>
    <row r="611" spans="1:13" ht="12.75">
      <c r="A611" s="4">
        <v>605</v>
      </c>
      <c r="B611" s="4" t="s">
        <v>161</v>
      </c>
      <c r="C611" s="4" t="s">
        <v>162</v>
      </c>
      <c r="D611" s="4">
        <v>3020</v>
      </c>
      <c r="E611" s="9" t="s">
        <v>117</v>
      </c>
      <c r="F611" s="10">
        <f>SUM(F612:F614)</f>
        <v>180750</v>
      </c>
      <c r="G611" s="10">
        <f>SUM(G612:G614)</f>
        <v>223200</v>
      </c>
      <c r="H611" s="45">
        <f>SUM(H612:H614)</f>
        <v>239000</v>
      </c>
      <c r="I611" s="45">
        <f>SUM(I612:I614)</f>
        <v>294200</v>
      </c>
      <c r="J611" s="11"/>
      <c r="K611" s="45">
        <f>SUM(K612:K614)</f>
        <v>294200</v>
      </c>
      <c r="L611" s="45">
        <f>SUM(L612:L614)</f>
        <v>150296.09999999998</v>
      </c>
      <c r="M611" s="45">
        <f t="shared" si="15"/>
        <v>51.08636981645138</v>
      </c>
    </row>
    <row r="612" spans="1:13" ht="27" customHeight="1">
      <c r="A612" s="4">
        <v>606</v>
      </c>
      <c r="B612" s="4"/>
      <c r="C612" s="4"/>
      <c r="D612" s="4"/>
      <c r="E612" s="9" t="s">
        <v>629</v>
      </c>
      <c r="F612" s="10">
        <v>83000</v>
      </c>
      <c r="G612" s="10">
        <v>93200</v>
      </c>
      <c r="H612" s="45">
        <v>89000</v>
      </c>
      <c r="I612" s="45">
        <v>119000</v>
      </c>
      <c r="J612" s="11"/>
      <c r="K612" s="45">
        <v>119000</v>
      </c>
      <c r="L612" s="45">
        <v>59043.75</v>
      </c>
      <c r="M612" s="45">
        <f t="shared" si="15"/>
        <v>49.616596638655466</v>
      </c>
    </row>
    <row r="613" spans="1:13" ht="28.5" customHeight="1">
      <c r="A613" s="4">
        <v>607</v>
      </c>
      <c r="B613" s="4"/>
      <c r="C613" s="4"/>
      <c r="D613" s="4"/>
      <c r="E613" s="9" t="s">
        <v>630</v>
      </c>
      <c r="F613" s="10">
        <v>64050</v>
      </c>
      <c r="G613" s="10">
        <v>70000</v>
      </c>
      <c r="H613" s="45">
        <v>82000</v>
      </c>
      <c r="I613" s="45">
        <v>87000</v>
      </c>
      <c r="J613" s="11"/>
      <c r="K613" s="45">
        <v>87000</v>
      </c>
      <c r="L613" s="45">
        <v>45799.65</v>
      </c>
      <c r="M613" s="45">
        <f t="shared" si="15"/>
        <v>52.643275862068975</v>
      </c>
    </row>
    <row r="614" spans="1:13" ht="26.25" customHeight="1">
      <c r="A614" s="4">
        <v>608</v>
      </c>
      <c r="B614" s="4"/>
      <c r="C614" s="4"/>
      <c r="D614" s="4"/>
      <c r="E614" s="9" t="s">
        <v>631</v>
      </c>
      <c r="F614" s="10">
        <v>33700</v>
      </c>
      <c r="G614" s="10">
        <v>60000</v>
      </c>
      <c r="H614" s="45">
        <v>68000</v>
      </c>
      <c r="I614" s="45">
        <v>88200</v>
      </c>
      <c r="J614" s="11"/>
      <c r="K614" s="45">
        <v>88200</v>
      </c>
      <c r="L614" s="45">
        <v>45452.7</v>
      </c>
      <c r="M614" s="45">
        <f t="shared" si="15"/>
        <v>51.53367346938775</v>
      </c>
    </row>
    <row r="615" spans="1:13" ht="12.75">
      <c r="A615" s="4">
        <v>609</v>
      </c>
      <c r="B615" s="4"/>
      <c r="C615" s="4"/>
      <c r="D615" s="4">
        <v>3240</v>
      </c>
      <c r="E615" s="9" t="s">
        <v>78</v>
      </c>
      <c r="F615" s="10"/>
      <c r="G615" s="10">
        <f>SUM(G616:G618)</f>
        <v>19300</v>
      </c>
      <c r="H615" s="45">
        <f>SUM(H616:H618)</f>
        <v>21800</v>
      </c>
      <c r="I615" s="45">
        <f>SUM(I616:I618)</f>
        <v>24800</v>
      </c>
      <c r="J615" s="11"/>
      <c r="K615" s="45">
        <f>SUM(K616:K618)</f>
        <v>24800</v>
      </c>
      <c r="L615" s="45">
        <f>SUM(L616:L618)</f>
        <v>13029</v>
      </c>
      <c r="M615" s="45">
        <f t="shared" si="15"/>
        <v>52.53629032258065</v>
      </c>
    </row>
    <row r="616" spans="1:13" ht="26.25" customHeight="1">
      <c r="A616" s="4">
        <v>610</v>
      </c>
      <c r="B616" s="4"/>
      <c r="C616" s="4"/>
      <c r="D616" s="4"/>
      <c r="E616" s="9" t="s">
        <v>80</v>
      </c>
      <c r="F616" s="10"/>
      <c r="G616" s="10">
        <v>5300</v>
      </c>
      <c r="H616" s="45">
        <v>5300</v>
      </c>
      <c r="I616" s="45">
        <v>6800</v>
      </c>
      <c r="J616" s="11"/>
      <c r="K616" s="45">
        <v>6800</v>
      </c>
      <c r="L616" s="45">
        <v>3180</v>
      </c>
      <c r="M616" s="45">
        <f t="shared" si="15"/>
        <v>46.76470588235294</v>
      </c>
    </row>
    <row r="617" spans="1:13" ht="25.5" customHeight="1">
      <c r="A617" s="4">
        <v>611</v>
      </c>
      <c r="B617" s="4"/>
      <c r="C617" s="4"/>
      <c r="D617" s="4"/>
      <c r="E617" s="9" t="s">
        <v>81</v>
      </c>
      <c r="F617" s="10"/>
      <c r="G617" s="10">
        <v>8000</v>
      </c>
      <c r="H617" s="45">
        <v>8000</v>
      </c>
      <c r="I617" s="45">
        <v>8000</v>
      </c>
      <c r="J617" s="11"/>
      <c r="K617" s="45">
        <v>8000</v>
      </c>
      <c r="L617" s="45">
        <v>5547</v>
      </c>
      <c r="M617" s="45">
        <f t="shared" si="15"/>
        <v>69.33749999999999</v>
      </c>
    </row>
    <row r="618" spans="1:13" ht="25.5" customHeight="1">
      <c r="A618" s="4">
        <v>612</v>
      </c>
      <c r="B618" s="4"/>
      <c r="C618" s="4"/>
      <c r="D618" s="4"/>
      <c r="E618" s="9" t="s">
        <v>82</v>
      </c>
      <c r="F618" s="10"/>
      <c r="G618" s="10">
        <v>6000</v>
      </c>
      <c r="H618" s="45">
        <v>8500</v>
      </c>
      <c r="I618" s="45">
        <v>10000</v>
      </c>
      <c r="J618" s="11"/>
      <c r="K618" s="45">
        <v>10000</v>
      </c>
      <c r="L618" s="45">
        <v>4302</v>
      </c>
      <c r="M618" s="45">
        <f t="shared" si="15"/>
        <v>43.02</v>
      </c>
    </row>
    <row r="619" spans="1:13" ht="12.75">
      <c r="A619" s="4">
        <v>613</v>
      </c>
      <c r="B619" s="4" t="s">
        <v>161</v>
      </c>
      <c r="C619" s="4" t="s">
        <v>162</v>
      </c>
      <c r="D619" s="4">
        <v>4010</v>
      </c>
      <c r="E619" s="9" t="s">
        <v>264</v>
      </c>
      <c r="F619" s="10">
        <f>SUM(F620:F622)</f>
        <v>2162980</v>
      </c>
      <c r="G619" s="10">
        <f>SUM(G620:G622)</f>
        <v>2798000</v>
      </c>
      <c r="H619" s="45">
        <f>SUM(H620:H622)</f>
        <v>3100000</v>
      </c>
      <c r="I619" s="45">
        <f>SUM(I620:I622)</f>
        <v>3352000</v>
      </c>
      <c r="J619" s="11"/>
      <c r="K619" s="45">
        <f>SUM(K620:K622)</f>
        <v>3365500</v>
      </c>
      <c r="L619" s="45">
        <f>SUM(L620:L622)</f>
        <v>1673031.86</v>
      </c>
      <c r="M619" s="45">
        <f t="shared" si="15"/>
        <v>49.711242311692175</v>
      </c>
    </row>
    <row r="620" spans="1:13" ht="38.25">
      <c r="A620" s="4">
        <v>614</v>
      </c>
      <c r="B620" s="4"/>
      <c r="C620" s="4"/>
      <c r="D620" s="4"/>
      <c r="E620" s="9" t="s">
        <v>375</v>
      </c>
      <c r="F620" s="10">
        <v>1023370</v>
      </c>
      <c r="G620" s="10">
        <v>1181000</v>
      </c>
      <c r="H620" s="45">
        <v>1300000</v>
      </c>
      <c r="I620" s="45">
        <v>1350000</v>
      </c>
      <c r="J620" s="11"/>
      <c r="K620" s="45">
        <v>1355300</v>
      </c>
      <c r="L620" s="45">
        <v>706441.01</v>
      </c>
      <c r="M620" s="45">
        <f t="shared" si="15"/>
        <v>52.12432745517598</v>
      </c>
    </row>
    <row r="621" spans="1:13" ht="38.25">
      <c r="A621" s="4">
        <v>615</v>
      </c>
      <c r="B621" s="4"/>
      <c r="C621" s="4"/>
      <c r="D621" s="4"/>
      <c r="E621" s="9" t="s">
        <v>376</v>
      </c>
      <c r="F621" s="10">
        <v>773710</v>
      </c>
      <c r="G621" s="10">
        <v>945000</v>
      </c>
      <c r="H621" s="45">
        <v>1040000</v>
      </c>
      <c r="I621" s="45">
        <v>1110000</v>
      </c>
      <c r="J621" s="11"/>
      <c r="K621" s="45">
        <v>1116000</v>
      </c>
      <c r="L621" s="45">
        <v>519625.38</v>
      </c>
      <c r="M621" s="45">
        <f t="shared" si="15"/>
        <v>46.56141397849463</v>
      </c>
    </row>
    <row r="622" spans="1:13" ht="38.25">
      <c r="A622" s="4">
        <v>616</v>
      </c>
      <c r="B622" s="4"/>
      <c r="C622" s="4"/>
      <c r="D622" s="4"/>
      <c r="E622" s="9" t="s">
        <v>377</v>
      </c>
      <c r="F622" s="10">
        <v>365900</v>
      </c>
      <c r="G622" s="10">
        <v>672000</v>
      </c>
      <c r="H622" s="45">
        <v>760000</v>
      </c>
      <c r="I622" s="45">
        <v>892000</v>
      </c>
      <c r="J622" s="11"/>
      <c r="K622" s="45">
        <v>894200</v>
      </c>
      <c r="L622" s="45">
        <v>446965.47</v>
      </c>
      <c r="M622" s="45">
        <f t="shared" si="15"/>
        <v>49.98495526727801</v>
      </c>
    </row>
    <row r="623" spans="1:13" ht="12.75">
      <c r="A623" s="4">
        <v>617</v>
      </c>
      <c r="B623" s="4" t="s">
        <v>161</v>
      </c>
      <c r="C623" s="4" t="s">
        <v>162</v>
      </c>
      <c r="D623" s="4">
        <v>4040</v>
      </c>
      <c r="E623" s="9" t="s">
        <v>265</v>
      </c>
      <c r="F623" s="10">
        <f>SUM(F624:F626)</f>
        <v>157969</v>
      </c>
      <c r="G623" s="10">
        <f>SUM(G624:G626)</f>
        <v>217030</v>
      </c>
      <c r="H623" s="45">
        <f>SUM(H624:H626)</f>
        <v>233800</v>
      </c>
      <c r="I623" s="45">
        <f>SUM(I624:I626)</f>
        <v>252000</v>
      </c>
      <c r="J623" s="11"/>
      <c r="K623" s="45">
        <f>SUM(K624:K626)</f>
        <v>252000</v>
      </c>
      <c r="L623" s="45">
        <f>SUM(L624:L626)</f>
        <v>233946.52000000002</v>
      </c>
      <c r="M623" s="45">
        <f t="shared" si="15"/>
        <v>92.83592063492064</v>
      </c>
    </row>
    <row r="624" spans="1:13" ht="38.25" customHeight="1">
      <c r="A624" s="4">
        <v>618</v>
      </c>
      <c r="B624" s="4"/>
      <c r="C624" s="4"/>
      <c r="D624" s="4"/>
      <c r="E624" s="9" t="s">
        <v>571</v>
      </c>
      <c r="F624" s="10">
        <v>76945</v>
      </c>
      <c r="G624" s="10">
        <v>90270</v>
      </c>
      <c r="H624" s="45">
        <v>100000</v>
      </c>
      <c r="I624" s="45">
        <v>106000</v>
      </c>
      <c r="J624" s="11"/>
      <c r="K624" s="45">
        <v>106000</v>
      </c>
      <c r="L624" s="45">
        <v>97005.57</v>
      </c>
      <c r="M624" s="45">
        <f t="shared" si="15"/>
        <v>91.5146886792453</v>
      </c>
    </row>
    <row r="625" spans="1:13" ht="38.25" customHeight="1">
      <c r="A625" s="4">
        <v>619</v>
      </c>
      <c r="B625" s="4"/>
      <c r="C625" s="4"/>
      <c r="D625" s="4"/>
      <c r="E625" s="9" t="s">
        <v>572</v>
      </c>
      <c r="F625" s="10">
        <v>56785</v>
      </c>
      <c r="G625" s="10">
        <v>75500</v>
      </c>
      <c r="H625" s="45">
        <v>78000</v>
      </c>
      <c r="I625" s="45">
        <v>82000</v>
      </c>
      <c r="J625" s="11"/>
      <c r="K625" s="45">
        <v>82000</v>
      </c>
      <c r="L625" s="45">
        <v>76046.39</v>
      </c>
      <c r="M625" s="45">
        <f t="shared" si="15"/>
        <v>92.73949999999999</v>
      </c>
    </row>
    <row r="626" spans="1:13" ht="38.25">
      <c r="A626" s="4">
        <v>620</v>
      </c>
      <c r="B626" s="4"/>
      <c r="C626" s="4"/>
      <c r="D626" s="4"/>
      <c r="E626" s="9" t="s">
        <v>573</v>
      </c>
      <c r="F626" s="10">
        <v>24239</v>
      </c>
      <c r="G626" s="10">
        <v>51260</v>
      </c>
      <c r="H626" s="45">
        <v>55800</v>
      </c>
      <c r="I626" s="45">
        <v>64000</v>
      </c>
      <c r="J626" s="11"/>
      <c r="K626" s="45">
        <v>64000</v>
      </c>
      <c r="L626" s="45">
        <v>60894.56</v>
      </c>
      <c r="M626" s="45">
        <f t="shared" si="15"/>
        <v>95.14775</v>
      </c>
    </row>
    <row r="627" spans="1:13" ht="12.75">
      <c r="A627" s="4">
        <v>621</v>
      </c>
      <c r="B627" s="4" t="s">
        <v>161</v>
      </c>
      <c r="C627" s="4" t="s">
        <v>162</v>
      </c>
      <c r="D627" s="4">
        <v>4110</v>
      </c>
      <c r="E627" s="9" t="s">
        <v>223</v>
      </c>
      <c r="F627" s="10">
        <f>SUM(F628:F630)</f>
        <v>448700</v>
      </c>
      <c r="G627" s="10">
        <f>SUM(G628:G630)</f>
        <v>487700</v>
      </c>
      <c r="H627" s="45">
        <f>SUM(H628:H630)</f>
        <v>539000</v>
      </c>
      <c r="I627" s="45">
        <f>SUM(I628:I630)</f>
        <v>584000</v>
      </c>
      <c r="J627" s="11"/>
      <c r="K627" s="45">
        <f>SUM(K628:K630)</f>
        <v>586150</v>
      </c>
      <c r="L627" s="45">
        <f>SUM(L628:L630)</f>
        <v>278740.62</v>
      </c>
      <c r="M627" s="45">
        <f t="shared" si="15"/>
        <v>47.55448605305809</v>
      </c>
    </row>
    <row r="628" spans="1:13" ht="17.25" customHeight="1">
      <c r="A628" s="4">
        <v>622</v>
      </c>
      <c r="B628" s="4"/>
      <c r="C628" s="4"/>
      <c r="D628" s="4"/>
      <c r="E628" s="9" t="s">
        <v>205</v>
      </c>
      <c r="F628" s="10">
        <v>211800</v>
      </c>
      <c r="G628" s="10">
        <v>209000</v>
      </c>
      <c r="H628" s="45">
        <v>230000</v>
      </c>
      <c r="I628" s="45">
        <v>232000</v>
      </c>
      <c r="J628" s="11"/>
      <c r="K628" s="45">
        <v>232850</v>
      </c>
      <c r="L628" s="45">
        <v>117208.74</v>
      </c>
      <c r="M628" s="45">
        <f t="shared" si="15"/>
        <v>50.336585784840025</v>
      </c>
    </row>
    <row r="629" spans="1:13" ht="12.75">
      <c r="A629" s="4">
        <v>623</v>
      </c>
      <c r="B629" s="4"/>
      <c r="C629" s="4"/>
      <c r="D629" s="4"/>
      <c r="E629" s="9" t="s">
        <v>206</v>
      </c>
      <c r="F629" s="10">
        <v>161000</v>
      </c>
      <c r="G629" s="10">
        <v>165000</v>
      </c>
      <c r="H629" s="45">
        <v>180000</v>
      </c>
      <c r="I629" s="45">
        <v>192000</v>
      </c>
      <c r="J629" s="11"/>
      <c r="K629" s="45">
        <v>192950</v>
      </c>
      <c r="L629" s="45">
        <v>87095.28</v>
      </c>
      <c r="M629" s="45">
        <f t="shared" si="15"/>
        <v>45.13878206789323</v>
      </c>
    </row>
    <row r="630" spans="1:13" ht="12.75">
      <c r="A630" s="4">
        <v>624</v>
      </c>
      <c r="B630" s="4"/>
      <c r="C630" s="4"/>
      <c r="D630" s="4"/>
      <c r="E630" s="9" t="s">
        <v>207</v>
      </c>
      <c r="F630" s="10">
        <v>75900</v>
      </c>
      <c r="G630" s="10">
        <v>113700</v>
      </c>
      <c r="H630" s="45">
        <v>129000</v>
      </c>
      <c r="I630" s="45">
        <v>160000</v>
      </c>
      <c r="J630" s="11"/>
      <c r="K630" s="45">
        <v>160350</v>
      </c>
      <c r="L630" s="45">
        <v>74436.6</v>
      </c>
      <c r="M630" s="45">
        <f t="shared" si="15"/>
        <v>46.421328344246966</v>
      </c>
    </row>
    <row r="631" spans="1:13" ht="12.75">
      <c r="A631" s="4">
        <v>625</v>
      </c>
      <c r="B631" s="4" t="s">
        <v>161</v>
      </c>
      <c r="C631" s="4" t="s">
        <v>162</v>
      </c>
      <c r="D631" s="4">
        <v>4120</v>
      </c>
      <c r="E631" s="9" t="s">
        <v>224</v>
      </c>
      <c r="F631" s="10">
        <f>SUM(F632:F634)</f>
        <v>61210</v>
      </c>
      <c r="G631" s="10">
        <f>SUM(G632:G634)</f>
        <v>75000</v>
      </c>
      <c r="H631" s="45">
        <f>SUM(H632:H634)</f>
        <v>85500</v>
      </c>
      <c r="I631" s="45">
        <f>SUM(I632:I634)</f>
        <v>93700</v>
      </c>
      <c r="J631" s="11"/>
      <c r="K631" s="45">
        <f>SUM(K632:K634)</f>
        <v>94060</v>
      </c>
      <c r="L631" s="45">
        <f>SUM(L632:L634)</f>
        <v>44487.89</v>
      </c>
      <c r="M631" s="45">
        <f t="shared" si="15"/>
        <v>47.297352753561555</v>
      </c>
    </row>
    <row r="632" spans="1:13" ht="12.75">
      <c r="A632" s="4">
        <v>626</v>
      </c>
      <c r="B632" s="4"/>
      <c r="C632" s="4"/>
      <c r="D632" s="4"/>
      <c r="E632" s="9" t="s">
        <v>596</v>
      </c>
      <c r="F632" s="10">
        <v>28860</v>
      </c>
      <c r="G632" s="10">
        <v>31000</v>
      </c>
      <c r="H632" s="45">
        <v>36000</v>
      </c>
      <c r="I632" s="45">
        <v>37000</v>
      </c>
      <c r="J632" s="11"/>
      <c r="K632" s="45">
        <v>37140</v>
      </c>
      <c r="L632" s="45">
        <v>18513.18</v>
      </c>
      <c r="M632" s="45">
        <f t="shared" si="15"/>
        <v>49.8470113085622</v>
      </c>
    </row>
    <row r="633" spans="1:13" ht="12.75">
      <c r="A633" s="4">
        <v>627</v>
      </c>
      <c r="B633" s="4"/>
      <c r="C633" s="4"/>
      <c r="D633" s="4"/>
      <c r="E633" s="9" t="s">
        <v>595</v>
      </c>
      <c r="F633" s="10">
        <v>22000</v>
      </c>
      <c r="G633" s="10">
        <v>26000</v>
      </c>
      <c r="H633" s="45">
        <v>28500</v>
      </c>
      <c r="I633" s="45">
        <v>31200</v>
      </c>
      <c r="J633" s="11"/>
      <c r="K633" s="45">
        <v>31360</v>
      </c>
      <c r="L633" s="45">
        <v>14070.02</v>
      </c>
      <c r="M633" s="45">
        <f t="shared" si="15"/>
        <v>44.86613520408164</v>
      </c>
    </row>
    <row r="634" spans="1:13" ht="12.75">
      <c r="A634" s="4">
        <v>628</v>
      </c>
      <c r="B634" s="4"/>
      <c r="C634" s="4"/>
      <c r="D634" s="4"/>
      <c r="E634" s="9" t="s">
        <v>594</v>
      </c>
      <c r="F634" s="10">
        <v>10350</v>
      </c>
      <c r="G634" s="10">
        <v>18000</v>
      </c>
      <c r="H634" s="45">
        <v>21000</v>
      </c>
      <c r="I634" s="45">
        <v>25500</v>
      </c>
      <c r="J634" s="11"/>
      <c r="K634" s="45">
        <v>25560</v>
      </c>
      <c r="L634" s="45">
        <v>11904.69</v>
      </c>
      <c r="M634" s="45">
        <f t="shared" si="15"/>
        <v>46.57546948356808</v>
      </c>
    </row>
    <row r="635" spans="1:13" ht="12.75">
      <c r="A635" s="4">
        <v>629</v>
      </c>
      <c r="B635" s="4"/>
      <c r="C635" s="4"/>
      <c r="D635" s="4">
        <v>4140</v>
      </c>
      <c r="E635" s="9" t="s">
        <v>105</v>
      </c>
      <c r="F635" s="10">
        <f>SUM(F636:F638)</f>
        <v>15140</v>
      </c>
      <c r="G635" s="10">
        <f>SUM(G636:G638)</f>
        <v>21444</v>
      </c>
      <c r="H635" s="45">
        <f>SUM(H636:H638)</f>
        <v>21558</v>
      </c>
      <c r="I635" s="45">
        <f>SUM(I636:I638)</f>
        <v>26520</v>
      </c>
      <c r="J635" s="11"/>
      <c r="K635" s="45">
        <f>SUM(K636:K638)</f>
        <v>26520</v>
      </c>
      <c r="L635" s="45">
        <f>SUM(L636:L638)</f>
        <v>0</v>
      </c>
      <c r="M635" s="45">
        <f t="shared" si="15"/>
        <v>0</v>
      </c>
    </row>
    <row r="636" spans="1:13" ht="12.75">
      <c r="A636" s="4">
        <v>630</v>
      </c>
      <c r="B636" s="4"/>
      <c r="C636" s="4"/>
      <c r="D636" s="4"/>
      <c r="E636" s="9" t="s">
        <v>593</v>
      </c>
      <c r="F636" s="10">
        <v>6900</v>
      </c>
      <c r="G636" s="10">
        <v>8484</v>
      </c>
      <c r="H636" s="45">
        <v>8722</v>
      </c>
      <c r="I636" s="45">
        <v>9700</v>
      </c>
      <c r="J636" s="11"/>
      <c r="K636" s="45">
        <v>9700</v>
      </c>
      <c r="L636" s="45">
        <v>0</v>
      </c>
      <c r="M636" s="45">
        <f t="shared" si="15"/>
        <v>0</v>
      </c>
    </row>
    <row r="637" spans="1:13" ht="12.75">
      <c r="A637" s="4">
        <v>631</v>
      </c>
      <c r="B637" s="4"/>
      <c r="C637" s="4"/>
      <c r="D637" s="4"/>
      <c r="E637" s="9" t="s">
        <v>592</v>
      </c>
      <c r="F637" s="10">
        <v>6160</v>
      </c>
      <c r="G637" s="10">
        <v>6480</v>
      </c>
      <c r="H637" s="45">
        <v>7282</v>
      </c>
      <c r="I637" s="45">
        <v>8920</v>
      </c>
      <c r="J637" s="11"/>
      <c r="K637" s="45">
        <v>8920</v>
      </c>
      <c r="L637" s="45">
        <v>0</v>
      </c>
      <c r="M637" s="45">
        <f t="shared" si="15"/>
        <v>0</v>
      </c>
    </row>
    <row r="638" spans="1:13" ht="12.75">
      <c r="A638" s="4">
        <v>632</v>
      </c>
      <c r="B638" s="4"/>
      <c r="C638" s="4"/>
      <c r="D638" s="4"/>
      <c r="E638" s="9" t="s">
        <v>591</v>
      </c>
      <c r="F638" s="10">
        <v>2080</v>
      </c>
      <c r="G638" s="10">
        <v>6480</v>
      </c>
      <c r="H638" s="45">
        <v>5554</v>
      </c>
      <c r="I638" s="45">
        <v>7900</v>
      </c>
      <c r="J638" s="11"/>
      <c r="K638" s="45">
        <v>7900</v>
      </c>
      <c r="L638" s="45">
        <v>0</v>
      </c>
      <c r="M638" s="45">
        <f t="shared" si="15"/>
        <v>0</v>
      </c>
    </row>
    <row r="639" spans="1:13" ht="12.75">
      <c r="A639" s="4">
        <v>633</v>
      </c>
      <c r="B639" s="4"/>
      <c r="C639" s="4"/>
      <c r="D639" s="4">
        <v>4170</v>
      </c>
      <c r="E639" s="9" t="s">
        <v>742</v>
      </c>
      <c r="F639" s="10">
        <f>SUM(F640+F642+F641)</f>
        <v>22000</v>
      </c>
      <c r="G639" s="10">
        <f>SUM(G640+G642+G641)</f>
        <v>9500</v>
      </c>
      <c r="H639" s="45">
        <f>SUM(H640+H642+H641)</f>
        <v>3000</v>
      </c>
      <c r="I639" s="45">
        <f>SUM(I640+I642+I641)</f>
        <v>4000</v>
      </c>
      <c r="J639" s="11"/>
      <c r="K639" s="45">
        <f>SUM(K640+K642+K641)</f>
        <v>4000</v>
      </c>
      <c r="L639" s="45">
        <f>SUM(L640+L642+L641)</f>
        <v>0</v>
      </c>
      <c r="M639" s="45">
        <f t="shared" si="15"/>
        <v>0</v>
      </c>
    </row>
    <row r="640" spans="1:13" ht="42" customHeight="1">
      <c r="A640" s="4">
        <v>634</v>
      </c>
      <c r="B640" s="4"/>
      <c r="C640" s="4"/>
      <c r="D640" s="4"/>
      <c r="E640" s="9" t="s">
        <v>529</v>
      </c>
      <c r="F640" s="10">
        <v>2000</v>
      </c>
      <c r="G640" s="10">
        <v>1500</v>
      </c>
      <c r="H640" s="45">
        <v>1000</v>
      </c>
      <c r="I640" s="45">
        <v>2000</v>
      </c>
      <c r="J640" s="11"/>
      <c r="K640" s="45">
        <v>2000</v>
      </c>
      <c r="L640" s="45">
        <v>0</v>
      </c>
      <c r="M640" s="45">
        <f t="shared" si="15"/>
        <v>0</v>
      </c>
    </row>
    <row r="641" spans="1:13" ht="38.25">
      <c r="A641" s="4">
        <v>635</v>
      </c>
      <c r="B641" s="4"/>
      <c r="C641" s="4"/>
      <c r="D641" s="4"/>
      <c r="E641" s="9" t="s">
        <v>530</v>
      </c>
      <c r="F641" s="10">
        <v>15000</v>
      </c>
      <c r="G641" s="10">
        <v>5000</v>
      </c>
      <c r="H641" s="45">
        <v>1000</v>
      </c>
      <c r="I641" s="45">
        <v>1000</v>
      </c>
      <c r="J641" s="11"/>
      <c r="K641" s="45">
        <v>1000</v>
      </c>
      <c r="L641" s="45">
        <v>0</v>
      </c>
      <c r="M641" s="45">
        <f t="shared" si="15"/>
        <v>0</v>
      </c>
    </row>
    <row r="642" spans="1:13" ht="41.25" customHeight="1">
      <c r="A642" s="4">
        <v>636</v>
      </c>
      <c r="B642" s="4"/>
      <c r="C642" s="4"/>
      <c r="D642" s="4"/>
      <c r="E642" s="9" t="s">
        <v>531</v>
      </c>
      <c r="F642" s="10">
        <v>5000</v>
      </c>
      <c r="G642" s="10">
        <v>3000</v>
      </c>
      <c r="H642" s="45">
        <v>1000</v>
      </c>
      <c r="I642" s="45">
        <v>1000</v>
      </c>
      <c r="J642" s="11"/>
      <c r="K642" s="45">
        <v>1000</v>
      </c>
      <c r="L642" s="45">
        <v>0</v>
      </c>
      <c r="M642" s="45">
        <f t="shared" si="15"/>
        <v>0</v>
      </c>
    </row>
    <row r="643" spans="1:13" ht="12.75">
      <c r="A643" s="4">
        <v>637</v>
      </c>
      <c r="B643" s="4" t="s">
        <v>161</v>
      </c>
      <c r="C643" s="4" t="s">
        <v>162</v>
      </c>
      <c r="D643" s="4">
        <v>4210</v>
      </c>
      <c r="E643" s="9" t="s">
        <v>171</v>
      </c>
      <c r="F643" s="10">
        <f>SUM(F644:F646)</f>
        <v>83400</v>
      </c>
      <c r="G643" s="10">
        <f>SUM(G644:G646)</f>
        <v>85000</v>
      </c>
      <c r="H643" s="45">
        <f>SUM(H644:H646)</f>
        <v>105000</v>
      </c>
      <c r="I643" s="45">
        <f>SUM(I644:I646)</f>
        <v>102000</v>
      </c>
      <c r="J643" s="11"/>
      <c r="K643" s="45">
        <f>SUM(K644:K646)</f>
        <v>99500</v>
      </c>
      <c r="L643" s="45">
        <f>SUM(L644:L646)</f>
        <v>50883.09</v>
      </c>
      <c r="M643" s="45">
        <f t="shared" si="15"/>
        <v>51.138783919597984</v>
      </c>
    </row>
    <row r="644" spans="1:13" ht="42" customHeight="1">
      <c r="A644" s="4">
        <v>638</v>
      </c>
      <c r="B644" s="4"/>
      <c r="C644" s="4"/>
      <c r="D644" s="4"/>
      <c r="E644" s="9" t="s">
        <v>378</v>
      </c>
      <c r="F644" s="10">
        <v>25400</v>
      </c>
      <c r="G644" s="10">
        <v>15000</v>
      </c>
      <c r="H644" s="45">
        <v>15000</v>
      </c>
      <c r="I644" s="45">
        <v>20000</v>
      </c>
      <c r="J644" s="11"/>
      <c r="K644" s="45">
        <v>20000</v>
      </c>
      <c r="L644" s="45">
        <v>13878.72</v>
      </c>
      <c r="M644" s="45">
        <f t="shared" si="15"/>
        <v>69.3936</v>
      </c>
    </row>
    <row r="645" spans="1:13" ht="54" customHeight="1">
      <c r="A645" s="4">
        <v>639</v>
      </c>
      <c r="B645" s="4"/>
      <c r="C645" s="4"/>
      <c r="D645" s="4"/>
      <c r="E645" s="9" t="s">
        <v>413</v>
      </c>
      <c r="F645" s="10">
        <v>26000</v>
      </c>
      <c r="G645" s="10">
        <v>35000</v>
      </c>
      <c r="H645" s="45">
        <v>55000</v>
      </c>
      <c r="I645" s="45">
        <v>50000</v>
      </c>
      <c r="J645" s="11"/>
      <c r="K645" s="45">
        <v>50000</v>
      </c>
      <c r="L645" s="45">
        <v>14420.67</v>
      </c>
      <c r="M645" s="45">
        <f t="shared" si="15"/>
        <v>28.84134</v>
      </c>
    </row>
    <row r="646" spans="1:13" ht="40.5" customHeight="1">
      <c r="A646" s="4">
        <v>640</v>
      </c>
      <c r="B646" s="4"/>
      <c r="C646" s="4"/>
      <c r="D646" s="4"/>
      <c r="E646" s="9" t="s">
        <v>414</v>
      </c>
      <c r="F646" s="10">
        <v>32000</v>
      </c>
      <c r="G646" s="10">
        <v>35000</v>
      </c>
      <c r="H646" s="45">
        <v>35000</v>
      </c>
      <c r="I646" s="45">
        <v>32000</v>
      </c>
      <c r="J646" s="11"/>
      <c r="K646" s="45">
        <v>29500</v>
      </c>
      <c r="L646" s="45">
        <v>22583.7</v>
      </c>
      <c r="M646" s="45">
        <f t="shared" si="15"/>
        <v>76.55491525423729</v>
      </c>
    </row>
    <row r="647" spans="1:13" ht="12.75">
      <c r="A647" s="4">
        <v>641</v>
      </c>
      <c r="B647" s="4" t="s">
        <v>161</v>
      </c>
      <c r="C647" s="4" t="s">
        <v>162</v>
      </c>
      <c r="D647" s="4">
        <v>4240</v>
      </c>
      <c r="E647" s="9" t="s">
        <v>338</v>
      </c>
      <c r="F647" s="10">
        <f>SUM(F648:F650)</f>
        <v>60600</v>
      </c>
      <c r="G647" s="10">
        <f>SUM(G648:G650)</f>
        <v>63000</v>
      </c>
      <c r="H647" s="45">
        <f>SUM(H648:H650)</f>
        <v>83000</v>
      </c>
      <c r="I647" s="45">
        <f>SUM(I648:I650)</f>
        <v>71000</v>
      </c>
      <c r="J647" s="11"/>
      <c r="K647" s="45">
        <f>SUM(K648:K650)</f>
        <v>71000</v>
      </c>
      <c r="L647" s="45">
        <f>SUM(L648:L650)</f>
        <v>30000.690000000002</v>
      </c>
      <c r="M647" s="45">
        <f aca="true" t="shared" si="16" ref="M647:M710">SUM(L647/K647)*100</f>
        <v>42.25449295774648</v>
      </c>
    </row>
    <row r="648" spans="1:13" ht="25.5" customHeight="1">
      <c r="A648" s="4">
        <v>642</v>
      </c>
      <c r="B648" s="4"/>
      <c r="C648" s="4"/>
      <c r="D648" s="4"/>
      <c r="E648" s="9" t="s">
        <v>582</v>
      </c>
      <c r="F648" s="10">
        <v>30000</v>
      </c>
      <c r="G648" s="10">
        <v>23000</v>
      </c>
      <c r="H648" s="45">
        <v>23000</v>
      </c>
      <c r="I648" s="45">
        <v>15000</v>
      </c>
      <c r="J648" s="11"/>
      <c r="K648" s="45">
        <v>15000</v>
      </c>
      <c r="L648" s="45">
        <v>3128.63</v>
      </c>
      <c r="M648" s="45">
        <f t="shared" si="16"/>
        <v>20.857533333333333</v>
      </c>
    </row>
    <row r="649" spans="1:13" ht="26.25" customHeight="1">
      <c r="A649" s="4">
        <v>643</v>
      </c>
      <c r="B649" s="4"/>
      <c r="C649" s="4"/>
      <c r="D649" s="4"/>
      <c r="E649" s="9" t="s">
        <v>655</v>
      </c>
      <c r="F649" s="10">
        <v>10600</v>
      </c>
      <c r="G649" s="10">
        <v>20000</v>
      </c>
      <c r="H649" s="45">
        <v>35000</v>
      </c>
      <c r="I649" s="45">
        <v>33000</v>
      </c>
      <c r="J649" s="11"/>
      <c r="K649" s="45">
        <v>33000</v>
      </c>
      <c r="L649" s="45">
        <v>6382.77</v>
      </c>
      <c r="M649" s="45">
        <f t="shared" si="16"/>
        <v>19.341727272727276</v>
      </c>
    </row>
    <row r="650" spans="1:13" ht="25.5">
      <c r="A650" s="4">
        <v>644</v>
      </c>
      <c r="B650" s="4"/>
      <c r="C650" s="4"/>
      <c r="D650" s="4"/>
      <c r="E650" s="9" t="s">
        <v>581</v>
      </c>
      <c r="F650" s="10">
        <v>20000</v>
      </c>
      <c r="G650" s="10">
        <v>20000</v>
      </c>
      <c r="H650" s="45">
        <v>25000</v>
      </c>
      <c r="I650" s="45">
        <v>23000</v>
      </c>
      <c r="J650" s="11"/>
      <c r="K650" s="45">
        <v>23000</v>
      </c>
      <c r="L650" s="45">
        <v>20489.29</v>
      </c>
      <c r="M650" s="45">
        <f t="shared" si="16"/>
        <v>89.0838695652174</v>
      </c>
    </row>
    <row r="651" spans="1:13" ht="12.75">
      <c r="A651" s="4">
        <v>645</v>
      </c>
      <c r="B651" s="4" t="s">
        <v>161</v>
      </c>
      <c r="C651" s="4" t="s">
        <v>162</v>
      </c>
      <c r="D651" s="4">
        <v>4270</v>
      </c>
      <c r="E651" s="9" t="s">
        <v>174</v>
      </c>
      <c r="F651" s="10">
        <f>SUM(F652:F654)</f>
        <v>11100</v>
      </c>
      <c r="G651" s="10">
        <f>SUM(G652:G654)</f>
        <v>21000</v>
      </c>
      <c r="H651" s="45">
        <f>SUM(H652:H654)</f>
        <v>16000</v>
      </c>
      <c r="I651" s="45">
        <f>SUM(I652:I654)</f>
        <v>16000</v>
      </c>
      <c r="J651" s="11"/>
      <c r="K651" s="45">
        <f>SUM(K652:K654)</f>
        <v>18500</v>
      </c>
      <c r="L651" s="45">
        <f>SUM(L652:L654)</f>
        <v>6799.719999999999</v>
      </c>
      <c r="M651" s="45">
        <f t="shared" si="16"/>
        <v>36.75524324324324</v>
      </c>
    </row>
    <row r="652" spans="1:13" ht="27" customHeight="1">
      <c r="A652" s="4">
        <v>646</v>
      </c>
      <c r="B652" s="4"/>
      <c r="C652" s="4"/>
      <c r="D652" s="4"/>
      <c r="E652" s="9" t="s">
        <v>578</v>
      </c>
      <c r="F652" s="10">
        <v>3000</v>
      </c>
      <c r="G652" s="10">
        <v>10000</v>
      </c>
      <c r="H652" s="45">
        <v>5000</v>
      </c>
      <c r="I652" s="45">
        <v>5000</v>
      </c>
      <c r="J652" s="11"/>
      <c r="K652" s="45">
        <v>5000</v>
      </c>
      <c r="L652" s="45">
        <v>2220.4</v>
      </c>
      <c r="M652" s="45">
        <f t="shared" si="16"/>
        <v>44.408</v>
      </c>
    </row>
    <row r="653" spans="1:13" ht="26.25" customHeight="1">
      <c r="A653" s="4">
        <v>647</v>
      </c>
      <c r="B653" s="4"/>
      <c r="C653" s="4"/>
      <c r="D653" s="4"/>
      <c r="E653" s="9" t="s">
        <v>579</v>
      </c>
      <c r="F653" s="10">
        <v>4100</v>
      </c>
      <c r="G653" s="10">
        <v>6000</v>
      </c>
      <c r="H653" s="45">
        <v>6000</v>
      </c>
      <c r="I653" s="45">
        <v>6000</v>
      </c>
      <c r="J653" s="11"/>
      <c r="K653" s="45">
        <v>6000</v>
      </c>
      <c r="L653" s="45">
        <v>1029.72</v>
      </c>
      <c r="M653" s="45">
        <f t="shared" si="16"/>
        <v>17.162</v>
      </c>
    </row>
    <row r="654" spans="1:13" ht="25.5">
      <c r="A654" s="4">
        <v>648</v>
      </c>
      <c r="B654" s="4"/>
      <c r="C654" s="4"/>
      <c r="D654" s="4"/>
      <c r="E654" s="9" t="s">
        <v>583</v>
      </c>
      <c r="F654" s="10">
        <v>4000</v>
      </c>
      <c r="G654" s="10">
        <v>5000</v>
      </c>
      <c r="H654" s="45">
        <v>5000</v>
      </c>
      <c r="I654" s="45">
        <v>5000</v>
      </c>
      <c r="J654" s="11"/>
      <c r="K654" s="45">
        <v>7500</v>
      </c>
      <c r="L654" s="45">
        <v>3549.6</v>
      </c>
      <c r="M654" s="45">
        <f t="shared" si="16"/>
        <v>47.327999999999996</v>
      </c>
    </row>
    <row r="655" spans="1:13" ht="12.75">
      <c r="A655" s="4">
        <v>649</v>
      </c>
      <c r="B655" s="4"/>
      <c r="C655" s="4"/>
      <c r="D655" s="4">
        <v>4280</v>
      </c>
      <c r="E655" s="9" t="s">
        <v>24</v>
      </c>
      <c r="F655" s="10">
        <f>SUM(F656:F658)</f>
        <v>4900</v>
      </c>
      <c r="G655" s="10">
        <f>SUM(G656:G658)</f>
        <v>3000</v>
      </c>
      <c r="H655" s="45">
        <f>SUM(H656:H658)</f>
        <v>3000</v>
      </c>
      <c r="I655" s="45">
        <f>SUM(I656:I658)</f>
        <v>5500</v>
      </c>
      <c r="J655" s="11"/>
      <c r="K655" s="45">
        <f>SUM(K656:K658)</f>
        <v>5500</v>
      </c>
      <c r="L655" s="45">
        <f>SUM(L656:L658)</f>
        <v>1475</v>
      </c>
      <c r="M655" s="45">
        <f t="shared" si="16"/>
        <v>26.81818181818182</v>
      </c>
    </row>
    <row r="656" spans="1:13" ht="28.5" customHeight="1">
      <c r="A656" s="4">
        <v>650</v>
      </c>
      <c r="B656" s="4"/>
      <c r="C656" s="4"/>
      <c r="D656" s="4"/>
      <c r="E656" s="9" t="s">
        <v>590</v>
      </c>
      <c r="F656" s="10">
        <v>2100</v>
      </c>
      <c r="G656" s="10">
        <v>1000</v>
      </c>
      <c r="H656" s="45">
        <v>1000</v>
      </c>
      <c r="I656" s="45">
        <v>1000</v>
      </c>
      <c r="J656" s="11"/>
      <c r="K656" s="45">
        <v>1000</v>
      </c>
      <c r="L656" s="45">
        <v>0</v>
      </c>
      <c r="M656" s="45">
        <f t="shared" si="16"/>
        <v>0</v>
      </c>
    </row>
    <row r="657" spans="1:13" ht="27" customHeight="1">
      <c r="A657" s="4">
        <v>651</v>
      </c>
      <c r="B657" s="4"/>
      <c r="C657" s="4"/>
      <c r="D657" s="4"/>
      <c r="E657" s="9" t="s">
        <v>589</v>
      </c>
      <c r="F657" s="10">
        <v>1600</v>
      </c>
      <c r="G657" s="10">
        <v>1500</v>
      </c>
      <c r="H657" s="45">
        <v>1500</v>
      </c>
      <c r="I657" s="45">
        <v>1500</v>
      </c>
      <c r="J657" s="11"/>
      <c r="K657" s="45">
        <v>1500</v>
      </c>
      <c r="L657" s="45">
        <v>0</v>
      </c>
      <c r="M657" s="45">
        <f t="shared" si="16"/>
        <v>0</v>
      </c>
    </row>
    <row r="658" spans="1:13" ht="24.75" customHeight="1">
      <c r="A658" s="4">
        <v>652</v>
      </c>
      <c r="B658" s="4"/>
      <c r="C658" s="4"/>
      <c r="D658" s="4"/>
      <c r="E658" s="9" t="s">
        <v>588</v>
      </c>
      <c r="F658" s="10">
        <v>1200</v>
      </c>
      <c r="G658" s="10">
        <v>500</v>
      </c>
      <c r="H658" s="45">
        <v>500</v>
      </c>
      <c r="I658" s="45">
        <v>3000</v>
      </c>
      <c r="J658" s="11"/>
      <c r="K658" s="45">
        <v>3000</v>
      </c>
      <c r="L658" s="45">
        <v>1475</v>
      </c>
      <c r="M658" s="45">
        <f t="shared" si="16"/>
        <v>49.166666666666664</v>
      </c>
    </row>
    <row r="659" spans="1:13" ht="12.75">
      <c r="A659" s="4">
        <v>653</v>
      </c>
      <c r="B659" s="4" t="s">
        <v>161</v>
      </c>
      <c r="C659" s="4" t="s">
        <v>162</v>
      </c>
      <c r="D659" s="4">
        <v>4300</v>
      </c>
      <c r="E659" s="9" t="s">
        <v>216</v>
      </c>
      <c r="F659" s="10">
        <f>SUM(F660:F662)</f>
        <v>46700</v>
      </c>
      <c r="G659" s="10">
        <f>SUM(G660:G662)</f>
        <v>50000</v>
      </c>
      <c r="H659" s="45">
        <f>SUM(H660:H662)</f>
        <v>57000</v>
      </c>
      <c r="I659" s="45">
        <f>SUM(I660:I662)</f>
        <v>56000</v>
      </c>
      <c r="J659" s="11"/>
      <c r="K659" s="45">
        <f>SUM(K660:K662)</f>
        <v>56000</v>
      </c>
      <c r="L659" s="45">
        <f>SUM(L660:L662)</f>
        <v>25271.68</v>
      </c>
      <c r="M659" s="45">
        <f t="shared" si="16"/>
        <v>45.128</v>
      </c>
    </row>
    <row r="660" spans="1:13" ht="51">
      <c r="A660" s="4">
        <v>654</v>
      </c>
      <c r="B660" s="4"/>
      <c r="C660" s="4"/>
      <c r="D660" s="4"/>
      <c r="E660" s="9" t="s">
        <v>532</v>
      </c>
      <c r="F660" s="10">
        <v>15700</v>
      </c>
      <c r="G660" s="10">
        <v>15000</v>
      </c>
      <c r="H660" s="45">
        <v>12000</v>
      </c>
      <c r="I660" s="45">
        <v>13000</v>
      </c>
      <c r="J660" s="11"/>
      <c r="K660" s="45">
        <v>13000</v>
      </c>
      <c r="L660" s="45">
        <v>4247.21</v>
      </c>
      <c r="M660" s="45">
        <f t="shared" si="16"/>
        <v>32.670846153846156</v>
      </c>
    </row>
    <row r="661" spans="1:13" ht="51">
      <c r="A661" s="4">
        <v>655</v>
      </c>
      <c r="B661" s="4"/>
      <c r="C661" s="4"/>
      <c r="D661" s="4"/>
      <c r="E661" s="9" t="s">
        <v>533</v>
      </c>
      <c r="F661" s="10">
        <v>18000</v>
      </c>
      <c r="G661" s="10">
        <v>20000</v>
      </c>
      <c r="H661" s="45">
        <v>30000</v>
      </c>
      <c r="I661" s="45">
        <v>28000</v>
      </c>
      <c r="J661" s="11"/>
      <c r="K661" s="45">
        <v>28000</v>
      </c>
      <c r="L661" s="45">
        <v>7967.58</v>
      </c>
      <c r="M661" s="45">
        <f t="shared" si="16"/>
        <v>28.455642857142855</v>
      </c>
    </row>
    <row r="662" spans="1:13" ht="38.25">
      <c r="A662" s="4">
        <v>656</v>
      </c>
      <c r="B662" s="4"/>
      <c r="C662" s="4"/>
      <c r="D662" s="4"/>
      <c r="E662" s="9" t="s">
        <v>534</v>
      </c>
      <c r="F662" s="10">
        <v>13000</v>
      </c>
      <c r="G662" s="10">
        <v>15000</v>
      </c>
      <c r="H662" s="45">
        <v>15000</v>
      </c>
      <c r="I662" s="45">
        <v>15000</v>
      </c>
      <c r="J662" s="11"/>
      <c r="K662" s="45">
        <v>15000</v>
      </c>
      <c r="L662" s="45">
        <v>13056.89</v>
      </c>
      <c r="M662" s="45">
        <f t="shared" si="16"/>
        <v>87.04593333333332</v>
      </c>
    </row>
    <row r="663" spans="1:13" ht="25.5">
      <c r="A663" s="4">
        <v>657</v>
      </c>
      <c r="B663" s="4"/>
      <c r="C663" s="4"/>
      <c r="D663" s="4">
        <v>4370</v>
      </c>
      <c r="E663" s="9" t="s">
        <v>555</v>
      </c>
      <c r="F663" s="10">
        <f>SUM(F664:F666)</f>
        <v>206095</v>
      </c>
      <c r="G663" s="10">
        <f>SUM(G664+G665)</f>
        <v>6800</v>
      </c>
      <c r="H663" s="45">
        <f>SUM(H664+H665)</f>
        <v>5500</v>
      </c>
      <c r="I663" s="45">
        <f>SUM(I664+I665)</f>
        <v>5000</v>
      </c>
      <c r="J663" s="11"/>
      <c r="K663" s="45">
        <f>SUM(K664+K665)</f>
        <v>5000</v>
      </c>
      <c r="L663" s="45">
        <f>SUM(L664+L665)</f>
        <v>1997.63</v>
      </c>
      <c r="M663" s="45">
        <f t="shared" si="16"/>
        <v>39.952600000000004</v>
      </c>
    </row>
    <row r="664" spans="1:13" ht="27" customHeight="1">
      <c r="A664" s="4">
        <v>658</v>
      </c>
      <c r="B664" s="4"/>
      <c r="C664" s="4"/>
      <c r="D664" s="4"/>
      <c r="E664" s="9" t="s">
        <v>584</v>
      </c>
      <c r="F664" s="10">
        <v>116500</v>
      </c>
      <c r="G664" s="10">
        <v>3800</v>
      </c>
      <c r="H664" s="45">
        <v>2500</v>
      </c>
      <c r="I664" s="45">
        <v>2500</v>
      </c>
      <c r="J664" s="11"/>
      <c r="K664" s="45">
        <v>2500</v>
      </c>
      <c r="L664" s="45">
        <v>860.89</v>
      </c>
      <c r="M664" s="45">
        <f t="shared" si="16"/>
        <v>34.4356</v>
      </c>
    </row>
    <row r="665" spans="1:13" ht="25.5" customHeight="1">
      <c r="A665" s="4">
        <v>659</v>
      </c>
      <c r="B665" s="4"/>
      <c r="C665" s="4"/>
      <c r="D665" s="4"/>
      <c r="E665" s="9" t="s">
        <v>585</v>
      </c>
      <c r="F665" s="10">
        <v>81295</v>
      </c>
      <c r="G665" s="10">
        <v>3000</v>
      </c>
      <c r="H665" s="45">
        <v>3000</v>
      </c>
      <c r="I665" s="45">
        <v>2500</v>
      </c>
      <c r="J665" s="11"/>
      <c r="K665" s="45">
        <v>2500</v>
      </c>
      <c r="L665" s="45">
        <v>1136.74</v>
      </c>
      <c r="M665" s="45">
        <f t="shared" si="16"/>
        <v>45.4696</v>
      </c>
    </row>
    <row r="666" spans="1:13" ht="12.75">
      <c r="A666" s="4">
        <v>660</v>
      </c>
      <c r="B666" s="4" t="s">
        <v>161</v>
      </c>
      <c r="C666" s="4" t="s">
        <v>162</v>
      </c>
      <c r="D666" s="4">
        <v>4410</v>
      </c>
      <c r="E666" s="9" t="s">
        <v>268</v>
      </c>
      <c r="F666" s="10">
        <f>SUM(F667:F669)</f>
        <v>8300</v>
      </c>
      <c r="G666" s="10">
        <f>SUM(G667:G669)</f>
        <v>6000</v>
      </c>
      <c r="H666" s="45">
        <f>SUM(H667:H669)</f>
        <v>5500</v>
      </c>
      <c r="I666" s="45">
        <f>SUM(I667:I669)</f>
        <v>5500</v>
      </c>
      <c r="J666" s="11"/>
      <c r="K666" s="45">
        <f>SUM(K667:K669)</f>
        <v>5500</v>
      </c>
      <c r="L666" s="45">
        <f>SUM(L667:L669)</f>
        <v>2593.4</v>
      </c>
      <c r="M666" s="45">
        <f t="shared" si="16"/>
        <v>47.152727272727276</v>
      </c>
    </row>
    <row r="667" spans="1:13" ht="19.5" customHeight="1">
      <c r="A667" s="4">
        <v>661</v>
      </c>
      <c r="B667" s="4"/>
      <c r="C667" s="4"/>
      <c r="D667" s="4"/>
      <c r="E667" s="9" t="s">
        <v>535</v>
      </c>
      <c r="F667" s="10">
        <v>2800</v>
      </c>
      <c r="G667" s="10">
        <v>1000</v>
      </c>
      <c r="H667" s="45">
        <v>1000</v>
      </c>
      <c r="I667" s="45">
        <v>1000</v>
      </c>
      <c r="J667" s="11"/>
      <c r="K667" s="45">
        <v>1000</v>
      </c>
      <c r="L667" s="45">
        <v>645.4</v>
      </c>
      <c r="M667" s="45">
        <f t="shared" si="16"/>
        <v>64.53999999999999</v>
      </c>
    </row>
    <row r="668" spans="1:13" ht="12.75">
      <c r="A668" s="4">
        <v>662</v>
      </c>
      <c r="B668" s="4"/>
      <c r="C668" s="4"/>
      <c r="D668" s="4"/>
      <c r="E668" s="9" t="s">
        <v>491</v>
      </c>
      <c r="F668" s="10">
        <v>4400</v>
      </c>
      <c r="G668" s="10">
        <v>2500</v>
      </c>
      <c r="H668" s="45">
        <v>2500</v>
      </c>
      <c r="I668" s="45">
        <v>2500</v>
      </c>
      <c r="J668" s="11"/>
      <c r="K668" s="45">
        <v>2500</v>
      </c>
      <c r="L668" s="45">
        <v>1535.6</v>
      </c>
      <c r="M668" s="45">
        <f t="shared" si="16"/>
        <v>61.424</v>
      </c>
    </row>
    <row r="669" spans="1:13" ht="51">
      <c r="A669" s="4">
        <v>663</v>
      </c>
      <c r="B669" s="4"/>
      <c r="C669" s="4"/>
      <c r="D669" s="4"/>
      <c r="E669" s="9" t="s">
        <v>660</v>
      </c>
      <c r="F669" s="10">
        <v>1100</v>
      </c>
      <c r="G669" s="10">
        <v>2500</v>
      </c>
      <c r="H669" s="45">
        <v>2000</v>
      </c>
      <c r="I669" s="45">
        <v>2000</v>
      </c>
      <c r="J669" s="11"/>
      <c r="K669" s="45">
        <v>2000</v>
      </c>
      <c r="L669" s="45">
        <v>412.4</v>
      </c>
      <c r="M669" s="45">
        <f t="shared" si="16"/>
        <v>20.62</v>
      </c>
    </row>
    <row r="670" spans="1:13" ht="12.75">
      <c r="A670" s="4">
        <v>664</v>
      </c>
      <c r="B670" s="4"/>
      <c r="C670" s="4"/>
      <c r="D670" s="4">
        <v>4420</v>
      </c>
      <c r="E670" s="9" t="s">
        <v>741</v>
      </c>
      <c r="F670" s="10" t="e">
        <f>SUM(#REF!+F671)</f>
        <v>#REF!</v>
      </c>
      <c r="G670" s="10" t="e">
        <f>SUM(#REF!+G671)</f>
        <v>#REF!</v>
      </c>
      <c r="H670" s="45" t="e">
        <f>SUM(#REF!+H671)</f>
        <v>#REF!</v>
      </c>
      <c r="I670" s="45">
        <f>SUM(I671)</f>
        <v>700</v>
      </c>
      <c r="J670" s="11"/>
      <c r="K670" s="45">
        <f>SUM(K671)</f>
        <v>700</v>
      </c>
      <c r="L670" s="45">
        <f>SUM(L671)</f>
        <v>0</v>
      </c>
      <c r="M670" s="45">
        <f t="shared" si="16"/>
        <v>0</v>
      </c>
    </row>
    <row r="671" spans="1:13" ht="25.5">
      <c r="A671" s="4">
        <v>665</v>
      </c>
      <c r="B671" s="4"/>
      <c r="C671" s="4"/>
      <c r="D671" s="4"/>
      <c r="E671" s="9" t="s">
        <v>83</v>
      </c>
      <c r="F671" s="10">
        <v>5000</v>
      </c>
      <c r="G671" s="10">
        <v>1300</v>
      </c>
      <c r="H671" s="45">
        <v>1300</v>
      </c>
      <c r="I671" s="45">
        <v>700</v>
      </c>
      <c r="J671" s="11"/>
      <c r="K671" s="45">
        <v>700</v>
      </c>
      <c r="L671" s="45">
        <v>0</v>
      </c>
      <c r="M671" s="45">
        <f t="shared" si="16"/>
        <v>0</v>
      </c>
    </row>
    <row r="672" spans="1:13" ht="12.75">
      <c r="A672" s="4">
        <v>666</v>
      </c>
      <c r="B672" s="4" t="s">
        <v>161</v>
      </c>
      <c r="C672" s="4" t="s">
        <v>162</v>
      </c>
      <c r="D672" s="4">
        <v>4430</v>
      </c>
      <c r="E672" s="9" t="s">
        <v>217</v>
      </c>
      <c r="F672" s="10">
        <f>SUM(F673:F674)</f>
        <v>4500</v>
      </c>
      <c r="G672" s="10">
        <f>SUM(G673:G675)</f>
        <v>5500</v>
      </c>
      <c r="H672" s="45">
        <f>SUM(H673:H675)</f>
        <v>5200</v>
      </c>
      <c r="I672" s="45">
        <f>SUM(I673:I675)</f>
        <v>5200</v>
      </c>
      <c r="J672" s="11"/>
      <c r="K672" s="45">
        <f>SUM(K673:K675)</f>
        <v>5200</v>
      </c>
      <c r="L672" s="45">
        <f>SUM(L673:L675)</f>
        <v>2172</v>
      </c>
      <c r="M672" s="45">
        <f t="shared" si="16"/>
        <v>41.76923076923077</v>
      </c>
    </row>
    <row r="673" spans="1:13" ht="12.75">
      <c r="A673" s="4">
        <v>667</v>
      </c>
      <c r="B673" s="4"/>
      <c r="C673" s="4"/>
      <c r="D673" s="4"/>
      <c r="E673" s="9" t="s">
        <v>661</v>
      </c>
      <c r="F673" s="10">
        <v>2500</v>
      </c>
      <c r="G673" s="10">
        <v>1500</v>
      </c>
      <c r="H673" s="45">
        <v>1600</v>
      </c>
      <c r="I673" s="45">
        <v>1600</v>
      </c>
      <c r="J673" s="11"/>
      <c r="K673" s="45">
        <v>1600</v>
      </c>
      <c r="L673" s="45">
        <v>955</v>
      </c>
      <c r="M673" s="45">
        <f t="shared" si="16"/>
        <v>59.68750000000001</v>
      </c>
    </row>
    <row r="674" spans="1:13" ht="12.75">
      <c r="A674" s="4">
        <v>668</v>
      </c>
      <c r="B674" s="4"/>
      <c r="C674" s="4"/>
      <c r="D674" s="4"/>
      <c r="E674" s="9" t="s">
        <v>662</v>
      </c>
      <c r="F674" s="10">
        <v>2000</v>
      </c>
      <c r="G674" s="10">
        <v>3000</v>
      </c>
      <c r="H674" s="45">
        <v>3000</v>
      </c>
      <c r="I674" s="45">
        <v>3000</v>
      </c>
      <c r="J674" s="11"/>
      <c r="K674" s="45">
        <v>3000</v>
      </c>
      <c r="L674" s="45">
        <v>1217</v>
      </c>
      <c r="M674" s="45">
        <f t="shared" si="16"/>
        <v>40.56666666666667</v>
      </c>
    </row>
    <row r="675" spans="1:13" ht="12.75">
      <c r="A675" s="4">
        <v>669</v>
      </c>
      <c r="B675" s="4"/>
      <c r="C675" s="4"/>
      <c r="D675" s="4"/>
      <c r="E675" s="9" t="s">
        <v>694</v>
      </c>
      <c r="F675" s="10"/>
      <c r="G675" s="10">
        <v>1000</v>
      </c>
      <c r="H675" s="45">
        <v>600</v>
      </c>
      <c r="I675" s="45">
        <v>600</v>
      </c>
      <c r="J675" s="11"/>
      <c r="K675" s="45">
        <v>600</v>
      </c>
      <c r="L675" s="45">
        <v>0</v>
      </c>
      <c r="M675" s="45">
        <f t="shared" si="16"/>
        <v>0</v>
      </c>
    </row>
    <row r="676" spans="1:13" ht="12" customHeight="1">
      <c r="A676" s="4">
        <v>670</v>
      </c>
      <c r="B676" s="4"/>
      <c r="C676" s="4"/>
      <c r="D676" s="4">
        <v>4440</v>
      </c>
      <c r="E676" s="9" t="s">
        <v>278</v>
      </c>
      <c r="F676" s="10">
        <f>SUM(F677:F679)</f>
        <v>123256</v>
      </c>
      <c r="G676" s="10">
        <f>SUM(G677:G679)</f>
        <v>144412</v>
      </c>
      <c r="H676" s="45">
        <f>SUM(H677:H679)</f>
        <v>164474</v>
      </c>
      <c r="I676" s="45">
        <f>SUM(I677:I679)</f>
        <v>179012</v>
      </c>
      <c r="J676" s="11"/>
      <c r="K676" s="45">
        <f>SUM(K677:K679)</f>
        <v>179012</v>
      </c>
      <c r="L676" s="45">
        <f>SUM(L677:L679)</f>
        <v>134260</v>
      </c>
      <c r="M676" s="45">
        <f t="shared" si="16"/>
        <v>75.00055862176838</v>
      </c>
    </row>
    <row r="677" spans="1:13" ht="37.5" customHeight="1">
      <c r="A677" s="4">
        <v>671</v>
      </c>
      <c r="B677" s="4"/>
      <c r="C677" s="4"/>
      <c r="D677" s="4"/>
      <c r="E677" s="9" t="s">
        <v>642</v>
      </c>
      <c r="F677" s="10">
        <v>56054</v>
      </c>
      <c r="G677" s="10">
        <v>64435</v>
      </c>
      <c r="H677" s="45">
        <v>67102</v>
      </c>
      <c r="I677" s="45">
        <v>68749</v>
      </c>
      <c r="J677" s="11"/>
      <c r="K677" s="45">
        <v>68749</v>
      </c>
      <c r="L677" s="45">
        <v>51562</v>
      </c>
      <c r="M677" s="45">
        <f t="shared" si="16"/>
        <v>75.00036364165297</v>
      </c>
    </row>
    <row r="678" spans="1:13" ht="39.75" customHeight="1">
      <c r="A678" s="4">
        <v>672</v>
      </c>
      <c r="B678" s="4"/>
      <c r="C678" s="4"/>
      <c r="D678" s="4"/>
      <c r="E678" s="9" t="s">
        <v>587</v>
      </c>
      <c r="F678" s="10">
        <v>46650</v>
      </c>
      <c r="G678" s="10">
        <v>43764</v>
      </c>
      <c r="H678" s="45">
        <v>54092</v>
      </c>
      <c r="I678" s="45">
        <v>59234</v>
      </c>
      <c r="J678" s="11"/>
      <c r="K678" s="45">
        <v>59234</v>
      </c>
      <c r="L678" s="45">
        <v>44426</v>
      </c>
      <c r="M678" s="45">
        <f t="shared" si="16"/>
        <v>75.0008441098018</v>
      </c>
    </row>
    <row r="679" spans="1:13" ht="40.5" customHeight="1">
      <c r="A679" s="4">
        <v>673</v>
      </c>
      <c r="B679" s="4"/>
      <c r="C679" s="4"/>
      <c r="D679" s="4"/>
      <c r="E679" s="9" t="s">
        <v>643</v>
      </c>
      <c r="F679" s="10">
        <v>20552</v>
      </c>
      <c r="G679" s="10">
        <v>36213</v>
      </c>
      <c r="H679" s="45">
        <v>43280</v>
      </c>
      <c r="I679" s="45">
        <v>51029</v>
      </c>
      <c r="J679" s="11"/>
      <c r="K679" s="45">
        <v>51029</v>
      </c>
      <c r="L679" s="45">
        <v>38272</v>
      </c>
      <c r="M679" s="45">
        <f t="shared" si="16"/>
        <v>75.00048991749789</v>
      </c>
    </row>
    <row r="680" spans="1:13" ht="12.75" customHeight="1">
      <c r="A680" s="4">
        <v>674</v>
      </c>
      <c r="B680" s="4"/>
      <c r="C680" s="4"/>
      <c r="D680" s="4">
        <v>4700</v>
      </c>
      <c r="E680" s="9" t="s">
        <v>623</v>
      </c>
      <c r="F680" s="10"/>
      <c r="G680" s="10">
        <f>SUM(G681:G682)</f>
        <v>1200</v>
      </c>
      <c r="H680" s="45">
        <f>SUM(H681:H682)</f>
        <v>1200</v>
      </c>
      <c r="I680" s="45">
        <f>SUM(I681:I682)</f>
        <v>1200</v>
      </c>
      <c r="J680" s="11"/>
      <c r="K680" s="45">
        <f>SUM(K681:K682)</f>
        <v>1200</v>
      </c>
      <c r="L680" s="45">
        <f>SUM(L681:L682)</f>
        <v>0</v>
      </c>
      <c r="M680" s="45">
        <f t="shared" si="16"/>
        <v>0</v>
      </c>
    </row>
    <row r="681" spans="1:13" ht="12.75" customHeight="1">
      <c r="A681" s="4">
        <v>675</v>
      </c>
      <c r="B681" s="4"/>
      <c r="C681" s="4"/>
      <c r="D681" s="4"/>
      <c r="E681" s="9" t="s">
        <v>536</v>
      </c>
      <c r="F681" s="10"/>
      <c r="G681" s="10">
        <v>500</v>
      </c>
      <c r="H681" s="45">
        <v>500</v>
      </c>
      <c r="I681" s="45">
        <v>500</v>
      </c>
      <c r="J681" s="11"/>
      <c r="K681" s="45">
        <v>500</v>
      </c>
      <c r="L681" s="45">
        <v>0</v>
      </c>
      <c r="M681" s="45">
        <f t="shared" si="16"/>
        <v>0</v>
      </c>
    </row>
    <row r="682" spans="1:13" ht="12.75" customHeight="1">
      <c r="A682" s="4">
        <v>676</v>
      </c>
      <c r="B682" s="4"/>
      <c r="C682" s="4"/>
      <c r="D682" s="4"/>
      <c r="E682" s="9" t="s">
        <v>537</v>
      </c>
      <c r="F682" s="10"/>
      <c r="G682" s="10">
        <v>700</v>
      </c>
      <c r="H682" s="45">
        <v>700</v>
      </c>
      <c r="I682" s="45">
        <v>700</v>
      </c>
      <c r="J682" s="11"/>
      <c r="K682" s="45">
        <v>700</v>
      </c>
      <c r="L682" s="45">
        <v>0</v>
      </c>
      <c r="M682" s="45">
        <f t="shared" si="16"/>
        <v>0</v>
      </c>
    </row>
    <row r="683" spans="1:13" ht="24.75" customHeight="1">
      <c r="A683" s="4">
        <v>677</v>
      </c>
      <c r="B683" s="4"/>
      <c r="C683" s="4"/>
      <c r="D683" s="4">
        <v>4740</v>
      </c>
      <c r="E683" s="9" t="s">
        <v>829</v>
      </c>
      <c r="F683" s="10"/>
      <c r="G683" s="10">
        <f>SUM(G684:G686)</f>
        <v>10500</v>
      </c>
      <c r="H683" s="45">
        <f>SUM(H684:H686)</f>
        <v>6000</v>
      </c>
      <c r="I683" s="45">
        <f>SUM(I684:I686)</f>
        <v>6000</v>
      </c>
      <c r="J683" s="11"/>
      <c r="K683" s="45">
        <f>SUM(K684:K686)</f>
        <v>6000</v>
      </c>
      <c r="L683" s="45">
        <f>SUM(L684:L686)</f>
        <v>1023.89</v>
      </c>
      <c r="M683" s="45">
        <f t="shared" si="16"/>
        <v>17.064833333333333</v>
      </c>
    </row>
    <row r="684" spans="1:13" ht="24.75" customHeight="1">
      <c r="A684" s="4">
        <v>678</v>
      </c>
      <c r="B684" s="4"/>
      <c r="C684" s="4"/>
      <c r="D684" s="4"/>
      <c r="E684" s="9" t="s">
        <v>415</v>
      </c>
      <c r="F684" s="10"/>
      <c r="G684" s="10">
        <v>4000</v>
      </c>
      <c r="H684" s="45">
        <v>2000</v>
      </c>
      <c r="I684" s="45">
        <v>2000</v>
      </c>
      <c r="J684" s="11"/>
      <c r="K684" s="45">
        <v>2000</v>
      </c>
      <c r="L684" s="45">
        <v>1023.89</v>
      </c>
      <c r="M684" s="45">
        <f t="shared" si="16"/>
        <v>51.1945</v>
      </c>
    </row>
    <row r="685" spans="1:13" ht="25.5" customHeight="1">
      <c r="A685" s="4">
        <v>679</v>
      </c>
      <c r="B685" s="4"/>
      <c r="C685" s="4"/>
      <c r="D685" s="4"/>
      <c r="E685" s="9" t="s">
        <v>418</v>
      </c>
      <c r="F685" s="10"/>
      <c r="G685" s="10">
        <v>3500</v>
      </c>
      <c r="H685" s="45">
        <v>2000</v>
      </c>
      <c r="I685" s="45">
        <v>2000</v>
      </c>
      <c r="J685" s="11"/>
      <c r="K685" s="45">
        <v>2000</v>
      </c>
      <c r="L685" s="45">
        <v>0</v>
      </c>
      <c r="M685" s="45">
        <f t="shared" si="16"/>
        <v>0</v>
      </c>
    </row>
    <row r="686" spans="1:13" ht="24.75" customHeight="1">
      <c r="A686" s="4">
        <v>680</v>
      </c>
      <c r="B686" s="4"/>
      <c r="C686" s="4"/>
      <c r="D686" s="4"/>
      <c r="E686" s="9" t="s">
        <v>419</v>
      </c>
      <c r="F686" s="10"/>
      <c r="G686" s="10">
        <v>3000</v>
      </c>
      <c r="H686" s="45">
        <v>2000</v>
      </c>
      <c r="I686" s="45">
        <v>2000</v>
      </c>
      <c r="J686" s="11"/>
      <c r="K686" s="45">
        <v>2000</v>
      </c>
      <c r="L686" s="45">
        <v>0</v>
      </c>
      <c r="M686" s="45">
        <f t="shared" si="16"/>
        <v>0</v>
      </c>
    </row>
    <row r="687" spans="1:13" ht="12.75" customHeight="1">
      <c r="A687" s="4">
        <v>681</v>
      </c>
      <c r="B687" s="4"/>
      <c r="C687" s="4"/>
      <c r="D687" s="4">
        <v>4750</v>
      </c>
      <c r="E687" s="9" t="s">
        <v>603</v>
      </c>
      <c r="F687" s="10"/>
      <c r="G687" s="10">
        <f>SUM(G688:G690)</f>
        <v>7000</v>
      </c>
      <c r="H687" s="45">
        <f>SUM(H688:H690)</f>
        <v>12500</v>
      </c>
      <c r="I687" s="45">
        <f>SUM(I688:I690)</f>
        <v>14800</v>
      </c>
      <c r="J687" s="11"/>
      <c r="K687" s="45">
        <f>SUM(K688:K690)</f>
        <v>14800</v>
      </c>
      <c r="L687" s="45">
        <f>SUM(L688:L690)</f>
        <v>4605.24</v>
      </c>
      <c r="M687" s="45">
        <f t="shared" si="16"/>
        <v>31.116486486486483</v>
      </c>
    </row>
    <row r="688" spans="1:13" ht="25.5" customHeight="1">
      <c r="A688" s="4">
        <v>682</v>
      </c>
      <c r="B688" s="4"/>
      <c r="C688" s="4"/>
      <c r="D688" s="4"/>
      <c r="E688" s="9" t="s">
        <v>420</v>
      </c>
      <c r="F688" s="10"/>
      <c r="G688" s="10">
        <v>2000</v>
      </c>
      <c r="H688" s="45">
        <v>2000</v>
      </c>
      <c r="I688" s="45">
        <v>4500</v>
      </c>
      <c r="J688" s="11"/>
      <c r="K688" s="45">
        <v>4500</v>
      </c>
      <c r="L688" s="45">
        <v>751</v>
      </c>
      <c r="M688" s="45">
        <f t="shared" si="16"/>
        <v>16.68888888888889</v>
      </c>
    </row>
    <row r="689" spans="1:13" ht="25.5" customHeight="1">
      <c r="A689" s="4">
        <v>683</v>
      </c>
      <c r="B689" s="4"/>
      <c r="C689" s="4"/>
      <c r="D689" s="4"/>
      <c r="E689" s="9" t="s">
        <v>421</v>
      </c>
      <c r="F689" s="10"/>
      <c r="G689" s="10">
        <v>2000</v>
      </c>
      <c r="H689" s="45">
        <v>7500</v>
      </c>
      <c r="I689" s="45">
        <v>5500</v>
      </c>
      <c r="J689" s="11"/>
      <c r="K689" s="45">
        <v>5500</v>
      </c>
      <c r="L689" s="45">
        <v>624.64</v>
      </c>
      <c r="M689" s="45">
        <f t="shared" si="16"/>
        <v>11.357090909090909</v>
      </c>
    </row>
    <row r="690" spans="1:13" ht="12.75" customHeight="1">
      <c r="A690" s="4">
        <v>684</v>
      </c>
      <c r="B690" s="4"/>
      <c r="C690" s="4"/>
      <c r="D690" s="4"/>
      <c r="E690" s="9" t="s">
        <v>99</v>
      </c>
      <c r="F690" s="10"/>
      <c r="G690" s="10">
        <v>3000</v>
      </c>
      <c r="H690" s="45">
        <v>3000</v>
      </c>
      <c r="I690" s="45">
        <v>4800</v>
      </c>
      <c r="J690" s="11"/>
      <c r="K690" s="45">
        <v>4800</v>
      </c>
      <c r="L690" s="45">
        <v>3229.6</v>
      </c>
      <c r="M690" s="45">
        <f t="shared" si="16"/>
        <v>67.28333333333333</v>
      </c>
    </row>
    <row r="691" spans="1:13" ht="12.75">
      <c r="A691" s="4">
        <v>685</v>
      </c>
      <c r="B691" s="4" t="s">
        <v>161</v>
      </c>
      <c r="C691" s="8">
        <v>80113</v>
      </c>
      <c r="D691" s="8" t="s">
        <v>163</v>
      </c>
      <c r="E691" s="13" t="s">
        <v>683</v>
      </c>
      <c r="F691" s="14">
        <f>SUM(F692)</f>
        <v>182050</v>
      </c>
      <c r="G691" s="14">
        <f>SUM(G692)</f>
        <v>207500</v>
      </c>
      <c r="H691" s="47">
        <f>SUM(H692)</f>
        <v>169500</v>
      </c>
      <c r="I691" s="47">
        <f>SUM(I692)</f>
        <v>237600</v>
      </c>
      <c r="J691" s="15"/>
      <c r="K691" s="47">
        <f>SUM(K692)</f>
        <v>237600</v>
      </c>
      <c r="L691" s="47">
        <f>SUM(L692)</f>
        <v>114015.25</v>
      </c>
      <c r="M691" s="45">
        <f t="shared" si="16"/>
        <v>47.98621632996633</v>
      </c>
    </row>
    <row r="692" spans="1:13" ht="12.75" customHeight="1">
      <c r="A692" s="4">
        <v>686</v>
      </c>
      <c r="B692" s="4" t="s">
        <v>161</v>
      </c>
      <c r="C692" s="4" t="s">
        <v>162</v>
      </c>
      <c r="D692" s="4">
        <v>4300</v>
      </c>
      <c r="E692" s="9" t="s">
        <v>216</v>
      </c>
      <c r="F692" s="10">
        <f>SUM(F693:F696)</f>
        <v>182050</v>
      </c>
      <c r="G692" s="10">
        <f>SUM(G693:G696)</f>
        <v>207500</v>
      </c>
      <c r="H692" s="45">
        <f>SUM(H693:H696)</f>
        <v>169500</v>
      </c>
      <c r="I692" s="45">
        <f>SUM(I693:I696)</f>
        <v>237600</v>
      </c>
      <c r="J692" s="11"/>
      <c r="K692" s="45">
        <f>SUM(K693:K696)</f>
        <v>237600</v>
      </c>
      <c r="L692" s="45">
        <f>SUM(L693:L696)</f>
        <v>114015.25</v>
      </c>
      <c r="M692" s="45">
        <f t="shared" si="16"/>
        <v>47.98621632996633</v>
      </c>
    </row>
    <row r="693" spans="1:13" ht="12.75">
      <c r="A693" s="4">
        <v>687</v>
      </c>
      <c r="B693" s="4"/>
      <c r="C693" s="4"/>
      <c r="D693" s="4"/>
      <c r="E693" s="9" t="s">
        <v>228</v>
      </c>
      <c r="F693" s="10">
        <v>47650</v>
      </c>
      <c r="G693" s="10">
        <v>50500</v>
      </c>
      <c r="H693" s="45">
        <v>59000</v>
      </c>
      <c r="I693" s="45">
        <v>63000</v>
      </c>
      <c r="J693" s="11"/>
      <c r="K693" s="45">
        <v>63000</v>
      </c>
      <c r="L693" s="45">
        <v>30373.55</v>
      </c>
      <c r="M693" s="45">
        <f t="shared" si="16"/>
        <v>48.21198412698413</v>
      </c>
    </row>
    <row r="694" spans="1:13" ht="12.75">
      <c r="A694" s="4">
        <v>688</v>
      </c>
      <c r="B694" s="4"/>
      <c r="C694" s="4"/>
      <c r="D694" s="4"/>
      <c r="E694" s="9" t="s">
        <v>229</v>
      </c>
      <c r="F694" s="10">
        <v>37200</v>
      </c>
      <c r="G694" s="10">
        <v>32000</v>
      </c>
      <c r="H694" s="45">
        <v>28000</v>
      </c>
      <c r="I694" s="45">
        <v>26100</v>
      </c>
      <c r="J694" s="11"/>
      <c r="K694" s="45">
        <v>26100</v>
      </c>
      <c r="L694" s="45">
        <v>16281.14</v>
      </c>
      <c r="M694" s="45">
        <f t="shared" si="16"/>
        <v>62.37984674329502</v>
      </c>
    </row>
    <row r="695" spans="1:13" ht="12.75">
      <c r="A695" s="4">
        <v>689</v>
      </c>
      <c r="B695" s="4"/>
      <c r="C695" s="4"/>
      <c r="D695" s="4"/>
      <c r="E695" s="9" t="s">
        <v>230</v>
      </c>
      <c r="F695" s="10">
        <v>49650</v>
      </c>
      <c r="G695" s="10">
        <v>80000</v>
      </c>
      <c r="H695" s="45">
        <v>51500</v>
      </c>
      <c r="I695" s="45">
        <v>103000</v>
      </c>
      <c r="J695" s="11"/>
      <c r="K695" s="45">
        <v>103000</v>
      </c>
      <c r="L695" s="45">
        <v>49958.35</v>
      </c>
      <c r="M695" s="45">
        <f t="shared" si="16"/>
        <v>48.503252427184464</v>
      </c>
    </row>
    <row r="696" spans="1:13" ht="12.75">
      <c r="A696" s="4">
        <v>690</v>
      </c>
      <c r="B696" s="4"/>
      <c r="C696" s="4"/>
      <c r="D696" s="4"/>
      <c r="E696" s="9" t="s">
        <v>231</v>
      </c>
      <c r="F696" s="10">
        <v>47550</v>
      </c>
      <c r="G696" s="10">
        <v>45000</v>
      </c>
      <c r="H696" s="45">
        <v>31000</v>
      </c>
      <c r="I696" s="45">
        <v>45500</v>
      </c>
      <c r="J696" s="11"/>
      <c r="K696" s="45">
        <v>45500</v>
      </c>
      <c r="L696" s="45">
        <v>17402.21</v>
      </c>
      <c r="M696" s="45">
        <f t="shared" si="16"/>
        <v>38.24661538461538</v>
      </c>
    </row>
    <row r="697" spans="1:13" ht="12" customHeight="1">
      <c r="A697" s="4">
        <v>691</v>
      </c>
      <c r="B697" s="4"/>
      <c r="C697" s="8">
        <v>80114</v>
      </c>
      <c r="D697" s="8"/>
      <c r="E697" s="13" t="s">
        <v>727</v>
      </c>
      <c r="F697" s="14" t="e">
        <f>SUM(F700+F703+F705+F707+F709+F711+F713+F715+F717+F725+F727+F729+#REF!)</f>
        <v>#REF!</v>
      </c>
      <c r="G697" s="14" t="e">
        <f>SUM(G700+G703+G705+G707+G709+G711+G713+G715+G717+G721+G723+G725+G727+G729+G731+G733+G735+#REF!+G698)</f>
        <v>#REF!</v>
      </c>
      <c r="H697" s="47">
        <f>SUM(H700+H703+H705+H707+H709+H711+H713+H715+H717+H719+H721+H723+H725+H727+H729+H731+H733+H735+H698)</f>
        <v>1031616</v>
      </c>
      <c r="I697" s="47">
        <f>SUM(I700+I703+I705+I707+I709+I711+I713+I715+I717+I719+I721+I723+I725+I727+I729+I731+I733+I735+I698)</f>
        <v>1057700</v>
      </c>
      <c r="J697" s="15"/>
      <c r="K697" s="47">
        <f>SUM(K700+K703+K705+K707+K709+K711+K713+K715+K717+K719+K721+K723+K725+K727+K729+K731+K733+K735+K698)</f>
        <v>1057700</v>
      </c>
      <c r="L697" s="47">
        <f>SUM(L700+L703+L705+L707+L709+L711+L713+L715+L717+L719+L721+L723+L725+L727+L729+L731+L733+L735+L698)</f>
        <v>540124.91</v>
      </c>
      <c r="M697" s="45">
        <f t="shared" si="16"/>
        <v>51.06598373830009</v>
      </c>
    </row>
    <row r="698" spans="1:13" ht="12" customHeight="1">
      <c r="A698" s="4">
        <v>692</v>
      </c>
      <c r="B698" s="4"/>
      <c r="C698" s="8"/>
      <c r="D698" s="4">
        <v>3020</v>
      </c>
      <c r="E698" s="9" t="s">
        <v>117</v>
      </c>
      <c r="F698" s="14"/>
      <c r="G698" s="14">
        <f>SUM(G699)</f>
        <v>1300</v>
      </c>
      <c r="H698" s="47">
        <f>SUM(H699)</f>
        <v>1350</v>
      </c>
      <c r="I698" s="47">
        <f>SUM(I699)</f>
        <v>1350</v>
      </c>
      <c r="J698" s="15"/>
      <c r="K698" s="47">
        <f>SUM(K699)</f>
        <v>1350</v>
      </c>
      <c r="L698" s="47">
        <f>SUM(L699)</f>
        <v>123.34</v>
      </c>
      <c r="M698" s="45">
        <f t="shared" si="16"/>
        <v>9.136296296296296</v>
      </c>
    </row>
    <row r="699" spans="1:13" ht="26.25" customHeight="1">
      <c r="A699" s="4">
        <v>693</v>
      </c>
      <c r="B699" s="4"/>
      <c r="C699" s="8"/>
      <c r="D699" s="4"/>
      <c r="E699" s="9" t="s">
        <v>422</v>
      </c>
      <c r="F699" s="14"/>
      <c r="G699" s="37">
        <v>1300</v>
      </c>
      <c r="H699" s="46">
        <v>1350</v>
      </c>
      <c r="I699" s="46">
        <v>1350</v>
      </c>
      <c r="J699" s="15"/>
      <c r="K699" s="46">
        <v>1350</v>
      </c>
      <c r="L699" s="46">
        <v>123.34</v>
      </c>
      <c r="M699" s="45">
        <f t="shared" si="16"/>
        <v>9.136296296296296</v>
      </c>
    </row>
    <row r="700" spans="1:13" ht="12" customHeight="1">
      <c r="A700" s="4">
        <v>694</v>
      </c>
      <c r="B700" s="4"/>
      <c r="C700" s="4"/>
      <c r="D700" s="4">
        <v>4010</v>
      </c>
      <c r="E700" s="9" t="s">
        <v>264</v>
      </c>
      <c r="F700" s="10">
        <f>SUM(F701:F702)</f>
        <v>400230</v>
      </c>
      <c r="G700" s="10">
        <f>SUM(G701:G702)</f>
        <v>610400</v>
      </c>
      <c r="H700" s="45">
        <f>SUM(H701:H702)</f>
        <v>727800</v>
      </c>
      <c r="I700" s="45">
        <f>SUM(I701:I702)</f>
        <v>744500</v>
      </c>
      <c r="J700" s="11"/>
      <c r="K700" s="45">
        <f>SUM(K701:K702)</f>
        <v>744500</v>
      </c>
      <c r="L700" s="45">
        <f>SUM(L701:L702)</f>
        <v>365182.9</v>
      </c>
      <c r="M700" s="45">
        <f t="shared" si="16"/>
        <v>49.050758898589656</v>
      </c>
    </row>
    <row r="701" spans="1:13" ht="12.75">
      <c r="A701" s="4">
        <v>695</v>
      </c>
      <c r="B701" s="4"/>
      <c r="C701" s="4"/>
      <c r="D701" s="4"/>
      <c r="E701" s="9" t="s">
        <v>14</v>
      </c>
      <c r="F701" s="10">
        <v>395200</v>
      </c>
      <c r="G701" s="10">
        <v>596800</v>
      </c>
      <c r="H701" s="45">
        <v>718000</v>
      </c>
      <c r="I701" s="45">
        <v>733000</v>
      </c>
      <c r="J701" s="11"/>
      <c r="K701" s="45">
        <v>733000</v>
      </c>
      <c r="L701" s="45">
        <v>354218.77</v>
      </c>
      <c r="M701" s="45">
        <f t="shared" si="16"/>
        <v>48.32452523874488</v>
      </c>
    </row>
    <row r="702" spans="1:13" ht="12.75">
      <c r="A702" s="4">
        <v>696</v>
      </c>
      <c r="B702" s="4"/>
      <c r="C702" s="4"/>
      <c r="D702" s="4"/>
      <c r="E702" s="9" t="s">
        <v>235</v>
      </c>
      <c r="F702" s="10">
        <v>5030</v>
      </c>
      <c r="G702" s="10">
        <v>13600</v>
      </c>
      <c r="H702" s="45">
        <v>9800</v>
      </c>
      <c r="I702" s="45">
        <v>11500</v>
      </c>
      <c r="J702" s="11"/>
      <c r="K702" s="45">
        <v>11500</v>
      </c>
      <c r="L702" s="45">
        <v>10964.13</v>
      </c>
      <c r="M702" s="45">
        <f t="shared" si="16"/>
        <v>95.34026086956521</v>
      </c>
    </row>
    <row r="703" spans="1:13" ht="12.75">
      <c r="A703" s="4">
        <v>697</v>
      </c>
      <c r="B703" s="4"/>
      <c r="C703" s="4"/>
      <c r="D703" s="4">
        <v>4040</v>
      </c>
      <c r="E703" s="9" t="s">
        <v>265</v>
      </c>
      <c r="F703" s="10">
        <v>32353</v>
      </c>
      <c r="G703" s="10">
        <f>SUM(G704)</f>
        <v>44900</v>
      </c>
      <c r="H703" s="45">
        <f>SUM(H704)</f>
        <v>52000</v>
      </c>
      <c r="I703" s="45">
        <f>SUM(I704)</f>
        <v>57000</v>
      </c>
      <c r="J703" s="11"/>
      <c r="K703" s="45">
        <f>SUM(K704)</f>
        <v>57000</v>
      </c>
      <c r="L703" s="45">
        <f>SUM(L704)</f>
        <v>53171.51</v>
      </c>
      <c r="M703" s="45">
        <f t="shared" si="16"/>
        <v>93.28335087719299</v>
      </c>
    </row>
    <row r="704" spans="1:13" ht="38.25">
      <c r="A704" s="4">
        <v>698</v>
      </c>
      <c r="B704" s="4"/>
      <c r="C704" s="4"/>
      <c r="D704" s="4"/>
      <c r="E704" s="9" t="s">
        <v>251</v>
      </c>
      <c r="F704" s="10"/>
      <c r="G704" s="10">
        <v>44900</v>
      </c>
      <c r="H704" s="45">
        <v>52000</v>
      </c>
      <c r="I704" s="45">
        <v>57000</v>
      </c>
      <c r="J704" s="11"/>
      <c r="K704" s="45">
        <v>57000</v>
      </c>
      <c r="L704" s="45">
        <v>53171.51</v>
      </c>
      <c r="M704" s="45">
        <f t="shared" si="16"/>
        <v>93.28335087719299</v>
      </c>
    </row>
    <row r="705" spans="1:13" ht="12.75">
      <c r="A705" s="4">
        <v>699</v>
      </c>
      <c r="B705" s="4"/>
      <c r="C705" s="4"/>
      <c r="D705" s="4">
        <v>4110</v>
      </c>
      <c r="E705" s="9" t="s">
        <v>223</v>
      </c>
      <c r="F705" s="10">
        <v>77800</v>
      </c>
      <c r="G705" s="10">
        <f>SUM(G706)</f>
        <v>101500</v>
      </c>
      <c r="H705" s="45">
        <f>SUM(H706)</f>
        <v>121000</v>
      </c>
      <c r="I705" s="45">
        <f>SUM(I706)</f>
        <v>123000</v>
      </c>
      <c r="J705" s="11"/>
      <c r="K705" s="45">
        <f>SUM(K706)</f>
        <v>123000</v>
      </c>
      <c r="L705" s="45">
        <f>SUM(L706)</f>
        <v>62108.52</v>
      </c>
      <c r="M705" s="45">
        <f t="shared" si="16"/>
        <v>50.49473170731707</v>
      </c>
    </row>
    <row r="706" spans="1:13" ht="12.75">
      <c r="A706" s="4">
        <v>700</v>
      </c>
      <c r="B706" s="4"/>
      <c r="C706" s="4"/>
      <c r="D706" s="4"/>
      <c r="E706" s="9" t="s">
        <v>223</v>
      </c>
      <c r="F706" s="10"/>
      <c r="G706" s="10">
        <v>101500</v>
      </c>
      <c r="H706" s="45">
        <v>121000</v>
      </c>
      <c r="I706" s="45">
        <v>123000</v>
      </c>
      <c r="J706" s="11"/>
      <c r="K706" s="45">
        <v>123000</v>
      </c>
      <c r="L706" s="45">
        <v>62108.52</v>
      </c>
      <c r="M706" s="45">
        <f t="shared" si="16"/>
        <v>50.49473170731707</v>
      </c>
    </row>
    <row r="707" spans="1:13" ht="12.75">
      <c r="A707" s="4">
        <v>701</v>
      </c>
      <c r="B707" s="4"/>
      <c r="C707" s="4"/>
      <c r="D707" s="4">
        <v>4120</v>
      </c>
      <c r="E707" s="9" t="s">
        <v>224</v>
      </c>
      <c r="F707" s="10">
        <v>11000</v>
      </c>
      <c r="G707" s="10">
        <f>SUM(G708)</f>
        <v>16100</v>
      </c>
      <c r="H707" s="45">
        <f>SUM(H708)</f>
        <v>19300</v>
      </c>
      <c r="I707" s="45">
        <f>SUM(I708)</f>
        <v>19700</v>
      </c>
      <c r="J707" s="11"/>
      <c r="K707" s="45">
        <f>SUM(K708)</f>
        <v>19700</v>
      </c>
      <c r="L707" s="45">
        <f>SUM(L708)</f>
        <v>9518.04</v>
      </c>
      <c r="M707" s="45">
        <f t="shared" si="16"/>
        <v>48.314923857868024</v>
      </c>
    </row>
    <row r="708" spans="1:13" ht="12.75">
      <c r="A708" s="4">
        <v>702</v>
      </c>
      <c r="B708" s="4"/>
      <c r="C708" s="4"/>
      <c r="D708" s="4"/>
      <c r="E708" s="9" t="s">
        <v>224</v>
      </c>
      <c r="F708" s="10"/>
      <c r="G708" s="10">
        <v>16100</v>
      </c>
      <c r="H708" s="45">
        <v>19300</v>
      </c>
      <c r="I708" s="45">
        <v>19700</v>
      </c>
      <c r="J708" s="11"/>
      <c r="K708" s="45">
        <v>19700</v>
      </c>
      <c r="L708" s="45">
        <v>9518.04</v>
      </c>
      <c r="M708" s="45">
        <f t="shared" si="16"/>
        <v>48.314923857868024</v>
      </c>
    </row>
    <row r="709" spans="1:13" ht="12.75">
      <c r="A709" s="4">
        <v>703</v>
      </c>
      <c r="B709" s="4"/>
      <c r="C709" s="4"/>
      <c r="D709" s="4">
        <v>4170</v>
      </c>
      <c r="E709" s="9" t="s">
        <v>765</v>
      </c>
      <c r="F709" s="10">
        <f>SUM(F710)</f>
        <v>34000</v>
      </c>
      <c r="G709" s="10">
        <f>SUM(G710)</f>
        <v>3000</v>
      </c>
      <c r="H709" s="45">
        <f>SUM(H710)</f>
        <v>3000</v>
      </c>
      <c r="I709" s="45">
        <f>SUM(I710)</f>
        <v>3000</v>
      </c>
      <c r="J709" s="11"/>
      <c r="K709" s="45">
        <f>SUM(K710)</f>
        <v>3000</v>
      </c>
      <c r="L709" s="45">
        <f>SUM(L710)</f>
        <v>1000</v>
      </c>
      <c r="M709" s="45">
        <f t="shared" si="16"/>
        <v>33.33333333333333</v>
      </c>
    </row>
    <row r="710" spans="1:13" ht="13.5" customHeight="1">
      <c r="A710" s="4">
        <v>704</v>
      </c>
      <c r="B710" s="4"/>
      <c r="C710" s="4"/>
      <c r="D710" s="4"/>
      <c r="E710" s="9" t="s">
        <v>360</v>
      </c>
      <c r="F710" s="10">
        <v>34000</v>
      </c>
      <c r="G710" s="10">
        <v>3000</v>
      </c>
      <c r="H710" s="45">
        <v>3000</v>
      </c>
      <c r="I710" s="45">
        <v>3000</v>
      </c>
      <c r="J710" s="11"/>
      <c r="K710" s="45">
        <v>3000</v>
      </c>
      <c r="L710" s="45">
        <v>1000</v>
      </c>
      <c r="M710" s="45">
        <f t="shared" si="16"/>
        <v>33.33333333333333</v>
      </c>
    </row>
    <row r="711" spans="1:13" ht="12.75" customHeight="1">
      <c r="A711" s="4">
        <v>705</v>
      </c>
      <c r="B711" s="4"/>
      <c r="C711" s="4"/>
      <c r="D711" s="4">
        <v>4210</v>
      </c>
      <c r="E711" s="9" t="s">
        <v>84</v>
      </c>
      <c r="F711" s="10">
        <v>26000</v>
      </c>
      <c r="G711" s="10">
        <f>SUM(G712)</f>
        <v>23000</v>
      </c>
      <c r="H711" s="45">
        <f>SUM(H712)</f>
        <v>24000</v>
      </c>
      <c r="I711" s="45">
        <f>SUM(I712)</f>
        <v>19500</v>
      </c>
      <c r="J711" s="11"/>
      <c r="K711" s="45">
        <f>SUM(K712)</f>
        <v>22100</v>
      </c>
      <c r="L711" s="45">
        <f>SUM(L712)</f>
        <v>6554.3</v>
      </c>
      <c r="M711" s="45">
        <f aca="true" t="shared" si="17" ref="M711:M774">SUM(L711/K711)*100</f>
        <v>29.657466063348416</v>
      </c>
    </row>
    <row r="712" spans="1:13" ht="27" customHeight="1">
      <c r="A712" s="4">
        <v>706</v>
      </c>
      <c r="B712" s="4"/>
      <c r="C712" s="4"/>
      <c r="D712" s="4"/>
      <c r="E712" s="9" t="s">
        <v>492</v>
      </c>
      <c r="F712" s="10"/>
      <c r="G712" s="10">
        <v>23000</v>
      </c>
      <c r="H712" s="45">
        <v>24000</v>
      </c>
      <c r="I712" s="45">
        <v>19500</v>
      </c>
      <c r="J712" s="11"/>
      <c r="K712" s="45">
        <v>22100</v>
      </c>
      <c r="L712" s="45">
        <v>6554.3</v>
      </c>
      <c r="M712" s="45">
        <f t="shared" si="17"/>
        <v>29.657466063348416</v>
      </c>
    </row>
    <row r="713" spans="1:13" ht="12.75">
      <c r="A713" s="4">
        <v>707</v>
      </c>
      <c r="B713" s="4"/>
      <c r="C713" s="4"/>
      <c r="D713" s="4">
        <v>4270</v>
      </c>
      <c r="E713" s="9" t="s">
        <v>477</v>
      </c>
      <c r="F713" s="10">
        <f>SUM(F714)</f>
        <v>1000</v>
      </c>
      <c r="G713" s="10">
        <f>SUM(G714)</f>
        <v>3000</v>
      </c>
      <c r="H713" s="45">
        <f>SUM(H714)</f>
        <v>2000</v>
      </c>
      <c r="I713" s="45">
        <f>SUM(I714)</f>
        <v>2000</v>
      </c>
      <c r="J713" s="11"/>
      <c r="K713" s="45">
        <f>SUM(K714)</f>
        <v>2000</v>
      </c>
      <c r="L713" s="45">
        <f>SUM(L714)</f>
        <v>0</v>
      </c>
      <c r="M713" s="45">
        <f t="shared" si="17"/>
        <v>0</v>
      </c>
    </row>
    <row r="714" spans="1:13" ht="12.75">
      <c r="A714" s="4">
        <v>708</v>
      </c>
      <c r="B714" s="4"/>
      <c r="C714" s="4"/>
      <c r="D714" s="4"/>
      <c r="E714" s="9" t="s">
        <v>361</v>
      </c>
      <c r="F714" s="10">
        <v>1000</v>
      </c>
      <c r="G714" s="10">
        <v>3000</v>
      </c>
      <c r="H714" s="45">
        <v>2000</v>
      </c>
      <c r="I714" s="45">
        <v>2000</v>
      </c>
      <c r="J714" s="11"/>
      <c r="K714" s="45">
        <v>2000</v>
      </c>
      <c r="L714" s="45">
        <v>0</v>
      </c>
      <c r="M714" s="45">
        <f t="shared" si="17"/>
        <v>0</v>
      </c>
    </row>
    <row r="715" spans="1:13" ht="12.75">
      <c r="A715" s="4">
        <v>709</v>
      </c>
      <c r="B715" s="4"/>
      <c r="C715" s="4"/>
      <c r="D715" s="4">
        <v>4280</v>
      </c>
      <c r="E715" s="9" t="s">
        <v>24</v>
      </c>
      <c r="F715" s="10">
        <f>SUM(F716)</f>
        <v>250</v>
      </c>
      <c r="G715" s="10">
        <f>SUM(G716)</f>
        <v>1000</v>
      </c>
      <c r="H715" s="45">
        <f>SUM(H716)</f>
        <v>1000</v>
      </c>
      <c r="I715" s="45">
        <f>SUM(I716)</f>
        <v>1000</v>
      </c>
      <c r="J715" s="11"/>
      <c r="K715" s="45">
        <f>SUM(K716)</f>
        <v>1000</v>
      </c>
      <c r="L715" s="45">
        <f>SUM(L716)</f>
        <v>163</v>
      </c>
      <c r="M715" s="45">
        <f t="shared" si="17"/>
        <v>16.3</v>
      </c>
    </row>
    <row r="716" spans="1:13" ht="25.5">
      <c r="A716" s="4">
        <v>710</v>
      </c>
      <c r="B716" s="4"/>
      <c r="C716" s="4"/>
      <c r="D716" s="4"/>
      <c r="E716" s="9" t="s">
        <v>249</v>
      </c>
      <c r="F716" s="10">
        <v>250</v>
      </c>
      <c r="G716" s="10">
        <v>1000</v>
      </c>
      <c r="H716" s="45">
        <v>1000</v>
      </c>
      <c r="I716" s="45">
        <v>1000</v>
      </c>
      <c r="J716" s="11"/>
      <c r="K716" s="45">
        <v>1000</v>
      </c>
      <c r="L716" s="45">
        <v>163</v>
      </c>
      <c r="M716" s="45">
        <f t="shared" si="17"/>
        <v>16.3</v>
      </c>
    </row>
    <row r="717" spans="1:13" ht="12.75">
      <c r="A717" s="4">
        <v>711</v>
      </c>
      <c r="B717" s="4"/>
      <c r="C717" s="4"/>
      <c r="D717" s="4">
        <v>4300</v>
      </c>
      <c r="E717" s="9" t="s">
        <v>216</v>
      </c>
      <c r="F717" s="10">
        <f>SUM(F718)</f>
        <v>17000</v>
      </c>
      <c r="G717" s="10">
        <f>SUM(G718)</f>
        <v>33000</v>
      </c>
      <c r="H717" s="45">
        <f>SUM(H718)</f>
        <v>29200</v>
      </c>
      <c r="I717" s="45">
        <f>SUM(I718)</f>
        <v>29000</v>
      </c>
      <c r="J717" s="11"/>
      <c r="K717" s="45">
        <f>SUM(K718)</f>
        <v>31000</v>
      </c>
      <c r="L717" s="45">
        <f>SUM(L718)</f>
        <v>13597.99</v>
      </c>
      <c r="M717" s="45">
        <f t="shared" si="17"/>
        <v>43.86448387096774</v>
      </c>
    </row>
    <row r="718" spans="1:13" ht="24.75" customHeight="1">
      <c r="A718" s="4">
        <v>712</v>
      </c>
      <c r="B718" s="4"/>
      <c r="C718" s="4"/>
      <c r="D718" s="4"/>
      <c r="E718" s="9" t="s">
        <v>236</v>
      </c>
      <c r="F718" s="10">
        <v>17000</v>
      </c>
      <c r="G718" s="10">
        <v>33000</v>
      </c>
      <c r="H718" s="45">
        <v>29200</v>
      </c>
      <c r="I718" s="45">
        <v>29000</v>
      </c>
      <c r="J718" s="11"/>
      <c r="K718" s="45">
        <v>31000</v>
      </c>
      <c r="L718" s="45">
        <v>13597.99</v>
      </c>
      <c r="M718" s="45">
        <f t="shared" si="17"/>
        <v>43.86448387096774</v>
      </c>
    </row>
    <row r="719" spans="1:13" ht="17.25" customHeight="1">
      <c r="A719" s="4">
        <v>713</v>
      </c>
      <c r="B719" s="4"/>
      <c r="C719" s="4"/>
      <c r="D719" s="4">
        <v>4350</v>
      </c>
      <c r="E719" s="9" t="s">
        <v>341</v>
      </c>
      <c r="F719" s="10"/>
      <c r="G719" s="10">
        <f>SUM(G720)</f>
        <v>0</v>
      </c>
      <c r="H719" s="45">
        <f>SUM(H720)</f>
        <v>4600</v>
      </c>
      <c r="I719" s="45">
        <f>SUM(I720)</f>
        <v>4600</v>
      </c>
      <c r="J719" s="11"/>
      <c r="K719" s="45">
        <f>SUM(K720)</f>
        <v>0</v>
      </c>
      <c r="L719" s="45">
        <f>SUM(L720)</f>
        <v>0</v>
      </c>
      <c r="M719" s="45" t="e">
        <f t="shared" si="17"/>
        <v>#DIV/0!</v>
      </c>
    </row>
    <row r="720" spans="1:13" ht="12.75" customHeight="1">
      <c r="A720" s="4">
        <v>714</v>
      </c>
      <c r="B720" s="4"/>
      <c r="C720" s="4"/>
      <c r="D720" s="4"/>
      <c r="E720" s="9" t="s">
        <v>341</v>
      </c>
      <c r="F720" s="10"/>
      <c r="G720" s="10"/>
      <c r="H720" s="45">
        <v>4600</v>
      </c>
      <c r="I720" s="45">
        <v>4600</v>
      </c>
      <c r="J720" s="11"/>
      <c r="K720" s="45">
        <v>0</v>
      </c>
      <c r="L720" s="45">
        <v>0</v>
      </c>
      <c r="M720" s="45" t="e">
        <f t="shared" si="17"/>
        <v>#DIV/0!</v>
      </c>
    </row>
    <row r="721" spans="1:13" ht="13.5" customHeight="1">
      <c r="A721" s="4">
        <v>715</v>
      </c>
      <c r="B721" s="4"/>
      <c r="C721" s="4"/>
      <c r="D721" s="4">
        <v>4360</v>
      </c>
      <c r="E721" s="9" t="s">
        <v>362</v>
      </c>
      <c r="F721" s="10"/>
      <c r="G721" s="10">
        <f>SUM(G722)</f>
        <v>3300</v>
      </c>
      <c r="H721" s="45">
        <f>SUM(H722)</f>
        <v>3400</v>
      </c>
      <c r="I721" s="45">
        <f>SUM(I722)</f>
        <v>4400</v>
      </c>
      <c r="J721" s="11"/>
      <c r="K721" s="45">
        <f>SUM(K722)</f>
        <v>4400</v>
      </c>
      <c r="L721" s="45">
        <f>SUM(L722)</f>
        <v>2562.11</v>
      </c>
      <c r="M721" s="45">
        <f t="shared" si="17"/>
        <v>58.22977272727273</v>
      </c>
    </row>
    <row r="722" spans="1:13" ht="13.5" customHeight="1">
      <c r="A722" s="4">
        <v>716</v>
      </c>
      <c r="B722" s="4"/>
      <c r="C722" s="4"/>
      <c r="D722" s="4"/>
      <c r="E722" s="9" t="s">
        <v>237</v>
      </c>
      <c r="F722" s="10"/>
      <c r="G722" s="10">
        <v>3300</v>
      </c>
      <c r="H722" s="45">
        <v>3400</v>
      </c>
      <c r="I722" s="45">
        <v>4400</v>
      </c>
      <c r="J722" s="11"/>
      <c r="K722" s="45">
        <v>4400</v>
      </c>
      <c r="L722" s="45">
        <v>2562.11</v>
      </c>
      <c r="M722" s="45">
        <f t="shared" si="17"/>
        <v>58.22977272727273</v>
      </c>
    </row>
    <row r="723" spans="1:13" ht="13.5" customHeight="1">
      <c r="A723" s="4">
        <v>717</v>
      </c>
      <c r="B723" s="4"/>
      <c r="C723" s="4"/>
      <c r="D723" s="4">
        <v>4370</v>
      </c>
      <c r="E723" s="9" t="s">
        <v>85</v>
      </c>
      <c r="F723" s="10"/>
      <c r="G723" s="10">
        <f>SUM(G724)</f>
        <v>4900</v>
      </c>
      <c r="H723" s="45">
        <f>SUM(H724)</f>
        <v>3800</v>
      </c>
      <c r="I723" s="45">
        <f>SUM(I724)</f>
        <v>3700</v>
      </c>
      <c r="J723" s="11"/>
      <c r="K723" s="45">
        <f>SUM(K724)</f>
        <v>3700</v>
      </c>
      <c r="L723" s="45">
        <f>SUM(L724)</f>
        <v>1519.3</v>
      </c>
      <c r="M723" s="45">
        <f t="shared" si="17"/>
        <v>41.06216216216217</v>
      </c>
    </row>
    <row r="724" spans="1:13" ht="13.5" customHeight="1">
      <c r="A724" s="4">
        <v>718</v>
      </c>
      <c r="B724" s="4"/>
      <c r="C724" s="4"/>
      <c r="D724" s="4"/>
      <c r="E724" s="9" t="s">
        <v>238</v>
      </c>
      <c r="F724" s="10"/>
      <c r="G724" s="10">
        <v>4900</v>
      </c>
      <c r="H724" s="45">
        <v>3800</v>
      </c>
      <c r="I724" s="45">
        <v>3700</v>
      </c>
      <c r="J724" s="11"/>
      <c r="K724" s="45">
        <v>3700</v>
      </c>
      <c r="L724" s="45">
        <v>1519.3</v>
      </c>
      <c r="M724" s="45">
        <f t="shared" si="17"/>
        <v>41.06216216216217</v>
      </c>
    </row>
    <row r="725" spans="1:13" ht="12.75">
      <c r="A725" s="4">
        <v>719</v>
      </c>
      <c r="B725" s="4"/>
      <c r="C725" s="4"/>
      <c r="D725" s="4">
        <v>4410</v>
      </c>
      <c r="E725" s="9" t="s">
        <v>268</v>
      </c>
      <c r="F725" s="10">
        <f>SUM(F726)</f>
        <v>6000</v>
      </c>
      <c r="G725" s="10">
        <f>SUM(G726)</f>
        <v>6000</v>
      </c>
      <c r="H725" s="45">
        <f>SUM(H726)</f>
        <v>5000</v>
      </c>
      <c r="I725" s="45">
        <f>SUM(I726)</f>
        <v>5300</v>
      </c>
      <c r="J725" s="11"/>
      <c r="K725" s="45">
        <f>SUM(K726)</f>
        <v>5300</v>
      </c>
      <c r="L725" s="45">
        <f>SUM(L726)</f>
        <v>3040.13</v>
      </c>
      <c r="M725" s="45">
        <f t="shared" si="17"/>
        <v>57.36094339622642</v>
      </c>
    </row>
    <row r="726" spans="1:13" ht="38.25">
      <c r="A726" s="4">
        <v>720</v>
      </c>
      <c r="B726" s="4"/>
      <c r="C726" s="4"/>
      <c r="D726" s="4"/>
      <c r="E726" s="9" t="s">
        <v>292</v>
      </c>
      <c r="F726" s="10">
        <v>6000</v>
      </c>
      <c r="G726" s="10">
        <v>6000</v>
      </c>
      <c r="H726" s="45">
        <v>5000</v>
      </c>
      <c r="I726" s="45">
        <v>5300</v>
      </c>
      <c r="J726" s="11"/>
      <c r="K726" s="45">
        <v>5300</v>
      </c>
      <c r="L726" s="45">
        <v>3040.13</v>
      </c>
      <c r="M726" s="45">
        <f t="shared" si="17"/>
        <v>57.36094339622642</v>
      </c>
    </row>
    <row r="727" spans="1:13" ht="12.75">
      <c r="A727" s="4">
        <v>721</v>
      </c>
      <c r="B727" s="4"/>
      <c r="C727" s="4"/>
      <c r="D727" s="4">
        <v>4430</v>
      </c>
      <c r="E727" s="9" t="s">
        <v>217</v>
      </c>
      <c r="F727" s="10">
        <f>SUM(F728)</f>
        <v>3000</v>
      </c>
      <c r="G727" s="10">
        <f>SUM(G728)</f>
        <v>6000</v>
      </c>
      <c r="H727" s="45">
        <f>SUM(H728)</f>
        <v>6000</v>
      </c>
      <c r="I727" s="45">
        <f>SUM(I728)</f>
        <v>5000</v>
      </c>
      <c r="J727" s="11"/>
      <c r="K727" s="45">
        <f>SUM(K728)</f>
        <v>5000</v>
      </c>
      <c r="L727" s="45">
        <f>SUM(L728)</f>
        <v>709</v>
      </c>
      <c r="M727" s="45">
        <f t="shared" si="17"/>
        <v>14.180000000000001</v>
      </c>
    </row>
    <row r="728" spans="1:13" ht="12.75">
      <c r="A728" s="4">
        <v>722</v>
      </c>
      <c r="B728" s="4"/>
      <c r="C728" s="4"/>
      <c r="D728" s="4"/>
      <c r="E728" s="9" t="s">
        <v>493</v>
      </c>
      <c r="F728" s="10">
        <v>3000</v>
      </c>
      <c r="G728" s="10">
        <v>6000</v>
      </c>
      <c r="H728" s="45">
        <v>6000</v>
      </c>
      <c r="I728" s="45">
        <v>5000</v>
      </c>
      <c r="J728" s="11"/>
      <c r="K728" s="45">
        <v>5000</v>
      </c>
      <c r="L728" s="45">
        <v>709</v>
      </c>
      <c r="M728" s="45">
        <f t="shared" si="17"/>
        <v>14.180000000000001</v>
      </c>
    </row>
    <row r="729" spans="1:13" ht="12.75">
      <c r="A729" s="4">
        <v>723</v>
      </c>
      <c r="B729" s="4"/>
      <c r="C729" s="4"/>
      <c r="D729" s="4">
        <v>4440</v>
      </c>
      <c r="E729" s="9" t="s">
        <v>278</v>
      </c>
      <c r="F729" s="10">
        <v>6581</v>
      </c>
      <c r="G729" s="10">
        <f>SUM(G730)</f>
        <v>8505</v>
      </c>
      <c r="H729" s="45">
        <f>SUM(H730)</f>
        <v>11466</v>
      </c>
      <c r="I729" s="45">
        <f>SUM(I730)</f>
        <v>12650</v>
      </c>
      <c r="J729" s="11"/>
      <c r="K729" s="45">
        <f>SUM(K730)</f>
        <v>12650</v>
      </c>
      <c r="L729" s="45">
        <f>SUM(L730)</f>
        <v>12650</v>
      </c>
      <c r="M729" s="45">
        <f t="shared" si="17"/>
        <v>100</v>
      </c>
    </row>
    <row r="730" spans="1:13" ht="25.5">
      <c r="A730" s="4">
        <v>724</v>
      </c>
      <c r="B730" s="4"/>
      <c r="C730" s="4"/>
      <c r="D730" s="4"/>
      <c r="E730" s="9" t="s">
        <v>255</v>
      </c>
      <c r="F730" s="10"/>
      <c r="G730" s="10">
        <v>8505</v>
      </c>
      <c r="H730" s="45">
        <v>11466</v>
      </c>
      <c r="I730" s="45">
        <v>12650</v>
      </c>
      <c r="J730" s="11"/>
      <c r="K730" s="45">
        <v>12650</v>
      </c>
      <c r="L730" s="45">
        <v>12650</v>
      </c>
      <c r="M730" s="45">
        <f t="shared" si="17"/>
        <v>100</v>
      </c>
    </row>
    <row r="731" spans="1:13" ht="25.5">
      <c r="A731" s="4">
        <v>725</v>
      </c>
      <c r="B731" s="4"/>
      <c r="C731" s="4"/>
      <c r="D731" s="4">
        <v>4700</v>
      </c>
      <c r="E731" s="9" t="s">
        <v>623</v>
      </c>
      <c r="F731" s="10"/>
      <c r="G731" s="10">
        <f>SUM(G732)</f>
        <v>14000</v>
      </c>
      <c r="H731" s="45">
        <f>SUM(H732)</f>
        <v>10000</v>
      </c>
      <c r="I731" s="45">
        <f>SUM(I732)</f>
        <v>11000</v>
      </c>
      <c r="J731" s="11"/>
      <c r="K731" s="45">
        <f>SUM(K732)</f>
        <v>11000</v>
      </c>
      <c r="L731" s="45">
        <f>SUM(L732)</f>
        <v>5755</v>
      </c>
      <c r="M731" s="45">
        <f t="shared" si="17"/>
        <v>52.31818181818182</v>
      </c>
    </row>
    <row r="732" spans="1:13" ht="12.75">
      <c r="A732" s="4">
        <v>726</v>
      </c>
      <c r="B732" s="4"/>
      <c r="C732" s="4"/>
      <c r="D732" s="4"/>
      <c r="E732" s="9" t="s">
        <v>254</v>
      </c>
      <c r="F732" s="10"/>
      <c r="G732" s="10">
        <v>14000</v>
      </c>
      <c r="H732" s="45">
        <v>10000</v>
      </c>
      <c r="I732" s="45">
        <v>11000</v>
      </c>
      <c r="J732" s="11"/>
      <c r="K732" s="45">
        <v>11000</v>
      </c>
      <c r="L732" s="45">
        <v>5755</v>
      </c>
      <c r="M732" s="45">
        <f t="shared" si="17"/>
        <v>52.31818181818182</v>
      </c>
    </row>
    <row r="733" spans="1:13" ht="25.5">
      <c r="A733" s="4">
        <v>727</v>
      </c>
      <c r="B733" s="4"/>
      <c r="C733" s="4"/>
      <c r="D733" s="4">
        <v>4740</v>
      </c>
      <c r="E733" s="9" t="s">
        <v>829</v>
      </c>
      <c r="F733" s="10"/>
      <c r="G733" s="10">
        <f>SUM(G734)</f>
        <v>2000</v>
      </c>
      <c r="H733" s="45">
        <f>SUM(H734)</f>
        <v>2000</v>
      </c>
      <c r="I733" s="45">
        <f>SUM(I734)</f>
        <v>2000</v>
      </c>
      <c r="J733" s="11"/>
      <c r="K733" s="45">
        <f>SUM(K734)</f>
        <v>2000</v>
      </c>
      <c r="L733" s="45">
        <f>SUM(L734)</f>
        <v>47.99</v>
      </c>
      <c r="M733" s="45">
        <f t="shared" si="17"/>
        <v>2.3995</v>
      </c>
    </row>
    <row r="734" spans="1:13" ht="15.75" customHeight="1">
      <c r="A734" s="4">
        <v>728</v>
      </c>
      <c r="B734" s="4"/>
      <c r="C734" s="4"/>
      <c r="D734" s="4"/>
      <c r="E734" s="9" t="s">
        <v>659</v>
      </c>
      <c r="F734" s="10"/>
      <c r="G734" s="10">
        <v>2000</v>
      </c>
      <c r="H734" s="45">
        <v>2000</v>
      </c>
      <c r="I734" s="45">
        <v>2000</v>
      </c>
      <c r="J734" s="11"/>
      <c r="K734" s="45">
        <v>2000</v>
      </c>
      <c r="L734" s="45">
        <v>47.99</v>
      </c>
      <c r="M734" s="45">
        <f t="shared" si="17"/>
        <v>2.3995</v>
      </c>
    </row>
    <row r="735" spans="1:13" ht="12.75">
      <c r="A735" s="4">
        <v>729</v>
      </c>
      <c r="B735" s="4"/>
      <c r="C735" s="4"/>
      <c r="D735" s="4">
        <v>4750</v>
      </c>
      <c r="E735" s="9" t="s">
        <v>603</v>
      </c>
      <c r="F735" s="10"/>
      <c r="G735" s="10">
        <f>SUM(G736)</f>
        <v>1500</v>
      </c>
      <c r="H735" s="45">
        <f>SUM(H736)</f>
        <v>4700</v>
      </c>
      <c r="I735" s="45">
        <f>SUM(I736)</f>
        <v>9000</v>
      </c>
      <c r="J735" s="11"/>
      <c r="K735" s="45">
        <f>SUM(K736)</f>
        <v>9000</v>
      </c>
      <c r="L735" s="45">
        <f>SUM(L736)</f>
        <v>2421.78</v>
      </c>
      <c r="M735" s="45">
        <f t="shared" si="17"/>
        <v>26.90866666666667</v>
      </c>
    </row>
    <row r="736" spans="1:13" ht="12.75">
      <c r="A736" s="4">
        <v>730</v>
      </c>
      <c r="B736" s="4"/>
      <c r="C736" s="4"/>
      <c r="D736" s="4"/>
      <c r="E736" s="9" t="s">
        <v>253</v>
      </c>
      <c r="F736" s="10"/>
      <c r="G736" s="10">
        <v>1500</v>
      </c>
      <c r="H736" s="45">
        <v>4700</v>
      </c>
      <c r="I736" s="45">
        <v>9000</v>
      </c>
      <c r="J736" s="11"/>
      <c r="K736" s="45">
        <v>9000</v>
      </c>
      <c r="L736" s="45">
        <v>2421.78</v>
      </c>
      <c r="M736" s="45">
        <f t="shared" si="17"/>
        <v>26.90866666666667</v>
      </c>
    </row>
    <row r="737" spans="1:13" ht="12.75">
      <c r="A737" s="4">
        <v>731</v>
      </c>
      <c r="B737" s="4" t="s">
        <v>161</v>
      </c>
      <c r="C737" s="8">
        <v>80120</v>
      </c>
      <c r="D737" s="8" t="s">
        <v>163</v>
      </c>
      <c r="E737" s="13" t="s">
        <v>803</v>
      </c>
      <c r="F737" s="14" t="e">
        <f>SUM(F738+F742+F744+F746+F748+F750+F752+F754+F756+F758+F760+#REF!+F764+F766+#REF!+F770+F772+#REF!)</f>
        <v>#REF!</v>
      </c>
      <c r="G737" s="14">
        <f>SUM(G738+G740+G742+G744+G746+G748+G750+G752+G754+G756+G758+G760+G762+G764+G766+G770+G772+G774+G776+G778)</f>
        <v>1722092</v>
      </c>
      <c r="H737" s="47">
        <f>SUM(H738+H740+H742+H744+H746+H748+H750+H752+H754+H756+H758+H760+H762+H764+H766+H770+H772+H774+H776+H778+H768)</f>
        <v>1902089</v>
      </c>
      <c r="I737" s="47">
        <f>I738+I740+I742+I744+I746+I748+I750+I752+I754+I756+I758+I760+I762+I764+I766+I768+I770+I772+I774+I776+I778</f>
        <v>1946267</v>
      </c>
      <c r="J737" s="15"/>
      <c r="K737" s="47">
        <f>K738+K740+K742+K744+K746+K748+K750+K752+K754+K756+K758+K760+K762+K764+K766+K768+K770+K772+K774+K776+K778</f>
        <v>1951587</v>
      </c>
      <c r="L737" s="47">
        <f>L738+L740+L742+L744+L746+L748+L750+L752+L754+L756+L758+L760+L762+L764+L766+L768+L770+L772+L774+L776+L778</f>
        <v>997944.53</v>
      </c>
      <c r="M737" s="45">
        <f t="shared" si="17"/>
        <v>51.135026519442896</v>
      </c>
    </row>
    <row r="738" spans="1:13" ht="12.75">
      <c r="A738" s="4">
        <v>732</v>
      </c>
      <c r="B738" s="4" t="s">
        <v>161</v>
      </c>
      <c r="C738" s="4" t="s">
        <v>162</v>
      </c>
      <c r="D738" s="4">
        <v>3020</v>
      </c>
      <c r="E738" s="9" t="s">
        <v>31</v>
      </c>
      <c r="F738" s="10">
        <f>SUM(F739:F739)</f>
        <v>66850</v>
      </c>
      <c r="G738" s="10">
        <f>SUM(G739:G739)</f>
        <v>89800</v>
      </c>
      <c r="H738" s="45">
        <f>SUM(H739:H739)</f>
        <v>97000</v>
      </c>
      <c r="I738" s="45">
        <f>SUM(I739)</f>
        <v>110000</v>
      </c>
      <c r="J738" s="11"/>
      <c r="K738" s="45">
        <f>SUM(K739)</f>
        <v>110000</v>
      </c>
      <c r="L738" s="45">
        <f>SUM(L739)</f>
        <v>60039.02</v>
      </c>
      <c r="M738" s="45">
        <f t="shared" si="17"/>
        <v>54.580927272727266</v>
      </c>
    </row>
    <row r="739" spans="1:13" ht="25.5">
      <c r="A739" s="4">
        <v>733</v>
      </c>
      <c r="B739" s="4"/>
      <c r="C739" s="4"/>
      <c r="D739" s="4"/>
      <c r="E739" s="9" t="s">
        <v>121</v>
      </c>
      <c r="F739" s="10">
        <v>66850</v>
      </c>
      <c r="G739" s="10">
        <v>89800</v>
      </c>
      <c r="H739" s="45">
        <v>97000</v>
      </c>
      <c r="I739" s="45">
        <v>110000</v>
      </c>
      <c r="J739" s="11"/>
      <c r="K739" s="45">
        <v>110000</v>
      </c>
      <c r="L739" s="45">
        <v>60039.02</v>
      </c>
      <c r="M739" s="45">
        <f t="shared" si="17"/>
        <v>54.580927272727266</v>
      </c>
    </row>
    <row r="740" spans="1:13" ht="12.75">
      <c r="A740" s="4">
        <v>734</v>
      </c>
      <c r="B740" s="4"/>
      <c r="C740" s="4"/>
      <c r="D740" s="4">
        <v>3240</v>
      </c>
      <c r="E740" s="9" t="s">
        <v>78</v>
      </c>
      <c r="F740" s="10"/>
      <c r="G740" s="10">
        <f>SUM(G741)</f>
        <v>3300</v>
      </c>
      <c r="H740" s="45">
        <f>SUM(H741)</f>
        <v>3300</v>
      </c>
      <c r="I740" s="45">
        <f>SUM(I741)</f>
        <v>4300</v>
      </c>
      <c r="J740" s="11"/>
      <c r="K740" s="45">
        <f>SUM(K741)</f>
        <v>4300</v>
      </c>
      <c r="L740" s="45">
        <f>SUM(L741)</f>
        <v>2150</v>
      </c>
      <c r="M740" s="45">
        <f t="shared" si="17"/>
        <v>50</v>
      </c>
    </row>
    <row r="741" spans="1:13" ht="12.75">
      <c r="A741" s="4">
        <v>735</v>
      </c>
      <c r="B741" s="4"/>
      <c r="C741" s="4"/>
      <c r="D741" s="4"/>
      <c r="E741" s="9" t="s">
        <v>252</v>
      </c>
      <c r="F741" s="10"/>
      <c r="G741" s="10">
        <v>3300</v>
      </c>
      <c r="H741" s="45">
        <v>3300</v>
      </c>
      <c r="I741" s="45">
        <v>4300</v>
      </c>
      <c r="J741" s="11"/>
      <c r="K741" s="45">
        <v>4300</v>
      </c>
      <c r="L741" s="45">
        <v>2150</v>
      </c>
      <c r="M741" s="45">
        <f t="shared" si="17"/>
        <v>50</v>
      </c>
    </row>
    <row r="742" spans="1:13" ht="12.75">
      <c r="A742" s="4">
        <v>736</v>
      </c>
      <c r="B742" s="4" t="s">
        <v>161</v>
      </c>
      <c r="C742" s="4" t="s">
        <v>162</v>
      </c>
      <c r="D742" s="4">
        <v>4010</v>
      </c>
      <c r="E742" s="9" t="s">
        <v>264</v>
      </c>
      <c r="F742" s="10">
        <f>SUM(F743)</f>
        <v>914790</v>
      </c>
      <c r="G742" s="10">
        <f>SUM(G743)</f>
        <v>1127000</v>
      </c>
      <c r="H742" s="45">
        <f>SUM(H743)</f>
        <v>1250000</v>
      </c>
      <c r="I742" s="45">
        <f>SUM(I743)</f>
        <v>1320000</v>
      </c>
      <c r="J742" s="11"/>
      <c r="K742" s="45">
        <f>SUM(K743)</f>
        <v>1324500</v>
      </c>
      <c r="L742" s="45">
        <f>SUM(L743)</f>
        <v>630452.54</v>
      </c>
      <c r="M742" s="45">
        <f t="shared" si="17"/>
        <v>47.59928576821442</v>
      </c>
    </row>
    <row r="743" spans="1:13" ht="27.75" customHeight="1">
      <c r="A743" s="4">
        <v>737</v>
      </c>
      <c r="B743" s="4"/>
      <c r="C743" s="4"/>
      <c r="D743" s="4"/>
      <c r="E743" s="9" t="s">
        <v>494</v>
      </c>
      <c r="F743" s="10">
        <v>914790</v>
      </c>
      <c r="G743" s="10">
        <v>1127000</v>
      </c>
      <c r="H743" s="45">
        <v>1250000</v>
      </c>
      <c r="I743" s="45">
        <v>1320000</v>
      </c>
      <c r="J743" s="11"/>
      <c r="K743" s="45">
        <v>1324500</v>
      </c>
      <c r="L743" s="45">
        <v>630452.54</v>
      </c>
      <c r="M743" s="45">
        <f t="shared" si="17"/>
        <v>47.59928576821442</v>
      </c>
    </row>
    <row r="744" spans="1:13" ht="12.75">
      <c r="A744" s="4">
        <v>738</v>
      </c>
      <c r="B744" s="4" t="s">
        <v>161</v>
      </c>
      <c r="C744" s="4" t="s">
        <v>162</v>
      </c>
      <c r="D744" s="4">
        <v>4040</v>
      </c>
      <c r="E744" s="9" t="s">
        <v>265</v>
      </c>
      <c r="F744" s="10">
        <v>72803</v>
      </c>
      <c r="G744" s="10">
        <f>SUM(G745)</f>
        <v>85550</v>
      </c>
      <c r="H744" s="45">
        <f>SUM(H745)</f>
        <v>98000</v>
      </c>
      <c r="I744" s="45">
        <f>SUM(I745)</f>
        <v>104000</v>
      </c>
      <c r="J744" s="11"/>
      <c r="K744" s="45">
        <f>SUM(K745)</f>
        <v>104000</v>
      </c>
      <c r="L744" s="45">
        <f>SUM(L745)</f>
        <v>95004.57</v>
      </c>
      <c r="M744" s="45">
        <f t="shared" si="17"/>
        <v>91.35054807692309</v>
      </c>
    </row>
    <row r="745" spans="1:13" ht="38.25">
      <c r="A745" s="4">
        <v>739</v>
      </c>
      <c r="B745" s="4"/>
      <c r="C745" s="4"/>
      <c r="D745" s="4"/>
      <c r="E745" s="9" t="s">
        <v>251</v>
      </c>
      <c r="F745" s="10"/>
      <c r="G745" s="10">
        <v>85550</v>
      </c>
      <c r="H745" s="45">
        <v>98000</v>
      </c>
      <c r="I745" s="45">
        <v>104000</v>
      </c>
      <c r="J745" s="11"/>
      <c r="K745" s="45">
        <v>104000</v>
      </c>
      <c r="L745" s="45">
        <v>95004.57</v>
      </c>
      <c r="M745" s="45">
        <f t="shared" si="17"/>
        <v>91.35054807692309</v>
      </c>
    </row>
    <row r="746" spans="1:13" ht="12.75">
      <c r="A746" s="4">
        <v>740</v>
      </c>
      <c r="B746" s="4" t="s">
        <v>161</v>
      </c>
      <c r="C746" s="4" t="s">
        <v>162</v>
      </c>
      <c r="D746" s="4">
        <v>4110</v>
      </c>
      <c r="E746" s="9" t="s">
        <v>223</v>
      </c>
      <c r="F746" s="10">
        <v>187000</v>
      </c>
      <c r="G746" s="10">
        <f>SUM(G747)</f>
        <v>194000</v>
      </c>
      <c r="H746" s="45">
        <f>SUM(H747)</f>
        <v>216000</v>
      </c>
      <c r="I746" s="45">
        <f>SUM(I747)</f>
        <v>230000</v>
      </c>
      <c r="J746" s="11"/>
      <c r="K746" s="45">
        <f>SUM(K747)</f>
        <v>230700</v>
      </c>
      <c r="L746" s="45">
        <f>SUM(L747)</f>
        <v>106481.37</v>
      </c>
      <c r="M746" s="45">
        <f t="shared" si="17"/>
        <v>46.155773732119634</v>
      </c>
    </row>
    <row r="747" spans="1:13" ht="12.75">
      <c r="A747" s="4">
        <v>741</v>
      </c>
      <c r="B747" s="4"/>
      <c r="C747" s="4"/>
      <c r="D747" s="4"/>
      <c r="E747" s="9" t="s">
        <v>223</v>
      </c>
      <c r="F747" s="10"/>
      <c r="G747" s="10">
        <v>194000</v>
      </c>
      <c r="H747" s="45">
        <v>216000</v>
      </c>
      <c r="I747" s="45">
        <v>230000</v>
      </c>
      <c r="J747" s="11"/>
      <c r="K747" s="45">
        <v>230700</v>
      </c>
      <c r="L747" s="45">
        <v>106481.37</v>
      </c>
      <c r="M747" s="45">
        <f t="shared" si="17"/>
        <v>46.155773732119634</v>
      </c>
    </row>
    <row r="748" spans="1:13" ht="12.75">
      <c r="A748" s="4">
        <v>742</v>
      </c>
      <c r="B748" s="4" t="s">
        <v>161</v>
      </c>
      <c r="C748" s="4" t="s">
        <v>162</v>
      </c>
      <c r="D748" s="4">
        <v>4120</v>
      </c>
      <c r="E748" s="9" t="s">
        <v>224</v>
      </c>
      <c r="F748" s="10">
        <v>25500</v>
      </c>
      <c r="G748" s="10">
        <f>SUM(G749)</f>
        <v>30700</v>
      </c>
      <c r="H748" s="45">
        <f>SUM(H749)</f>
        <v>35000</v>
      </c>
      <c r="I748" s="45">
        <f>SUM(I749)</f>
        <v>37000</v>
      </c>
      <c r="J748" s="11"/>
      <c r="K748" s="45">
        <f>SUM(K749)</f>
        <v>37120</v>
      </c>
      <c r="L748" s="45">
        <f>SUM(L749)</f>
        <v>17105.42</v>
      </c>
      <c r="M748" s="45">
        <f t="shared" si="17"/>
        <v>46.08141163793103</v>
      </c>
    </row>
    <row r="749" spans="1:13" ht="12.75">
      <c r="A749" s="4">
        <v>743</v>
      </c>
      <c r="B749" s="4"/>
      <c r="C749" s="4"/>
      <c r="D749" s="4"/>
      <c r="E749" s="9" t="s">
        <v>224</v>
      </c>
      <c r="F749" s="10"/>
      <c r="G749" s="10">
        <v>30700</v>
      </c>
      <c r="H749" s="45">
        <v>35000</v>
      </c>
      <c r="I749" s="45">
        <v>37000</v>
      </c>
      <c r="J749" s="11"/>
      <c r="K749" s="45">
        <v>37120</v>
      </c>
      <c r="L749" s="45">
        <v>17105.42</v>
      </c>
      <c r="M749" s="45">
        <f t="shared" si="17"/>
        <v>46.08141163793103</v>
      </c>
    </row>
    <row r="750" spans="1:13" ht="12.75">
      <c r="A750" s="4">
        <v>744</v>
      </c>
      <c r="B750" s="4"/>
      <c r="C750" s="4"/>
      <c r="D750" s="4">
        <v>4140</v>
      </c>
      <c r="E750" s="9" t="s">
        <v>105</v>
      </c>
      <c r="F750" s="10">
        <v>6500</v>
      </c>
      <c r="G750" s="10">
        <f>SUM(G751)</f>
        <v>8280</v>
      </c>
      <c r="H750" s="45">
        <f>SUM(H751)</f>
        <v>9012</v>
      </c>
      <c r="I750" s="45">
        <f>SUM(I751)</f>
        <v>9850</v>
      </c>
      <c r="J750" s="11"/>
      <c r="K750" s="45">
        <f>SUM(K751)</f>
        <v>9850</v>
      </c>
      <c r="L750" s="45">
        <f>SUM(L751)</f>
        <v>0</v>
      </c>
      <c r="M750" s="45">
        <f t="shared" si="17"/>
        <v>0</v>
      </c>
    </row>
    <row r="751" spans="1:13" ht="12.75">
      <c r="A751" s="4">
        <v>745</v>
      </c>
      <c r="B751" s="4"/>
      <c r="C751" s="4"/>
      <c r="D751" s="4"/>
      <c r="E751" s="9" t="s">
        <v>105</v>
      </c>
      <c r="F751" s="10"/>
      <c r="G751" s="10">
        <v>8280</v>
      </c>
      <c r="H751" s="45">
        <v>9012</v>
      </c>
      <c r="I751" s="45">
        <v>9850</v>
      </c>
      <c r="J751" s="11"/>
      <c r="K751" s="45">
        <v>9850</v>
      </c>
      <c r="L751" s="45">
        <v>0</v>
      </c>
      <c r="M751" s="45">
        <f t="shared" si="17"/>
        <v>0</v>
      </c>
    </row>
    <row r="752" spans="1:13" ht="12.75">
      <c r="A752" s="4">
        <v>746</v>
      </c>
      <c r="B752" s="4"/>
      <c r="C752" s="4"/>
      <c r="D752" s="4">
        <v>4170</v>
      </c>
      <c r="E752" s="9" t="s">
        <v>742</v>
      </c>
      <c r="F752" s="10">
        <f>SUM(F753)</f>
        <v>2000</v>
      </c>
      <c r="G752" s="10">
        <f>SUM(G753)</f>
        <v>2000</v>
      </c>
      <c r="H752" s="45">
        <f>SUM(H753)</f>
        <v>2000</v>
      </c>
      <c r="I752" s="45">
        <f>SUM(I753)</f>
        <v>4000</v>
      </c>
      <c r="J752" s="11"/>
      <c r="K752" s="45">
        <f>SUM(K753)</f>
        <v>4000</v>
      </c>
      <c r="L752" s="45">
        <f>SUM(L753)</f>
        <v>0</v>
      </c>
      <c r="M752" s="45">
        <f t="shared" si="17"/>
        <v>0</v>
      </c>
    </row>
    <row r="753" spans="1:13" ht="25.5">
      <c r="A753" s="4">
        <v>747</v>
      </c>
      <c r="B753" s="4"/>
      <c r="C753" s="4"/>
      <c r="D753" s="4"/>
      <c r="E753" s="9" t="s">
        <v>311</v>
      </c>
      <c r="F753" s="10">
        <v>2000</v>
      </c>
      <c r="G753" s="10">
        <v>2000</v>
      </c>
      <c r="H753" s="45">
        <v>2000</v>
      </c>
      <c r="I753" s="45">
        <v>4000</v>
      </c>
      <c r="J753" s="11"/>
      <c r="K753" s="45">
        <v>4000</v>
      </c>
      <c r="L753" s="45">
        <v>0</v>
      </c>
      <c r="M753" s="45">
        <f t="shared" si="17"/>
        <v>0</v>
      </c>
    </row>
    <row r="754" spans="1:13" ht="12.75">
      <c r="A754" s="4">
        <v>748</v>
      </c>
      <c r="B754" s="4" t="s">
        <v>161</v>
      </c>
      <c r="C754" s="4" t="s">
        <v>162</v>
      </c>
      <c r="D754" s="4">
        <v>4210</v>
      </c>
      <c r="E754" s="9" t="s">
        <v>171</v>
      </c>
      <c r="F754" s="10">
        <f>SUM(F755)</f>
        <v>19200</v>
      </c>
      <c r="G754" s="10">
        <f>SUM(G755)</f>
        <v>17000</v>
      </c>
      <c r="H754" s="45">
        <f>SUM(H755)</f>
        <v>15000</v>
      </c>
      <c r="I754" s="45">
        <f>SUM(I755)</f>
        <v>13000</v>
      </c>
      <c r="J754" s="11"/>
      <c r="K754" s="45">
        <f>SUM(K755)</f>
        <v>13000</v>
      </c>
      <c r="L754" s="45">
        <f>SUM(L755)</f>
        <v>9554.94</v>
      </c>
      <c r="M754" s="45">
        <f t="shared" si="17"/>
        <v>73.49953846153846</v>
      </c>
    </row>
    <row r="755" spans="1:13" ht="24.75" customHeight="1">
      <c r="A755" s="4">
        <v>749</v>
      </c>
      <c r="B755" s="4"/>
      <c r="C755" s="4"/>
      <c r="D755" s="4"/>
      <c r="E755" s="9" t="s">
        <v>86</v>
      </c>
      <c r="F755" s="10">
        <v>19200</v>
      </c>
      <c r="G755" s="10">
        <v>17000</v>
      </c>
      <c r="H755" s="45">
        <v>15000</v>
      </c>
      <c r="I755" s="45">
        <v>13000</v>
      </c>
      <c r="J755" s="11"/>
      <c r="K755" s="45">
        <v>13000</v>
      </c>
      <c r="L755" s="45">
        <v>9554.94</v>
      </c>
      <c r="M755" s="45">
        <f t="shared" si="17"/>
        <v>73.49953846153846</v>
      </c>
    </row>
    <row r="756" spans="1:13" ht="12.75">
      <c r="A756" s="4">
        <v>750</v>
      </c>
      <c r="B756" s="4" t="s">
        <v>161</v>
      </c>
      <c r="C756" s="4" t="s">
        <v>162</v>
      </c>
      <c r="D756" s="4">
        <v>4240</v>
      </c>
      <c r="E756" s="9" t="s">
        <v>338</v>
      </c>
      <c r="F756" s="10">
        <v>20000</v>
      </c>
      <c r="G756" s="10">
        <f>SUM(G757)</f>
        <v>18000</v>
      </c>
      <c r="H756" s="45">
        <f>SUM(H757)</f>
        <v>18000</v>
      </c>
      <c r="I756" s="45">
        <f>SUM(I757)</f>
        <v>10000</v>
      </c>
      <c r="J756" s="11"/>
      <c r="K756" s="45">
        <f>SUM(K757)</f>
        <v>10000</v>
      </c>
      <c r="L756" s="45">
        <f>SUM(L757)</f>
        <v>2048.6</v>
      </c>
      <c r="M756" s="45">
        <f t="shared" si="17"/>
        <v>20.485999999999997</v>
      </c>
    </row>
    <row r="757" spans="1:13" ht="12.75">
      <c r="A757" s="4">
        <v>751</v>
      </c>
      <c r="B757" s="4"/>
      <c r="C757" s="4"/>
      <c r="D757" s="4"/>
      <c r="E757" s="9" t="s">
        <v>293</v>
      </c>
      <c r="F757" s="10"/>
      <c r="G757" s="10">
        <v>18000</v>
      </c>
      <c r="H757" s="45">
        <v>18000</v>
      </c>
      <c r="I757" s="45">
        <v>10000</v>
      </c>
      <c r="J757" s="11"/>
      <c r="K757" s="45">
        <v>10000</v>
      </c>
      <c r="L757" s="45">
        <v>2048.6</v>
      </c>
      <c r="M757" s="45">
        <f t="shared" si="17"/>
        <v>20.485999999999997</v>
      </c>
    </row>
    <row r="758" spans="1:13" ht="12.75">
      <c r="A758" s="4">
        <v>752</v>
      </c>
      <c r="B758" s="4" t="s">
        <v>161</v>
      </c>
      <c r="C758" s="4" t="s">
        <v>162</v>
      </c>
      <c r="D758" s="4">
        <v>4260</v>
      </c>
      <c r="E758" s="9" t="s">
        <v>173</v>
      </c>
      <c r="F758" s="10">
        <v>52500</v>
      </c>
      <c r="G758" s="10">
        <f>SUM(G759)</f>
        <v>55000</v>
      </c>
      <c r="H758" s="45">
        <f>SUM(H759)</f>
        <v>57000</v>
      </c>
      <c r="I758" s="45">
        <f>SUM(I759)</f>
        <v>0</v>
      </c>
      <c r="J758" s="11"/>
      <c r="K758" s="45">
        <f>SUM(K759)</f>
        <v>0</v>
      </c>
      <c r="L758" s="45">
        <f>SUM(L759)</f>
        <v>0</v>
      </c>
      <c r="M758" s="45" t="e">
        <f t="shared" si="17"/>
        <v>#DIV/0!</v>
      </c>
    </row>
    <row r="759" spans="1:13" ht="12.75">
      <c r="A759" s="4">
        <v>753</v>
      </c>
      <c r="B759" s="4"/>
      <c r="C759" s="4"/>
      <c r="D759" s="4"/>
      <c r="E759" s="9" t="s">
        <v>89</v>
      </c>
      <c r="F759" s="10"/>
      <c r="G759" s="10">
        <v>55000</v>
      </c>
      <c r="H759" s="45">
        <v>57000</v>
      </c>
      <c r="I759" s="45">
        <v>0</v>
      </c>
      <c r="J759" s="11"/>
      <c r="K759" s="45">
        <v>0</v>
      </c>
      <c r="L759" s="45">
        <v>0</v>
      </c>
      <c r="M759" s="45" t="e">
        <f t="shared" si="17"/>
        <v>#DIV/0!</v>
      </c>
    </row>
    <row r="760" spans="1:13" ht="12.75">
      <c r="A760" s="4">
        <v>754</v>
      </c>
      <c r="B760" s="4" t="s">
        <v>161</v>
      </c>
      <c r="C760" s="4" t="s">
        <v>162</v>
      </c>
      <c r="D760" s="4">
        <v>4270</v>
      </c>
      <c r="E760" s="9" t="s">
        <v>174</v>
      </c>
      <c r="F760" s="10">
        <f>SUM(F761)</f>
        <v>3000</v>
      </c>
      <c r="G760" s="10">
        <f>SUM(G761)</f>
        <v>3000</v>
      </c>
      <c r="H760" s="45">
        <f>SUM(H761)</f>
        <v>2000</v>
      </c>
      <c r="I760" s="45">
        <f>SUM(I761)</f>
        <v>2500</v>
      </c>
      <c r="J760" s="11"/>
      <c r="K760" s="45">
        <f>SUM(K761)</f>
        <v>2500</v>
      </c>
      <c r="L760" s="45">
        <f>SUM(L761)</f>
        <v>758.84</v>
      </c>
      <c r="M760" s="45">
        <f t="shared" si="17"/>
        <v>30.353600000000004</v>
      </c>
    </row>
    <row r="761" spans="1:13" ht="12.75" customHeight="1">
      <c r="A761" s="4">
        <v>755</v>
      </c>
      <c r="B761" s="4"/>
      <c r="C761" s="4"/>
      <c r="D761" s="4"/>
      <c r="E761" s="9" t="s">
        <v>76</v>
      </c>
      <c r="F761" s="10">
        <v>3000</v>
      </c>
      <c r="G761" s="10">
        <v>3000</v>
      </c>
      <c r="H761" s="45">
        <v>2000</v>
      </c>
      <c r="I761" s="45">
        <v>2500</v>
      </c>
      <c r="J761" s="11"/>
      <c r="K761" s="45">
        <v>2500</v>
      </c>
      <c r="L761" s="45">
        <v>758.84</v>
      </c>
      <c r="M761" s="45">
        <f t="shared" si="17"/>
        <v>30.353600000000004</v>
      </c>
    </row>
    <row r="762" spans="1:13" ht="12.75">
      <c r="A762" s="4">
        <v>756</v>
      </c>
      <c r="B762" s="4"/>
      <c r="C762" s="4"/>
      <c r="D762" s="4">
        <v>4280</v>
      </c>
      <c r="E762" s="9" t="s">
        <v>250</v>
      </c>
      <c r="F762" s="10"/>
      <c r="G762" s="10">
        <f>SUM(G763)</f>
        <v>1000</v>
      </c>
      <c r="H762" s="45">
        <f>SUM(H763)</f>
        <v>1000</v>
      </c>
      <c r="I762" s="45">
        <f>SUM(I763)</f>
        <v>1000</v>
      </c>
      <c r="J762" s="11"/>
      <c r="K762" s="45">
        <f>SUM(K763)</f>
        <v>1000</v>
      </c>
      <c r="L762" s="45">
        <f>SUM(L763)</f>
        <v>60</v>
      </c>
      <c r="M762" s="45">
        <f t="shared" si="17"/>
        <v>6</v>
      </c>
    </row>
    <row r="763" spans="1:13" ht="25.5">
      <c r="A763" s="4">
        <v>757</v>
      </c>
      <c r="B763" s="4"/>
      <c r="C763" s="4"/>
      <c r="D763" s="4"/>
      <c r="E763" s="9" t="s">
        <v>249</v>
      </c>
      <c r="F763" s="10"/>
      <c r="G763" s="10">
        <v>1000</v>
      </c>
      <c r="H763" s="45">
        <v>1000</v>
      </c>
      <c r="I763" s="45">
        <v>1000</v>
      </c>
      <c r="J763" s="11"/>
      <c r="K763" s="45">
        <v>1000</v>
      </c>
      <c r="L763" s="45">
        <v>60</v>
      </c>
      <c r="M763" s="45">
        <f t="shared" si="17"/>
        <v>6</v>
      </c>
    </row>
    <row r="764" spans="1:13" ht="12.75">
      <c r="A764" s="4">
        <v>758</v>
      </c>
      <c r="B764" s="4" t="s">
        <v>161</v>
      </c>
      <c r="C764" s="4" t="s">
        <v>162</v>
      </c>
      <c r="D764" s="4">
        <v>4300</v>
      </c>
      <c r="E764" s="9" t="s">
        <v>216</v>
      </c>
      <c r="F764" s="10">
        <f>SUM(F765)</f>
        <v>22380</v>
      </c>
      <c r="G764" s="10">
        <f>SUM(G765)</f>
        <v>21000</v>
      </c>
      <c r="H764" s="45">
        <f>SUM(H765)</f>
        <v>18000</v>
      </c>
      <c r="I764" s="45">
        <f>SUM(I765)</f>
        <v>17500</v>
      </c>
      <c r="J764" s="11"/>
      <c r="K764" s="45">
        <f>SUM(K765)</f>
        <v>17500</v>
      </c>
      <c r="L764" s="45">
        <f>SUM(L765)</f>
        <v>15488.29</v>
      </c>
      <c r="M764" s="45">
        <f t="shared" si="17"/>
        <v>88.5045142857143</v>
      </c>
    </row>
    <row r="765" spans="1:13" ht="24" customHeight="1">
      <c r="A765" s="4">
        <v>759</v>
      </c>
      <c r="B765" s="4"/>
      <c r="C765" s="4"/>
      <c r="D765" s="4"/>
      <c r="E765" s="9" t="s">
        <v>122</v>
      </c>
      <c r="F765" s="10">
        <v>22380</v>
      </c>
      <c r="G765" s="10">
        <v>21000</v>
      </c>
      <c r="H765" s="45">
        <v>18000</v>
      </c>
      <c r="I765" s="45">
        <v>17500</v>
      </c>
      <c r="J765" s="11"/>
      <c r="K765" s="45">
        <v>17500</v>
      </c>
      <c r="L765" s="45">
        <v>15488.29</v>
      </c>
      <c r="M765" s="45">
        <f t="shared" si="17"/>
        <v>88.5045142857143</v>
      </c>
    </row>
    <row r="766" spans="1:13" ht="12.75">
      <c r="A766" s="4">
        <v>760</v>
      </c>
      <c r="B766" s="4"/>
      <c r="C766" s="4"/>
      <c r="D766" s="4">
        <v>4410</v>
      </c>
      <c r="E766" s="9" t="s">
        <v>268</v>
      </c>
      <c r="F766" s="10">
        <v>2300</v>
      </c>
      <c r="G766" s="10">
        <f>SUM(G767)</f>
        <v>3000</v>
      </c>
      <c r="H766" s="45">
        <f>SUM(H767)</f>
        <v>2800</v>
      </c>
      <c r="I766" s="45">
        <f>SUM(I767)</f>
        <v>2000</v>
      </c>
      <c r="J766" s="11"/>
      <c r="K766" s="45">
        <f>SUM(K767)</f>
        <v>2000</v>
      </c>
      <c r="L766" s="45">
        <f>SUM(L767)</f>
        <v>598.36</v>
      </c>
      <c r="M766" s="45">
        <f t="shared" si="17"/>
        <v>29.918</v>
      </c>
    </row>
    <row r="767" spans="1:13" ht="12.75">
      <c r="A767" s="4">
        <v>761</v>
      </c>
      <c r="B767" s="4"/>
      <c r="C767" s="4"/>
      <c r="D767" s="4"/>
      <c r="E767" s="9" t="s">
        <v>248</v>
      </c>
      <c r="F767" s="10"/>
      <c r="G767" s="10">
        <v>3000</v>
      </c>
      <c r="H767" s="45">
        <v>2800</v>
      </c>
      <c r="I767" s="45">
        <v>2000</v>
      </c>
      <c r="J767" s="11"/>
      <c r="K767" s="45">
        <v>2000</v>
      </c>
      <c r="L767" s="45">
        <v>598.36</v>
      </c>
      <c r="M767" s="45">
        <f t="shared" si="17"/>
        <v>29.918</v>
      </c>
    </row>
    <row r="768" spans="1:13" ht="12.75">
      <c r="A768" s="4">
        <v>762</v>
      </c>
      <c r="B768" s="4"/>
      <c r="C768" s="4"/>
      <c r="D768" s="4">
        <v>4420</v>
      </c>
      <c r="E768" s="9" t="s">
        <v>741</v>
      </c>
      <c r="F768" s="10"/>
      <c r="G768" s="10">
        <f>SUM(G769)</f>
        <v>0</v>
      </c>
      <c r="H768" s="45">
        <f>SUM(H769)</f>
        <v>600</v>
      </c>
      <c r="I768" s="45">
        <f>SUM(I769)</f>
        <v>600</v>
      </c>
      <c r="J768" s="11"/>
      <c r="K768" s="45">
        <f>SUM(K769)</f>
        <v>600</v>
      </c>
      <c r="L768" s="45">
        <f>SUM(L769)</f>
        <v>296.58</v>
      </c>
      <c r="M768" s="45">
        <f t="shared" si="17"/>
        <v>49.42999999999999</v>
      </c>
    </row>
    <row r="769" spans="1:13" ht="12.75">
      <c r="A769" s="4">
        <v>763</v>
      </c>
      <c r="B769" s="4"/>
      <c r="C769" s="4"/>
      <c r="D769" s="4"/>
      <c r="E769" s="9" t="s">
        <v>741</v>
      </c>
      <c r="F769" s="10"/>
      <c r="G769" s="10"/>
      <c r="H769" s="45">
        <v>600</v>
      </c>
      <c r="I769" s="45">
        <v>600</v>
      </c>
      <c r="J769" s="11"/>
      <c r="K769" s="45">
        <v>600</v>
      </c>
      <c r="L769" s="45">
        <v>296.58</v>
      </c>
      <c r="M769" s="45">
        <f t="shared" si="17"/>
        <v>49.42999999999999</v>
      </c>
    </row>
    <row r="770" spans="1:13" ht="12.75">
      <c r="A770" s="4">
        <v>764</v>
      </c>
      <c r="B770" s="4" t="s">
        <v>161</v>
      </c>
      <c r="C770" s="4" t="s">
        <v>162</v>
      </c>
      <c r="D770" s="4">
        <v>4430</v>
      </c>
      <c r="E770" s="9" t="s">
        <v>217</v>
      </c>
      <c r="F770" s="10">
        <f>SUM(F771)</f>
        <v>4400</v>
      </c>
      <c r="G770" s="10">
        <f>SUM(G771)</f>
        <v>4000</v>
      </c>
      <c r="H770" s="45">
        <f>SUM(H771)</f>
        <v>4200</v>
      </c>
      <c r="I770" s="45">
        <f>SUM(I771)</f>
        <v>4400</v>
      </c>
      <c r="J770" s="11"/>
      <c r="K770" s="45">
        <f>SUM(K771)</f>
        <v>4400</v>
      </c>
      <c r="L770" s="45">
        <f>SUM(L771)</f>
        <v>3998</v>
      </c>
      <c r="M770" s="45">
        <f t="shared" si="17"/>
        <v>90.86363636363637</v>
      </c>
    </row>
    <row r="771" spans="1:13" ht="12.75">
      <c r="A771" s="4">
        <v>765</v>
      </c>
      <c r="B771" s="4"/>
      <c r="C771" s="4"/>
      <c r="D771" s="4"/>
      <c r="E771" s="9" t="s">
        <v>493</v>
      </c>
      <c r="F771" s="10">
        <v>4400</v>
      </c>
      <c r="G771" s="10">
        <v>4000</v>
      </c>
      <c r="H771" s="45">
        <v>4200</v>
      </c>
      <c r="I771" s="45">
        <v>4400</v>
      </c>
      <c r="J771" s="11"/>
      <c r="K771" s="45">
        <v>4400</v>
      </c>
      <c r="L771" s="45">
        <v>3998</v>
      </c>
      <c r="M771" s="45">
        <f t="shared" si="17"/>
        <v>90.86363636363637</v>
      </c>
    </row>
    <row r="772" spans="1:13" ht="12.75">
      <c r="A772" s="4">
        <v>766</v>
      </c>
      <c r="B772" s="4" t="s">
        <v>161</v>
      </c>
      <c r="C772" s="4" t="s">
        <v>162</v>
      </c>
      <c r="D772" s="4">
        <v>4440</v>
      </c>
      <c r="E772" s="9" t="s">
        <v>278</v>
      </c>
      <c r="F772" s="10">
        <v>48821</v>
      </c>
      <c r="G772" s="10">
        <f>SUM(G773)</f>
        <v>53962</v>
      </c>
      <c r="H772" s="45">
        <f>SUM(H773)</f>
        <v>68677</v>
      </c>
      <c r="I772" s="45">
        <f>SUM(I773)</f>
        <v>69717</v>
      </c>
      <c r="J772" s="11"/>
      <c r="K772" s="45">
        <f>SUM(K773)</f>
        <v>69717</v>
      </c>
      <c r="L772" s="45">
        <f>SUM(L773)</f>
        <v>52288</v>
      </c>
      <c r="M772" s="45">
        <f t="shared" si="17"/>
        <v>75.00035859259579</v>
      </c>
    </row>
    <row r="773" spans="1:13" ht="27" customHeight="1">
      <c r="A773" s="4">
        <v>767</v>
      </c>
      <c r="B773" s="4"/>
      <c r="C773" s="4"/>
      <c r="D773" s="4"/>
      <c r="E773" s="9" t="s">
        <v>430</v>
      </c>
      <c r="F773" s="10"/>
      <c r="G773" s="10">
        <v>53962</v>
      </c>
      <c r="H773" s="45">
        <v>68677</v>
      </c>
      <c r="I773" s="45">
        <v>69717</v>
      </c>
      <c r="J773" s="11"/>
      <c r="K773" s="45">
        <v>69717</v>
      </c>
      <c r="L773" s="45">
        <v>52288</v>
      </c>
      <c r="M773" s="45">
        <f t="shared" si="17"/>
        <v>75.00035859259579</v>
      </c>
    </row>
    <row r="774" spans="1:13" ht="25.5">
      <c r="A774" s="4">
        <v>768</v>
      </c>
      <c r="B774" s="4"/>
      <c r="C774" s="4"/>
      <c r="D774" s="4">
        <v>4700</v>
      </c>
      <c r="E774" s="9" t="s">
        <v>623</v>
      </c>
      <c r="F774" s="10"/>
      <c r="G774" s="10">
        <f>SUM(G775)</f>
        <v>500</v>
      </c>
      <c r="H774" s="45">
        <f>SUM(H775)</f>
        <v>500</v>
      </c>
      <c r="I774" s="45">
        <f>SUM(I775)</f>
        <v>500</v>
      </c>
      <c r="J774" s="11"/>
      <c r="K774" s="45">
        <f>SUM(K775)</f>
        <v>500</v>
      </c>
      <c r="L774" s="45">
        <f>SUM(L775)</f>
        <v>0</v>
      </c>
      <c r="M774" s="45">
        <f t="shared" si="17"/>
        <v>0</v>
      </c>
    </row>
    <row r="775" spans="1:13" ht="15.75" customHeight="1">
      <c r="A775" s="4">
        <v>769</v>
      </c>
      <c r="B775" s="4"/>
      <c r="C775" s="4"/>
      <c r="D775" s="4"/>
      <c r="E775" s="9" t="s">
        <v>246</v>
      </c>
      <c r="F775" s="10"/>
      <c r="G775" s="10">
        <v>500</v>
      </c>
      <c r="H775" s="45">
        <v>500</v>
      </c>
      <c r="I775" s="45">
        <v>500</v>
      </c>
      <c r="J775" s="11"/>
      <c r="K775" s="45">
        <v>500</v>
      </c>
      <c r="L775" s="45">
        <v>0</v>
      </c>
      <c r="M775" s="45">
        <f aca="true" t="shared" si="18" ref="M775:M838">SUM(L775/K775)*100</f>
        <v>0</v>
      </c>
    </row>
    <row r="776" spans="1:13" ht="28.5" customHeight="1">
      <c r="A776" s="4">
        <v>770</v>
      </c>
      <c r="B776" s="4"/>
      <c r="C776" s="4"/>
      <c r="D776" s="4">
        <v>4740</v>
      </c>
      <c r="E776" s="9" t="s">
        <v>829</v>
      </c>
      <c r="F776" s="10"/>
      <c r="G776" s="10">
        <f>SUM(G777)</f>
        <v>3000</v>
      </c>
      <c r="H776" s="45">
        <f>SUM(H777)</f>
        <v>2000</v>
      </c>
      <c r="I776" s="45">
        <f>SUM(I777)</f>
        <v>2000</v>
      </c>
      <c r="J776" s="11"/>
      <c r="K776" s="45">
        <f>SUM(K777)</f>
        <v>2000</v>
      </c>
      <c r="L776" s="45">
        <f>SUM(L777)</f>
        <v>240</v>
      </c>
      <c r="M776" s="45">
        <f t="shared" si="18"/>
        <v>12</v>
      </c>
    </row>
    <row r="777" spans="1:13" ht="16.5" customHeight="1">
      <c r="A777" s="4">
        <v>771</v>
      </c>
      <c r="B777" s="4"/>
      <c r="C777" s="4"/>
      <c r="D777" s="4"/>
      <c r="E777" s="9" t="s">
        <v>819</v>
      </c>
      <c r="F777" s="10"/>
      <c r="G777" s="10">
        <v>3000</v>
      </c>
      <c r="H777" s="45">
        <v>2000</v>
      </c>
      <c r="I777" s="45">
        <v>2000</v>
      </c>
      <c r="J777" s="11"/>
      <c r="K777" s="45">
        <v>2000</v>
      </c>
      <c r="L777" s="45">
        <v>240</v>
      </c>
      <c r="M777" s="45">
        <f t="shared" si="18"/>
        <v>12</v>
      </c>
    </row>
    <row r="778" spans="1:13" ht="15.75" customHeight="1">
      <c r="A778" s="4">
        <v>772</v>
      </c>
      <c r="B778" s="4"/>
      <c r="C778" s="4"/>
      <c r="D778" s="4">
        <v>4750</v>
      </c>
      <c r="E778" s="9" t="s">
        <v>294</v>
      </c>
      <c r="F778" s="10"/>
      <c r="G778" s="10">
        <f>SUM(G779)</f>
        <v>2000</v>
      </c>
      <c r="H778" s="45">
        <f>SUM(H779)</f>
        <v>2000</v>
      </c>
      <c r="I778" s="45">
        <f>SUM(I779)</f>
        <v>3900</v>
      </c>
      <c r="J778" s="11"/>
      <c r="K778" s="45">
        <f>SUM(K779)</f>
        <v>3900</v>
      </c>
      <c r="L778" s="45">
        <f>SUM(L779)</f>
        <v>1380</v>
      </c>
      <c r="M778" s="45">
        <f t="shared" si="18"/>
        <v>35.38461538461539</v>
      </c>
    </row>
    <row r="779" spans="1:13" ht="16.5" customHeight="1">
      <c r="A779" s="4">
        <v>773</v>
      </c>
      <c r="B779" s="4"/>
      <c r="C779" s="4"/>
      <c r="D779" s="4"/>
      <c r="E779" s="9" t="s">
        <v>40</v>
      </c>
      <c r="F779" s="10"/>
      <c r="G779" s="10">
        <v>2000</v>
      </c>
      <c r="H779" s="45">
        <v>2000</v>
      </c>
      <c r="I779" s="45">
        <v>3900</v>
      </c>
      <c r="J779" s="11"/>
      <c r="K779" s="45">
        <v>3900</v>
      </c>
      <c r="L779" s="45">
        <v>1380</v>
      </c>
      <c r="M779" s="45">
        <f t="shared" si="18"/>
        <v>35.38461538461539</v>
      </c>
    </row>
    <row r="780" spans="1:13" ht="13.5" customHeight="1">
      <c r="A780" s="4">
        <v>774</v>
      </c>
      <c r="B780" s="4"/>
      <c r="C780" s="8">
        <v>80146</v>
      </c>
      <c r="D780" s="8"/>
      <c r="E780" s="13" t="s">
        <v>107</v>
      </c>
      <c r="F780" s="14">
        <f>SUM(F781)</f>
        <v>31050</v>
      </c>
      <c r="G780" s="14">
        <f>SUM(G781+G786)</f>
        <v>76758</v>
      </c>
      <c r="H780" s="47">
        <f>SUM(H781+H786)</f>
        <v>93902</v>
      </c>
      <c r="I780" s="47">
        <f>SUM(I781+I786)</f>
        <v>99219</v>
      </c>
      <c r="J780" s="15"/>
      <c r="K780" s="47">
        <f>SUM(K781+K786)</f>
        <v>95939</v>
      </c>
      <c r="L780" s="47">
        <f>SUM(L781+L786)</f>
        <v>16754.8</v>
      </c>
      <c r="M780" s="45">
        <f t="shared" si="18"/>
        <v>17.464013591969895</v>
      </c>
    </row>
    <row r="781" spans="1:13" ht="12.75">
      <c r="A781" s="4">
        <v>775</v>
      </c>
      <c r="B781" s="4"/>
      <c r="C781" s="4"/>
      <c r="D781" s="4">
        <v>4300</v>
      </c>
      <c r="E781" s="9" t="s">
        <v>216</v>
      </c>
      <c r="F781" s="10">
        <f>SUM(F782:F785)</f>
        <v>31050</v>
      </c>
      <c r="G781" s="10">
        <f>SUM(G782:G785)</f>
        <v>20500</v>
      </c>
      <c r="H781" s="45">
        <f>SUM(H782:H785)</f>
        <v>18600</v>
      </c>
      <c r="I781" s="45">
        <f>SUM(I782:I785)</f>
        <v>19630</v>
      </c>
      <c r="J781" s="11"/>
      <c r="K781" s="45">
        <f>SUM(K782:K785)</f>
        <v>20830</v>
      </c>
      <c r="L781" s="45">
        <f>SUM(L782:L785)</f>
        <v>5229</v>
      </c>
      <c r="M781" s="45">
        <f t="shared" si="18"/>
        <v>25.10321651464234</v>
      </c>
    </row>
    <row r="782" spans="1:13" ht="25.5">
      <c r="A782" s="4">
        <v>776</v>
      </c>
      <c r="B782" s="4"/>
      <c r="C782" s="4"/>
      <c r="D782" s="4"/>
      <c r="E782" s="9" t="s">
        <v>271</v>
      </c>
      <c r="F782" s="10">
        <v>10982</v>
      </c>
      <c r="G782" s="10">
        <v>10700</v>
      </c>
      <c r="H782" s="45">
        <v>11200</v>
      </c>
      <c r="I782" s="45">
        <v>8430</v>
      </c>
      <c r="J782" s="11"/>
      <c r="K782" s="45">
        <v>8430</v>
      </c>
      <c r="L782" s="45">
        <v>2679</v>
      </c>
      <c r="M782" s="45">
        <f t="shared" si="18"/>
        <v>31.77935943060498</v>
      </c>
    </row>
    <row r="783" spans="1:13" ht="25.5">
      <c r="A783" s="4">
        <v>777</v>
      </c>
      <c r="B783" s="4"/>
      <c r="C783" s="4"/>
      <c r="D783" s="4"/>
      <c r="E783" s="9" t="s">
        <v>272</v>
      </c>
      <c r="F783" s="10">
        <v>12616</v>
      </c>
      <c r="G783" s="10">
        <v>6300</v>
      </c>
      <c r="H783" s="45">
        <v>3900</v>
      </c>
      <c r="I783" s="45">
        <v>7700</v>
      </c>
      <c r="J783" s="11"/>
      <c r="K783" s="45">
        <v>7700</v>
      </c>
      <c r="L783" s="45">
        <v>1950</v>
      </c>
      <c r="M783" s="45">
        <f t="shared" si="18"/>
        <v>25.324675324675322</v>
      </c>
    </row>
    <row r="784" spans="1:13" ht="25.5">
      <c r="A784" s="4">
        <v>778</v>
      </c>
      <c r="B784" s="4"/>
      <c r="C784" s="4"/>
      <c r="D784" s="4"/>
      <c r="E784" s="9" t="s">
        <v>396</v>
      </c>
      <c r="F784" s="10"/>
      <c r="G784" s="10"/>
      <c r="H784" s="45"/>
      <c r="I784" s="45">
        <v>0</v>
      </c>
      <c r="J784" s="11"/>
      <c r="K784" s="45">
        <v>1200</v>
      </c>
      <c r="L784" s="45">
        <v>600</v>
      </c>
      <c r="M784" s="45">
        <f t="shared" si="18"/>
        <v>50</v>
      </c>
    </row>
    <row r="785" spans="1:13" ht="25.5">
      <c r="A785" s="4">
        <v>779</v>
      </c>
      <c r="B785" s="4"/>
      <c r="C785" s="4"/>
      <c r="D785" s="4"/>
      <c r="E785" s="9" t="s">
        <v>697</v>
      </c>
      <c r="F785" s="10">
        <v>7452</v>
      </c>
      <c r="G785" s="10">
        <v>3500</v>
      </c>
      <c r="H785" s="45">
        <v>3500</v>
      </c>
      <c r="I785" s="45">
        <v>3500</v>
      </c>
      <c r="J785" s="11"/>
      <c r="K785" s="45">
        <v>3500</v>
      </c>
      <c r="L785" s="45">
        <v>0</v>
      </c>
      <c r="M785" s="45">
        <f t="shared" si="18"/>
        <v>0</v>
      </c>
    </row>
    <row r="786" spans="1:13" ht="25.5">
      <c r="A786" s="4">
        <v>780</v>
      </c>
      <c r="B786" s="4"/>
      <c r="C786" s="4"/>
      <c r="D786" s="4">
        <v>4700</v>
      </c>
      <c r="E786" s="9" t="s">
        <v>623</v>
      </c>
      <c r="F786" s="10"/>
      <c r="G786" s="10">
        <f>SUM(G787:G790)</f>
        <v>56258</v>
      </c>
      <c r="H786" s="45">
        <f>SUM(H787:H790)</f>
        <v>75302</v>
      </c>
      <c r="I786" s="45">
        <f>SUM(I787:I790)</f>
        <v>79589</v>
      </c>
      <c r="J786" s="11"/>
      <c r="K786" s="45">
        <f>SUM(K787:K790)</f>
        <v>75109</v>
      </c>
      <c r="L786" s="45">
        <f>SUM(L787:L790)</f>
        <v>11525.8</v>
      </c>
      <c r="M786" s="45">
        <f t="shared" si="18"/>
        <v>15.345431306501217</v>
      </c>
    </row>
    <row r="787" spans="1:13" ht="12.75">
      <c r="A787" s="4">
        <v>781</v>
      </c>
      <c r="B787" s="4"/>
      <c r="C787" s="4"/>
      <c r="D787" s="4"/>
      <c r="E787" s="9" t="s">
        <v>123</v>
      </c>
      <c r="F787" s="10"/>
      <c r="G787" s="10">
        <v>27039</v>
      </c>
      <c r="H787" s="45">
        <v>34972</v>
      </c>
      <c r="I787" s="45">
        <v>39268</v>
      </c>
      <c r="J787" s="11"/>
      <c r="K787" s="45">
        <v>39268</v>
      </c>
      <c r="L787" s="45">
        <v>4510.3</v>
      </c>
      <c r="M787" s="45">
        <f t="shared" si="18"/>
        <v>11.485942752368342</v>
      </c>
    </row>
    <row r="788" spans="1:13" ht="12.75">
      <c r="A788" s="4">
        <v>782</v>
      </c>
      <c r="B788" s="4"/>
      <c r="C788" s="4"/>
      <c r="D788" s="4"/>
      <c r="E788" s="9" t="s">
        <v>124</v>
      </c>
      <c r="F788" s="10"/>
      <c r="G788" s="10">
        <v>17560</v>
      </c>
      <c r="H788" s="45">
        <v>27411</v>
      </c>
      <c r="I788" s="45">
        <v>22952</v>
      </c>
      <c r="J788" s="11"/>
      <c r="K788" s="45">
        <v>22952</v>
      </c>
      <c r="L788" s="45">
        <v>6310.5</v>
      </c>
      <c r="M788" s="45">
        <f t="shared" si="18"/>
        <v>27.49433600557686</v>
      </c>
    </row>
    <row r="789" spans="1:13" ht="12.75">
      <c r="A789" s="4">
        <v>783</v>
      </c>
      <c r="B789" s="4"/>
      <c r="C789" s="4"/>
      <c r="D789" s="4"/>
      <c r="E789" s="9" t="s">
        <v>273</v>
      </c>
      <c r="F789" s="10"/>
      <c r="G789" s="10">
        <v>5369</v>
      </c>
      <c r="H789" s="45">
        <v>5741</v>
      </c>
      <c r="I789" s="45">
        <v>9558</v>
      </c>
      <c r="J789" s="11"/>
      <c r="K789" s="45">
        <v>5078</v>
      </c>
      <c r="L789" s="45">
        <v>0</v>
      </c>
      <c r="M789" s="45">
        <f t="shared" si="18"/>
        <v>0</v>
      </c>
    </row>
    <row r="790" spans="1:13" ht="12.75">
      <c r="A790" s="4">
        <v>784</v>
      </c>
      <c r="B790" s="4"/>
      <c r="C790" s="4"/>
      <c r="D790" s="4"/>
      <c r="E790" s="9" t="s">
        <v>695</v>
      </c>
      <c r="F790" s="10"/>
      <c r="G790" s="10">
        <v>6290</v>
      </c>
      <c r="H790" s="45">
        <v>7178</v>
      </c>
      <c r="I790" s="45">
        <v>7811</v>
      </c>
      <c r="J790" s="11"/>
      <c r="K790" s="45">
        <v>7811</v>
      </c>
      <c r="L790" s="45">
        <v>705</v>
      </c>
      <c r="M790" s="45">
        <f t="shared" si="18"/>
        <v>9.02573294072462</v>
      </c>
    </row>
    <row r="791" spans="1:13" ht="12.75">
      <c r="A791" s="4">
        <v>785</v>
      </c>
      <c r="B791" s="4"/>
      <c r="C791" s="21">
        <v>80148</v>
      </c>
      <c r="D791" s="21"/>
      <c r="E791" s="22" t="s">
        <v>125</v>
      </c>
      <c r="F791" s="23"/>
      <c r="G791" s="23"/>
      <c r="H791" s="49"/>
      <c r="I791" s="49">
        <f>SUM(I793+I794+I796+I798+I800+I802+I804)</f>
        <v>176655</v>
      </c>
      <c r="J791" s="11"/>
      <c r="K791" s="49">
        <f>SUM(K793+K794+K796+K798+K800+K802+K804)</f>
        <v>181005</v>
      </c>
      <c r="L791" s="49">
        <f>SUM(L793+L794+L796+L798+L800+L802+L804)</f>
        <v>87704.34999999999</v>
      </c>
      <c r="M791" s="45">
        <f t="shared" si="18"/>
        <v>48.45410347780448</v>
      </c>
    </row>
    <row r="792" spans="1:13" ht="12.75">
      <c r="A792" s="4">
        <v>786</v>
      </c>
      <c r="B792" s="4"/>
      <c r="C792" s="4"/>
      <c r="D792" s="4">
        <v>4010</v>
      </c>
      <c r="E792" s="9" t="s">
        <v>264</v>
      </c>
      <c r="F792" s="10"/>
      <c r="G792" s="10"/>
      <c r="H792" s="45"/>
      <c r="I792" s="45">
        <f>SUM(I793)</f>
        <v>127000</v>
      </c>
      <c r="J792" s="11"/>
      <c r="K792" s="45">
        <f>SUM(K793)</f>
        <v>130600</v>
      </c>
      <c r="L792" s="45">
        <f>SUM(L793)</f>
        <v>59290.56</v>
      </c>
      <c r="M792" s="45">
        <f t="shared" si="18"/>
        <v>45.398591117917306</v>
      </c>
    </row>
    <row r="793" spans="1:13" ht="12.75">
      <c r="A793" s="4">
        <v>787</v>
      </c>
      <c r="B793" s="4"/>
      <c r="C793" s="4"/>
      <c r="D793" s="4"/>
      <c r="E793" s="9" t="s">
        <v>126</v>
      </c>
      <c r="F793" s="10"/>
      <c r="G793" s="10"/>
      <c r="H793" s="45"/>
      <c r="I793" s="45">
        <v>127000</v>
      </c>
      <c r="J793" s="11"/>
      <c r="K793" s="45">
        <v>130600</v>
      </c>
      <c r="L793" s="45">
        <v>59290.56</v>
      </c>
      <c r="M793" s="45">
        <f t="shared" si="18"/>
        <v>45.398591117917306</v>
      </c>
    </row>
    <row r="794" spans="1:13" ht="12.75">
      <c r="A794" s="4">
        <v>788</v>
      </c>
      <c r="B794" s="4"/>
      <c r="C794" s="4"/>
      <c r="D794" s="4">
        <v>4040</v>
      </c>
      <c r="E794" s="9" t="s">
        <v>265</v>
      </c>
      <c r="F794" s="10"/>
      <c r="G794" s="10"/>
      <c r="H794" s="45"/>
      <c r="I794" s="45">
        <f>SUM(I795)</f>
        <v>10880</v>
      </c>
      <c r="J794" s="11"/>
      <c r="K794" s="45">
        <f>SUM(K795)</f>
        <v>10880</v>
      </c>
      <c r="L794" s="45">
        <f>SUM(L795)</f>
        <v>9271.45</v>
      </c>
      <c r="M794" s="45">
        <f t="shared" si="18"/>
        <v>85.21553308823529</v>
      </c>
    </row>
    <row r="795" spans="1:13" ht="38.25">
      <c r="A795" s="4">
        <v>789</v>
      </c>
      <c r="B795" s="4"/>
      <c r="C795" s="4"/>
      <c r="D795" s="4"/>
      <c r="E795" s="9" t="s">
        <v>251</v>
      </c>
      <c r="F795" s="10"/>
      <c r="G795" s="10"/>
      <c r="H795" s="45"/>
      <c r="I795" s="45">
        <v>10880</v>
      </c>
      <c r="J795" s="11"/>
      <c r="K795" s="45">
        <v>10880</v>
      </c>
      <c r="L795" s="45">
        <v>9271.45</v>
      </c>
      <c r="M795" s="45">
        <f t="shared" si="18"/>
        <v>85.21553308823529</v>
      </c>
    </row>
    <row r="796" spans="1:13" ht="12.75">
      <c r="A796" s="4">
        <v>790</v>
      </c>
      <c r="B796" s="4"/>
      <c r="C796" s="4"/>
      <c r="D796" s="4">
        <v>4110</v>
      </c>
      <c r="E796" s="9" t="s">
        <v>223</v>
      </c>
      <c r="F796" s="10"/>
      <c r="G796" s="10"/>
      <c r="H796" s="45"/>
      <c r="I796" s="45">
        <f>SUM(I797)</f>
        <v>20200</v>
      </c>
      <c r="J796" s="11"/>
      <c r="K796" s="45">
        <f>SUM(K797)</f>
        <v>20800</v>
      </c>
      <c r="L796" s="45">
        <f>SUM(L797)</f>
        <v>10168.52</v>
      </c>
      <c r="M796" s="45">
        <f t="shared" si="18"/>
        <v>48.887115384615385</v>
      </c>
    </row>
    <row r="797" spans="1:13" ht="12.75">
      <c r="A797" s="4">
        <v>791</v>
      </c>
      <c r="B797" s="4"/>
      <c r="C797" s="4"/>
      <c r="D797" s="4"/>
      <c r="E797" s="9" t="s">
        <v>223</v>
      </c>
      <c r="F797" s="10"/>
      <c r="G797" s="10"/>
      <c r="H797" s="45"/>
      <c r="I797" s="45">
        <v>20200</v>
      </c>
      <c r="J797" s="11"/>
      <c r="K797" s="45">
        <v>20800</v>
      </c>
      <c r="L797" s="45">
        <v>10168.52</v>
      </c>
      <c r="M797" s="45">
        <f t="shared" si="18"/>
        <v>48.887115384615385</v>
      </c>
    </row>
    <row r="798" spans="1:13" ht="12.75">
      <c r="A798" s="4">
        <v>792</v>
      </c>
      <c r="B798" s="4"/>
      <c r="C798" s="4"/>
      <c r="D798" s="4">
        <v>4120</v>
      </c>
      <c r="E798" s="9" t="s">
        <v>224</v>
      </c>
      <c r="F798" s="10"/>
      <c r="G798" s="10"/>
      <c r="H798" s="45"/>
      <c r="I798" s="45">
        <f>SUM(I799)</f>
        <v>3100</v>
      </c>
      <c r="J798" s="11"/>
      <c r="K798" s="45">
        <f>SUM(K799)</f>
        <v>3250</v>
      </c>
      <c r="L798" s="45">
        <f>SUM(L799)</f>
        <v>1468.37</v>
      </c>
      <c r="M798" s="45">
        <f t="shared" si="18"/>
        <v>45.18061538461538</v>
      </c>
    </row>
    <row r="799" spans="1:13" ht="12.75">
      <c r="A799" s="4">
        <v>793</v>
      </c>
      <c r="B799" s="4"/>
      <c r="C799" s="4"/>
      <c r="D799" s="4"/>
      <c r="E799" s="9" t="s">
        <v>224</v>
      </c>
      <c r="F799" s="10"/>
      <c r="G799" s="10"/>
      <c r="H799" s="45"/>
      <c r="I799" s="45">
        <v>3100</v>
      </c>
      <c r="J799" s="11"/>
      <c r="K799" s="45">
        <v>3250</v>
      </c>
      <c r="L799" s="45">
        <v>1468.37</v>
      </c>
      <c r="M799" s="45">
        <f t="shared" si="18"/>
        <v>45.18061538461538</v>
      </c>
    </row>
    <row r="800" spans="1:13" ht="12.75">
      <c r="A800" s="4">
        <v>794</v>
      </c>
      <c r="B800" s="4"/>
      <c r="C800" s="4"/>
      <c r="D800" s="4">
        <v>4210</v>
      </c>
      <c r="E800" s="9" t="s">
        <v>171</v>
      </c>
      <c r="F800" s="10"/>
      <c r="G800" s="10"/>
      <c r="H800" s="45"/>
      <c r="I800" s="45">
        <f>SUM(I801)</f>
        <v>7000</v>
      </c>
      <c r="J800" s="11"/>
      <c r="K800" s="45">
        <f>SUM(K801)</f>
        <v>7000</v>
      </c>
      <c r="L800" s="45">
        <f>SUM(L801)</f>
        <v>2273.45</v>
      </c>
      <c r="M800" s="45">
        <f t="shared" si="18"/>
        <v>32.47785714285714</v>
      </c>
    </row>
    <row r="801" spans="1:13" ht="12.75">
      <c r="A801" s="4">
        <v>795</v>
      </c>
      <c r="B801" s="4"/>
      <c r="C801" s="4"/>
      <c r="D801" s="4"/>
      <c r="E801" s="9" t="s">
        <v>127</v>
      </c>
      <c r="F801" s="10"/>
      <c r="G801" s="10"/>
      <c r="H801" s="45"/>
      <c r="I801" s="45">
        <v>7000</v>
      </c>
      <c r="J801" s="11"/>
      <c r="K801" s="45">
        <v>7000</v>
      </c>
      <c r="L801" s="45">
        <v>2273.45</v>
      </c>
      <c r="M801" s="45">
        <f t="shared" si="18"/>
        <v>32.47785714285714</v>
      </c>
    </row>
    <row r="802" spans="1:13" ht="12.75">
      <c r="A802" s="4">
        <v>796</v>
      </c>
      <c r="B802" s="4"/>
      <c r="C802" s="4"/>
      <c r="D802" s="4">
        <v>4440</v>
      </c>
      <c r="E802" s="9" t="s">
        <v>278</v>
      </c>
      <c r="F802" s="10"/>
      <c r="G802" s="10"/>
      <c r="H802" s="45"/>
      <c r="I802" s="45">
        <f>SUM(I803)</f>
        <v>6975</v>
      </c>
      <c r="J802" s="11"/>
      <c r="K802" s="45">
        <f>SUM(K803)</f>
        <v>6975</v>
      </c>
      <c r="L802" s="45">
        <f>SUM(L803)</f>
        <v>5232</v>
      </c>
      <c r="M802" s="45">
        <f t="shared" si="18"/>
        <v>75.01075268817205</v>
      </c>
    </row>
    <row r="803" spans="1:13" ht="25.5">
      <c r="A803" s="4">
        <v>797</v>
      </c>
      <c r="B803" s="4"/>
      <c r="C803" s="4"/>
      <c r="D803" s="4"/>
      <c r="E803" s="9" t="s">
        <v>423</v>
      </c>
      <c r="F803" s="10"/>
      <c r="G803" s="10"/>
      <c r="H803" s="45"/>
      <c r="I803" s="45">
        <v>6975</v>
      </c>
      <c r="J803" s="11"/>
      <c r="K803" s="45">
        <v>6975</v>
      </c>
      <c r="L803" s="45">
        <v>5232</v>
      </c>
      <c r="M803" s="45">
        <f t="shared" si="18"/>
        <v>75.01075268817205</v>
      </c>
    </row>
    <row r="804" spans="1:13" ht="25.5">
      <c r="A804" s="4">
        <v>798</v>
      </c>
      <c r="B804" s="4"/>
      <c r="C804" s="4"/>
      <c r="D804" s="4">
        <v>4700</v>
      </c>
      <c r="E804" s="9" t="s">
        <v>623</v>
      </c>
      <c r="F804" s="10"/>
      <c r="G804" s="10"/>
      <c r="H804" s="45"/>
      <c r="I804" s="45">
        <f>SUM(I805)</f>
        <v>1500</v>
      </c>
      <c r="J804" s="11"/>
      <c r="K804" s="45">
        <f>SUM(K805)</f>
        <v>1500</v>
      </c>
      <c r="L804" s="45">
        <f>SUM(L805)</f>
        <v>0</v>
      </c>
      <c r="M804" s="45">
        <f t="shared" si="18"/>
        <v>0</v>
      </c>
    </row>
    <row r="805" spans="1:13" ht="12.75">
      <c r="A805" s="4">
        <v>799</v>
      </c>
      <c r="B805" s="4"/>
      <c r="C805" s="4"/>
      <c r="D805" s="4"/>
      <c r="E805" s="9" t="s">
        <v>128</v>
      </c>
      <c r="F805" s="10"/>
      <c r="G805" s="10"/>
      <c r="H805" s="45"/>
      <c r="I805" s="45">
        <v>1500</v>
      </c>
      <c r="J805" s="11"/>
      <c r="K805" s="45">
        <v>1500</v>
      </c>
      <c r="L805" s="45">
        <v>0</v>
      </c>
      <c r="M805" s="45">
        <f t="shared" si="18"/>
        <v>0</v>
      </c>
    </row>
    <row r="806" spans="1:13" ht="12.75">
      <c r="A806" s="4">
        <v>800</v>
      </c>
      <c r="B806" s="105" t="s">
        <v>714</v>
      </c>
      <c r="C806" s="106"/>
      <c r="D806" s="106"/>
      <c r="E806" s="106"/>
      <c r="F806" s="16" t="e">
        <f>SUM(F354+F459+#REF!+F528+F610+F691+F697+F737+#REF!+F780)</f>
        <v>#REF!</v>
      </c>
      <c r="G806" s="16" t="e">
        <f>SUM(G354+G486+G459+G528+G610+G691+G697+G737+G780+#REF!)</f>
        <v>#REF!</v>
      </c>
      <c r="H806" s="48" t="e">
        <f>SUM(H354+H486+H459+H528+H610+H691+H697+H737+H780)</f>
        <v>#REF!</v>
      </c>
      <c r="I806" s="48">
        <f>SUM(I354+I486+I459+I528+I610+I691+I697+I737+I780+I791+I491)</f>
        <v>24487449</v>
      </c>
      <c r="J806" s="17" t="e">
        <f>SUM(J354+J459+#REF!+J528+J610+J691+J697+J737+#REF!+J780+#REF!)</f>
        <v>#REF!</v>
      </c>
      <c r="K806" s="48">
        <f>SUM(K354+K486+K459+K528+K610+K691+K697+K737+K780+K791+K491+K596)</f>
        <v>24665719</v>
      </c>
      <c r="L806" s="48">
        <f>SUM(L354+L486+L459+L528+L610+L691+L697+L737+L780+L791+L491+L596)</f>
        <v>11919605.040000003</v>
      </c>
      <c r="M806" s="45">
        <f t="shared" si="18"/>
        <v>48.324579713244944</v>
      </c>
    </row>
    <row r="807" spans="1:13" ht="12.75">
      <c r="A807" s="4">
        <v>801</v>
      </c>
      <c r="B807" s="24">
        <v>803</v>
      </c>
      <c r="C807" s="25">
        <v>80309</v>
      </c>
      <c r="D807" s="25">
        <v>3210</v>
      </c>
      <c r="E807" s="25" t="s">
        <v>245</v>
      </c>
      <c r="F807" s="26"/>
      <c r="G807" s="23">
        <f>SUM(G808)</f>
        <v>36000</v>
      </c>
      <c r="H807" s="49">
        <f>SUM(H808)</f>
        <v>36000</v>
      </c>
      <c r="I807" s="49">
        <f>SUM(I808)</f>
        <v>36000</v>
      </c>
      <c r="J807" s="17"/>
      <c r="K807" s="49">
        <f>SUM(K808)</f>
        <v>36000</v>
      </c>
      <c r="L807" s="49">
        <f>SUM(L808)</f>
        <v>21900</v>
      </c>
      <c r="M807" s="45">
        <f t="shared" si="18"/>
        <v>60.83333333333333</v>
      </c>
    </row>
    <row r="808" spans="1:13" ht="12.75">
      <c r="A808" s="4">
        <v>802</v>
      </c>
      <c r="B808" s="24"/>
      <c r="C808" s="24"/>
      <c r="D808" s="24"/>
      <c r="E808" s="24" t="s">
        <v>34</v>
      </c>
      <c r="F808" s="16"/>
      <c r="G808" s="27">
        <v>36000</v>
      </c>
      <c r="H808" s="46">
        <v>36000</v>
      </c>
      <c r="I808" s="46">
        <v>36000</v>
      </c>
      <c r="J808" s="17"/>
      <c r="K808" s="46">
        <v>36000</v>
      </c>
      <c r="L808" s="46">
        <v>21900</v>
      </c>
      <c r="M808" s="45">
        <f t="shared" si="18"/>
        <v>60.83333333333333</v>
      </c>
    </row>
    <row r="809" spans="1:13" ht="12.75">
      <c r="A809" s="4">
        <v>803</v>
      </c>
      <c r="B809" s="28"/>
      <c r="C809" s="24"/>
      <c r="D809" s="25" t="s">
        <v>32</v>
      </c>
      <c r="E809" s="25"/>
      <c r="F809" s="26"/>
      <c r="G809" s="23">
        <f>SUM(G807)</f>
        <v>36000</v>
      </c>
      <c r="H809" s="49">
        <f>SUM(H807)</f>
        <v>36000</v>
      </c>
      <c r="I809" s="49">
        <f>SUM(I807)</f>
        <v>36000</v>
      </c>
      <c r="J809" s="17"/>
      <c r="K809" s="49">
        <f>SUM(K807)</f>
        <v>36000</v>
      </c>
      <c r="L809" s="49">
        <f>SUM(L807)</f>
        <v>21900</v>
      </c>
      <c r="M809" s="45">
        <f t="shared" si="18"/>
        <v>60.83333333333333</v>
      </c>
    </row>
    <row r="810" spans="1:13" ht="12.75">
      <c r="A810" s="4">
        <v>804</v>
      </c>
      <c r="B810" s="28" t="s">
        <v>33</v>
      </c>
      <c r="C810" s="24"/>
      <c r="D810" s="24"/>
      <c r="E810" s="24"/>
      <c r="F810" s="16"/>
      <c r="G810" s="16">
        <f>SUM(G809)</f>
        <v>36000</v>
      </c>
      <c r="H810" s="48">
        <f>SUM(H809)</f>
        <v>36000</v>
      </c>
      <c r="I810" s="48">
        <f>SUM(I807)</f>
        <v>36000</v>
      </c>
      <c r="J810" s="17"/>
      <c r="K810" s="48">
        <f>SUM(K807)</f>
        <v>36000</v>
      </c>
      <c r="L810" s="48">
        <f>SUM(L807)</f>
        <v>21900</v>
      </c>
      <c r="M810" s="45">
        <f t="shared" si="18"/>
        <v>60.83333333333333</v>
      </c>
    </row>
    <row r="811" spans="1:13" ht="12.75">
      <c r="A811" s="4">
        <v>805</v>
      </c>
      <c r="B811" s="4">
        <v>851</v>
      </c>
      <c r="C811" s="8">
        <v>85153</v>
      </c>
      <c r="D811" s="8" t="s">
        <v>163</v>
      </c>
      <c r="E811" s="13" t="s">
        <v>146</v>
      </c>
      <c r="F811" s="10"/>
      <c r="G811" s="14">
        <f>SUM(G814+G816)</f>
        <v>15000</v>
      </c>
      <c r="H811" s="47">
        <f>SUM(H814+H816+H812)</f>
        <v>20000</v>
      </c>
      <c r="I811" s="47">
        <f>SUM(I814+I816+I812)</f>
        <v>20000</v>
      </c>
      <c r="J811" s="29"/>
      <c r="K811" s="47">
        <f>SUM(K814+K816+K812)</f>
        <v>20000</v>
      </c>
      <c r="L811" s="47">
        <f>SUM(L814+L816+L812)</f>
        <v>0</v>
      </c>
      <c r="M811" s="45">
        <f t="shared" si="18"/>
        <v>0</v>
      </c>
    </row>
    <row r="812" spans="1:13" ht="12.75">
      <c r="A812" s="4">
        <v>806</v>
      </c>
      <c r="B812" s="4"/>
      <c r="C812" s="8"/>
      <c r="D812" s="4">
        <v>4170</v>
      </c>
      <c r="E812" s="9" t="s">
        <v>742</v>
      </c>
      <c r="F812" s="10"/>
      <c r="G812" s="14"/>
      <c r="H812" s="46">
        <f>SUM(H813)</f>
        <v>9000</v>
      </c>
      <c r="I812" s="47">
        <f>SUM(I813)</f>
        <v>9000</v>
      </c>
      <c r="J812" s="29"/>
      <c r="K812" s="47">
        <f>SUM(K813)</f>
        <v>9000</v>
      </c>
      <c r="L812" s="47">
        <f>SUM(L813)</f>
        <v>0</v>
      </c>
      <c r="M812" s="45">
        <f t="shared" si="18"/>
        <v>0</v>
      </c>
    </row>
    <row r="813" spans="1:13" ht="12.75">
      <c r="A813" s="4">
        <v>807</v>
      </c>
      <c r="B813" s="4"/>
      <c r="C813" s="8"/>
      <c r="D813" s="8"/>
      <c r="E813" s="9" t="s">
        <v>451</v>
      </c>
      <c r="F813" s="10"/>
      <c r="G813" s="14"/>
      <c r="H813" s="46">
        <v>9000</v>
      </c>
      <c r="I813" s="47">
        <v>9000</v>
      </c>
      <c r="J813" s="29"/>
      <c r="K813" s="47">
        <v>9000</v>
      </c>
      <c r="L813" s="47">
        <v>0</v>
      </c>
      <c r="M813" s="45">
        <f t="shared" si="18"/>
        <v>0</v>
      </c>
    </row>
    <row r="814" spans="1:13" ht="12.75">
      <c r="A814" s="4">
        <v>808</v>
      </c>
      <c r="B814" s="4"/>
      <c r="C814" s="8"/>
      <c r="D814" s="4">
        <v>4210</v>
      </c>
      <c r="E814" s="9" t="s">
        <v>171</v>
      </c>
      <c r="F814" s="10"/>
      <c r="G814" s="14">
        <f>SUM(G815)</f>
        <v>3000</v>
      </c>
      <c r="H814" s="47">
        <f>SUM(H815)</f>
        <v>1000</v>
      </c>
      <c r="I814" s="47">
        <f>SUM(I815)</f>
        <v>1000</v>
      </c>
      <c r="J814" s="29"/>
      <c r="K814" s="47">
        <f>SUM(K815)</f>
        <v>1000</v>
      </c>
      <c r="L814" s="47">
        <f>SUM(L815)</f>
        <v>0</v>
      </c>
      <c r="M814" s="45">
        <f t="shared" si="18"/>
        <v>0</v>
      </c>
    </row>
    <row r="815" spans="1:13" ht="25.5">
      <c r="A815" s="4">
        <v>809</v>
      </c>
      <c r="B815" s="4"/>
      <c r="C815" s="8"/>
      <c r="D815" s="8"/>
      <c r="E815" s="9" t="s">
        <v>454</v>
      </c>
      <c r="F815" s="10"/>
      <c r="G815" s="37">
        <v>3000</v>
      </c>
      <c r="H815" s="45">
        <v>1000</v>
      </c>
      <c r="I815" s="46">
        <v>1000</v>
      </c>
      <c r="J815" s="29"/>
      <c r="K815" s="46">
        <v>1000</v>
      </c>
      <c r="L815" s="46">
        <v>0</v>
      </c>
      <c r="M815" s="45">
        <f t="shared" si="18"/>
        <v>0</v>
      </c>
    </row>
    <row r="816" spans="1:13" ht="12.75">
      <c r="A816" s="4">
        <v>810</v>
      </c>
      <c r="B816" s="4"/>
      <c r="C816" s="4" t="s">
        <v>162</v>
      </c>
      <c r="D816" s="4">
        <v>4300</v>
      </c>
      <c r="E816" s="9" t="s">
        <v>216</v>
      </c>
      <c r="F816" s="10"/>
      <c r="G816" s="10">
        <f>SUM(G817)</f>
        <v>12000</v>
      </c>
      <c r="H816" s="45">
        <f>SUM(H817)</f>
        <v>10000</v>
      </c>
      <c r="I816" s="45">
        <f>SUM(I817)</f>
        <v>10000</v>
      </c>
      <c r="J816" s="29"/>
      <c r="K816" s="45">
        <f>SUM(K817)</f>
        <v>10000</v>
      </c>
      <c r="L816" s="45">
        <f>SUM(L817)</f>
        <v>0</v>
      </c>
      <c r="M816" s="45">
        <f t="shared" si="18"/>
        <v>0</v>
      </c>
    </row>
    <row r="817" spans="1:13" ht="12.75">
      <c r="A817" s="4">
        <v>811</v>
      </c>
      <c r="B817" s="4"/>
      <c r="C817" s="4" t="s">
        <v>162</v>
      </c>
      <c r="D817" s="4"/>
      <c r="E817" s="9" t="s">
        <v>453</v>
      </c>
      <c r="F817" s="10"/>
      <c r="G817" s="10">
        <v>12000</v>
      </c>
      <c r="H817" s="45">
        <v>10000</v>
      </c>
      <c r="I817" s="45">
        <v>10000</v>
      </c>
      <c r="J817" s="29"/>
      <c r="K817" s="45">
        <v>10000</v>
      </c>
      <c r="L817" s="45">
        <v>0</v>
      </c>
      <c r="M817" s="45">
        <f t="shared" si="18"/>
        <v>0</v>
      </c>
    </row>
    <row r="818" spans="1:13" ht="12.75">
      <c r="A818" s="4">
        <v>812</v>
      </c>
      <c r="B818" s="4"/>
      <c r="C818" s="8">
        <v>85154</v>
      </c>
      <c r="D818" s="8" t="s">
        <v>163</v>
      </c>
      <c r="E818" s="13" t="s">
        <v>336</v>
      </c>
      <c r="F818" s="14" t="e">
        <f>SUM(F819+#REF!+F821+F823+#REF!+F825+F827)</f>
        <v>#REF!</v>
      </c>
      <c r="G818" s="14">
        <f>SUM(G819+G821+G823+G825+G827+G829+G831)</f>
        <v>125000</v>
      </c>
      <c r="H818" s="47">
        <f>SUM(H819+H821+H823+H825+H827+H829+H831+H835+H837)</f>
        <v>149000</v>
      </c>
      <c r="I818" s="47">
        <f>SUM(I819+I821+I823+I825+I827+I829+I831+I835+I837+I833)</f>
        <v>160000</v>
      </c>
      <c r="J818" s="15" t="e">
        <f>SUM(#REF!+J823+#REF!+J825+J827+#REF!)</f>
        <v>#REF!</v>
      </c>
      <c r="K818" s="47">
        <f>SUM(K819+K821+K823+K825+K827+K829+K831+K835+K837+K833)</f>
        <v>160000</v>
      </c>
      <c r="L818" s="47">
        <f>SUM(L819+L821+L823+L825+L827+L829+L831+L835+L837+L833)</f>
        <v>37379.06999999999</v>
      </c>
      <c r="M818" s="45">
        <f t="shared" si="18"/>
        <v>23.361918749999997</v>
      </c>
    </row>
    <row r="819" spans="1:13" ht="25.5">
      <c r="A819" s="4">
        <v>813</v>
      </c>
      <c r="B819" s="4"/>
      <c r="C819" s="8"/>
      <c r="D819" s="4">
        <v>2820</v>
      </c>
      <c r="E819" s="9" t="s">
        <v>147</v>
      </c>
      <c r="F819" s="10">
        <f>SUM(F820:F820)</f>
        <v>17100</v>
      </c>
      <c r="G819" s="10">
        <f>SUM(G820:G820)</f>
        <v>12000</v>
      </c>
      <c r="H819" s="45">
        <f>SUM(H820:H820)</f>
        <v>12000</v>
      </c>
      <c r="I819" s="45">
        <f>SUM(I820:I820)</f>
        <v>12000</v>
      </c>
      <c r="J819" s="15"/>
      <c r="K819" s="45">
        <f>SUM(K820:K820)</f>
        <v>12000</v>
      </c>
      <c r="L819" s="45">
        <f>SUM(L820:L820)</f>
        <v>0</v>
      </c>
      <c r="M819" s="45">
        <f t="shared" si="18"/>
        <v>0</v>
      </c>
    </row>
    <row r="820" spans="1:13" ht="25.5">
      <c r="A820" s="4">
        <v>814</v>
      </c>
      <c r="B820" s="4"/>
      <c r="C820" s="8"/>
      <c r="D820" s="4"/>
      <c r="E820" s="9" t="s">
        <v>295</v>
      </c>
      <c r="F820" s="10">
        <v>17100</v>
      </c>
      <c r="G820" s="10">
        <v>12000</v>
      </c>
      <c r="H820" s="45">
        <v>12000</v>
      </c>
      <c r="I820" s="45">
        <v>12000</v>
      </c>
      <c r="J820" s="15"/>
      <c r="K820" s="45">
        <v>12000</v>
      </c>
      <c r="L820" s="45">
        <v>0</v>
      </c>
      <c r="M820" s="45">
        <f t="shared" si="18"/>
        <v>0</v>
      </c>
    </row>
    <row r="821" spans="1:13" ht="12.75">
      <c r="A821" s="4">
        <v>815</v>
      </c>
      <c r="B821" s="4"/>
      <c r="C821" s="4"/>
      <c r="D821" s="4">
        <v>4170</v>
      </c>
      <c r="E821" s="9" t="s">
        <v>742</v>
      </c>
      <c r="F821" s="10">
        <f>SUM(F822)</f>
        <v>32020</v>
      </c>
      <c r="G821" s="10">
        <f>SUM(G822)</f>
        <v>38140</v>
      </c>
      <c r="H821" s="45">
        <f>SUM(H822)</f>
        <v>40000</v>
      </c>
      <c r="I821" s="45">
        <f>SUM(I822)</f>
        <v>40000</v>
      </c>
      <c r="J821" s="11"/>
      <c r="K821" s="45">
        <f>SUM(K822)</f>
        <v>40000</v>
      </c>
      <c r="L821" s="45">
        <f>SUM(L822)</f>
        <v>14753</v>
      </c>
      <c r="M821" s="45">
        <f t="shared" si="18"/>
        <v>36.8825</v>
      </c>
    </row>
    <row r="822" spans="1:13" ht="12.75">
      <c r="A822" s="4">
        <v>816</v>
      </c>
      <c r="B822" s="4"/>
      <c r="C822" s="4"/>
      <c r="D822" s="4"/>
      <c r="E822" s="9" t="s">
        <v>452</v>
      </c>
      <c r="F822" s="10">
        <v>32020</v>
      </c>
      <c r="G822" s="10">
        <v>38140</v>
      </c>
      <c r="H822" s="45">
        <v>40000</v>
      </c>
      <c r="I822" s="45">
        <v>40000</v>
      </c>
      <c r="J822" s="11"/>
      <c r="K822" s="45">
        <v>40000</v>
      </c>
      <c r="L822" s="45">
        <v>14753</v>
      </c>
      <c r="M822" s="45">
        <f t="shared" si="18"/>
        <v>36.8825</v>
      </c>
    </row>
    <row r="823" spans="1:13" ht="12.75">
      <c r="A823" s="4">
        <v>817</v>
      </c>
      <c r="B823" s="4" t="s">
        <v>161</v>
      </c>
      <c r="C823" s="4" t="s">
        <v>162</v>
      </c>
      <c r="D823" s="4">
        <v>4210</v>
      </c>
      <c r="E823" s="9" t="s">
        <v>171</v>
      </c>
      <c r="F823" s="10">
        <f aca="true" t="shared" si="19" ref="F823:L823">SUM(F824)</f>
        <v>5520</v>
      </c>
      <c r="G823" s="10">
        <f t="shared" si="19"/>
        <v>6300</v>
      </c>
      <c r="H823" s="45">
        <f t="shared" si="19"/>
        <v>7500</v>
      </c>
      <c r="I823" s="45">
        <f t="shared" si="19"/>
        <v>7500</v>
      </c>
      <c r="J823" s="11">
        <f t="shared" si="19"/>
        <v>0</v>
      </c>
      <c r="K823" s="45">
        <f t="shared" si="19"/>
        <v>7500</v>
      </c>
      <c r="L823" s="45">
        <f t="shared" si="19"/>
        <v>2334.41</v>
      </c>
      <c r="M823" s="45">
        <f t="shared" si="18"/>
        <v>31.12546666666666</v>
      </c>
    </row>
    <row r="824" spans="1:13" ht="14.25" customHeight="1">
      <c r="A824" s="4">
        <v>818</v>
      </c>
      <c r="B824" s="4" t="s">
        <v>161</v>
      </c>
      <c r="C824" s="4" t="s">
        <v>162</v>
      </c>
      <c r="D824" s="4"/>
      <c r="E824" s="9" t="s">
        <v>455</v>
      </c>
      <c r="F824" s="10">
        <v>5520</v>
      </c>
      <c r="G824" s="10">
        <v>6300</v>
      </c>
      <c r="H824" s="45">
        <v>7500</v>
      </c>
      <c r="I824" s="45">
        <v>7500</v>
      </c>
      <c r="J824" s="11"/>
      <c r="K824" s="45">
        <v>7500</v>
      </c>
      <c r="L824" s="45">
        <v>2334.41</v>
      </c>
      <c r="M824" s="45">
        <f t="shared" si="18"/>
        <v>31.12546666666666</v>
      </c>
    </row>
    <row r="825" spans="1:13" ht="12.75">
      <c r="A825" s="4">
        <v>819</v>
      </c>
      <c r="B825" s="4" t="s">
        <v>161</v>
      </c>
      <c r="C825" s="4" t="s">
        <v>162</v>
      </c>
      <c r="D825" s="4">
        <v>4260</v>
      </c>
      <c r="E825" s="9" t="s">
        <v>173</v>
      </c>
      <c r="F825" s="10">
        <f aca="true" t="shared" si="20" ref="F825:L825">SUM(F826)</f>
        <v>3000</v>
      </c>
      <c r="G825" s="10">
        <f t="shared" si="20"/>
        <v>6000</v>
      </c>
      <c r="H825" s="45">
        <f t="shared" si="20"/>
        <v>5000</v>
      </c>
      <c r="I825" s="45">
        <f t="shared" si="20"/>
        <v>5000</v>
      </c>
      <c r="J825" s="11">
        <f t="shared" si="20"/>
        <v>0</v>
      </c>
      <c r="K825" s="45">
        <f t="shared" si="20"/>
        <v>5000</v>
      </c>
      <c r="L825" s="45">
        <f t="shared" si="20"/>
        <v>3381.53</v>
      </c>
      <c r="M825" s="45">
        <f t="shared" si="18"/>
        <v>67.6306</v>
      </c>
    </row>
    <row r="826" spans="1:13" ht="12.75">
      <c r="A826" s="4">
        <v>820</v>
      </c>
      <c r="B826" s="4" t="s">
        <v>161</v>
      </c>
      <c r="C826" s="4" t="s">
        <v>162</v>
      </c>
      <c r="D826" s="4"/>
      <c r="E826" s="9" t="s">
        <v>456</v>
      </c>
      <c r="F826" s="10">
        <v>3000</v>
      </c>
      <c r="G826" s="10">
        <v>6000</v>
      </c>
      <c r="H826" s="45">
        <v>5000</v>
      </c>
      <c r="I826" s="45">
        <v>5000</v>
      </c>
      <c r="J826" s="11"/>
      <c r="K826" s="45">
        <v>5000</v>
      </c>
      <c r="L826" s="45">
        <v>3381.53</v>
      </c>
      <c r="M826" s="45">
        <f t="shared" si="18"/>
        <v>67.6306</v>
      </c>
    </row>
    <row r="827" spans="1:13" ht="12.75">
      <c r="A827" s="4">
        <v>821</v>
      </c>
      <c r="B827" s="4" t="s">
        <v>161</v>
      </c>
      <c r="C827" s="4" t="s">
        <v>162</v>
      </c>
      <c r="D827" s="4">
        <v>4300</v>
      </c>
      <c r="E827" s="9" t="s">
        <v>216</v>
      </c>
      <c r="F827" s="10">
        <f aca="true" t="shared" si="21" ref="F827:L827">SUM(F828)</f>
        <v>21240</v>
      </c>
      <c r="G827" s="10">
        <f t="shared" si="21"/>
        <v>56060</v>
      </c>
      <c r="H827" s="45">
        <f t="shared" si="21"/>
        <v>75700</v>
      </c>
      <c r="I827" s="45">
        <f t="shared" si="21"/>
        <v>86100</v>
      </c>
      <c r="J827" s="11">
        <f t="shared" si="21"/>
        <v>0</v>
      </c>
      <c r="K827" s="45">
        <f t="shared" si="21"/>
        <v>86100</v>
      </c>
      <c r="L827" s="45">
        <f t="shared" si="21"/>
        <v>15999.93</v>
      </c>
      <c r="M827" s="45">
        <f t="shared" si="18"/>
        <v>18.582961672473868</v>
      </c>
    </row>
    <row r="828" spans="1:13" ht="66" customHeight="1">
      <c r="A828" s="4">
        <v>822</v>
      </c>
      <c r="B828" s="4" t="s">
        <v>161</v>
      </c>
      <c r="C828" s="4" t="s">
        <v>162</v>
      </c>
      <c r="D828" s="4"/>
      <c r="E828" s="9" t="s">
        <v>689</v>
      </c>
      <c r="F828" s="10">
        <v>21240</v>
      </c>
      <c r="G828" s="10">
        <v>56060</v>
      </c>
      <c r="H828" s="55">
        <v>75700</v>
      </c>
      <c r="I828" s="55">
        <v>86100</v>
      </c>
      <c r="J828" s="11"/>
      <c r="K828" s="55">
        <v>86100</v>
      </c>
      <c r="L828" s="55">
        <v>15999.93</v>
      </c>
      <c r="M828" s="45">
        <f t="shared" si="18"/>
        <v>18.582961672473868</v>
      </c>
    </row>
    <row r="829" spans="1:13" ht="12.75" customHeight="1">
      <c r="A829" s="4">
        <v>823</v>
      </c>
      <c r="B829" s="4"/>
      <c r="C829" s="4"/>
      <c r="D829" s="4">
        <v>4370</v>
      </c>
      <c r="E829" s="9" t="s">
        <v>85</v>
      </c>
      <c r="F829" s="10"/>
      <c r="G829" s="10">
        <f>SUM(G830)</f>
        <v>3000</v>
      </c>
      <c r="H829" s="45">
        <f>SUM(H830)</f>
        <v>2500</v>
      </c>
      <c r="I829" s="45">
        <f>SUM(I830)</f>
        <v>2500</v>
      </c>
      <c r="J829" s="11"/>
      <c r="K829" s="45">
        <f>SUM(K830)</f>
        <v>2500</v>
      </c>
      <c r="L829" s="45">
        <f>SUM(L830)</f>
        <v>150.2</v>
      </c>
      <c r="M829" s="45">
        <f t="shared" si="18"/>
        <v>6.007999999999999</v>
      </c>
    </row>
    <row r="830" spans="1:13" ht="12.75" customHeight="1">
      <c r="A830" s="4">
        <v>824</v>
      </c>
      <c r="B830" s="4"/>
      <c r="C830" s="4"/>
      <c r="D830" s="4"/>
      <c r="E830" s="9" t="s">
        <v>238</v>
      </c>
      <c r="F830" s="10"/>
      <c r="G830" s="10">
        <v>3000</v>
      </c>
      <c r="H830" s="45">
        <v>2500</v>
      </c>
      <c r="I830" s="45">
        <v>2500</v>
      </c>
      <c r="J830" s="11"/>
      <c r="K830" s="45">
        <v>2500</v>
      </c>
      <c r="L830" s="45">
        <v>150.2</v>
      </c>
      <c r="M830" s="45">
        <f t="shared" si="18"/>
        <v>6.007999999999999</v>
      </c>
    </row>
    <row r="831" spans="1:13" ht="12.75" customHeight="1">
      <c r="A831" s="4">
        <v>825</v>
      </c>
      <c r="B831" s="4"/>
      <c r="C831" s="4"/>
      <c r="D831" s="4">
        <v>4390</v>
      </c>
      <c r="E831" s="9" t="s">
        <v>332</v>
      </c>
      <c r="F831" s="10"/>
      <c r="G831" s="10">
        <f>SUM(G832)</f>
        <v>3500</v>
      </c>
      <c r="H831" s="45">
        <f>SUM(H832)</f>
        <v>5000</v>
      </c>
      <c r="I831" s="45">
        <f>SUM(I832)</f>
        <v>5000</v>
      </c>
      <c r="J831" s="11"/>
      <c r="K831" s="45">
        <f>SUM(K832)</f>
        <v>5000</v>
      </c>
      <c r="L831" s="45">
        <f>SUM(L832)</f>
        <v>760</v>
      </c>
      <c r="M831" s="45">
        <f t="shared" si="18"/>
        <v>15.2</v>
      </c>
    </row>
    <row r="832" spans="1:13" ht="14.25" customHeight="1">
      <c r="A832" s="4">
        <v>826</v>
      </c>
      <c r="B832" s="4"/>
      <c r="C832" s="4"/>
      <c r="D832" s="4"/>
      <c r="E832" s="9" t="s">
        <v>548</v>
      </c>
      <c r="F832" s="10"/>
      <c r="G832" s="10">
        <v>3500</v>
      </c>
      <c r="H832" s="45">
        <v>5000</v>
      </c>
      <c r="I832" s="45">
        <v>5000</v>
      </c>
      <c r="J832" s="11"/>
      <c r="K832" s="45">
        <v>5000</v>
      </c>
      <c r="L832" s="45">
        <v>760</v>
      </c>
      <c r="M832" s="45">
        <f t="shared" si="18"/>
        <v>15.2</v>
      </c>
    </row>
    <row r="833" spans="1:13" ht="14.25" customHeight="1">
      <c r="A833" s="4">
        <v>827</v>
      </c>
      <c r="B833" s="4"/>
      <c r="C833" s="4"/>
      <c r="D833" s="4">
        <v>4610</v>
      </c>
      <c r="E833" s="9" t="s">
        <v>690</v>
      </c>
      <c r="F833" s="10"/>
      <c r="G833" s="10"/>
      <c r="H833" s="45">
        <f>SUM(H834)</f>
        <v>0</v>
      </c>
      <c r="I833" s="45">
        <f>SUM(I834)</f>
        <v>600</v>
      </c>
      <c r="J833" s="11"/>
      <c r="K833" s="45">
        <f>SUM(K834)</f>
        <v>600</v>
      </c>
      <c r="L833" s="45">
        <f>SUM(L834)</f>
        <v>0</v>
      </c>
      <c r="M833" s="45">
        <f t="shared" si="18"/>
        <v>0</v>
      </c>
    </row>
    <row r="834" spans="1:13" ht="14.25" customHeight="1">
      <c r="A834" s="4">
        <v>828</v>
      </c>
      <c r="B834" s="4"/>
      <c r="C834" s="4"/>
      <c r="D834" s="4"/>
      <c r="E834" s="9" t="s">
        <v>690</v>
      </c>
      <c r="F834" s="10"/>
      <c r="G834" s="10"/>
      <c r="H834" s="45"/>
      <c r="I834" s="45">
        <v>600</v>
      </c>
      <c r="J834" s="11"/>
      <c r="K834" s="45">
        <v>600</v>
      </c>
      <c r="L834" s="45">
        <v>0</v>
      </c>
      <c r="M834" s="45">
        <f t="shared" si="18"/>
        <v>0</v>
      </c>
    </row>
    <row r="835" spans="1:13" ht="14.25" customHeight="1">
      <c r="A835" s="4">
        <v>829</v>
      </c>
      <c r="B835" s="4"/>
      <c r="C835" s="4"/>
      <c r="D835" s="4">
        <v>4740</v>
      </c>
      <c r="E835" s="9" t="s">
        <v>829</v>
      </c>
      <c r="F835" s="10"/>
      <c r="G835" s="10"/>
      <c r="H835" s="45">
        <f>SUM(H836)</f>
        <v>300</v>
      </c>
      <c r="I835" s="45">
        <f>SUM(I836)</f>
        <v>300</v>
      </c>
      <c r="J835" s="11"/>
      <c r="K835" s="45">
        <f>SUM(K836)</f>
        <v>300</v>
      </c>
      <c r="L835" s="45">
        <f>SUM(L836)</f>
        <v>0</v>
      </c>
      <c r="M835" s="45">
        <f t="shared" si="18"/>
        <v>0</v>
      </c>
    </row>
    <row r="836" spans="1:13" ht="14.25" customHeight="1">
      <c r="A836" s="4">
        <v>830</v>
      </c>
      <c r="B836" s="4"/>
      <c r="C836" s="4"/>
      <c r="D836" s="4"/>
      <c r="E836" s="9" t="s">
        <v>41</v>
      </c>
      <c r="F836" s="10"/>
      <c r="G836" s="10"/>
      <c r="H836" s="45">
        <v>300</v>
      </c>
      <c r="I836" s="45">
        <v>300</v>
      </c>
      <c r="J836" s="11"/>
      <c r="K836" s="45">
        <v>300</v>
      </c>
      <c r="L836" s="45">
        <v>0</v>
      </c>
      <c r="M836" s="45">
        <f t="shared" si="18"/>
        <v>0</v>
      </c>
    </row>
    <row r="837" spans="1:13" ht="14.25" customHeight="1">
      <c r="A837" s="4">
        <v>831</v>
      </c>
      <c r="B837" s="4"/>
      <c r="C837" s="4"/>
      <c r="D837" s="4">
        <v>4750</v>
      </c>
      <c r="E837" s="9" t="s">
        <v>294</v>
      </c>
      <c r="F837" s="10"/>
      <c r="G837" s="10"/>
      <c r="H837" s="45">
        <f>SUM(H838)</f>
        <v>1000</v>
      </c>
      <c r="I837" s="45">
        <f>SUM(I838)</f>
        <v>1000</v>
      </c>
      <c r="J837" s="11"/>
      <c r="K837" s="45">
        <f>SUM(K838)</f>
        <v>1000</v>
      </c>
      <c r="L837" s="45">
        <f>SUM(L838)</f>
        <v>0</v>
      </c>
      <c r="M837" s="45">
        <f t="shared" si="18"/>
        <v>0</v>
      </c>
    </row>
    <row r="838" spans="1:13" ht="14.25" customHeight="1">
      <c r="A838" s="4">
        <v>832</v>
      </c>
      <c r="B838" s="4"/>
      <c r="C838" s="4"/>
      <c r="D838" s="4"/>
      <c r="E838" s="9" t="s">
        <v>40</v>
      </c>
      <c r="F838" s="10"/>
      <c r="G838" s="10"/>
      <c r="H838" s="45">
        <v>1000</v>
      </c>
      <c r="I838" s="45">
        <v>1000</v>
      </c>
      <c r="J838" s="11"/>
      <c r="K838" s="45">
        <v>1000</v>
      </c>
      <c r="L838" s="45">
        <v>0</v>
      </c>
      <c r="M838" s="45">
        <f t="shared" si="18"/>
        <v>0</v>
      </c>
    </row>
    <row r="839" spans="1:13" ht="12.75">
      <c r="A839" s="4">
        <v>833</v>
      </c>
      <c r="B839" s="105" t="s">
        <v>715</v>
      </c>
      <c r="C839" s="106"/>
      <c r="D839" s="106"/>
      <c r="E839" s="106"/>
      <c r="F839" s="16" t="e">
        <f>SUM(#REF!+F818+#REF!)</f>
        <v>#REF!</v>
      </c>
      <c r="G839" s="16" t="e">
        <f>SUM(G818+#REF!+G811+#REF!)</f>
        <v>#REF!</v>
      </c>
      <c r="H839" s="48" t="e">
        <f>SUM(H811+#REF!+H818+#REF!)</f>
        <v>#REF!</v>
      </c>
      <c r="I839" s="48">
        <f>SUM(I811+I818)</f>
        <v>180000</v>
      </c>
      <c r="J839" s="17" t="e">
        <f>SUM(#REF!+J818+#REF!)</f>
        <v>#REF!</v>
      </c>
      <c r="K839" s="48">
        <f>SUM(K811+K818)</f>
        <v>180000</v>
      </c>
      <c r="L839" s="48">
        <f>SUM(L811+L818)</f>
        <v>37379.06999999999</v>
      </c>
      <c r="M839" s="45">
        <f aca="true" t="shared" si="22" ref="M839:M902">SUM(L839/K839)*100</f>
        <v>20.766149999999996</v>
      </c>
    </row>
    <row r="840" spans="1:13" ht="15.75" customHeight="1">
      <c r="A840" s="4">
        <v>834</v>
      </c>
      <c r="B840" s="8">
        <v>852</v>
      </c>
      <c r="C840" s="21">
        <v>85202</v>
      </c>
      <c r="D840" s="4"/>
      <c r="E840" s="13" t="s">
        <v>624</v>
      </c>
      <c r="F840" s="16"/>
      <c r="G840" s="37">
        <f>SUM(G841)</f>
        <v>0</v>
      </c>
      <c r="H840" s="46">
        <f>SUM(H841+H843)</f>
        <v>105800</v>
      </c>
      <c r="I840" s="46">
        <f>SUM(I841+I843)</f>
        <v>100500</v>
      </c>
      <c r="J840" s="17"/>
      <c r="K840" s="46">
        <f>SUM(K841+K843)</f>
        <v>100500</v>
      </c>
      <c r="L840" s="46">
        <f>SUM(L841+L843)</f>
        <v>42193.48</v>
      </c>
      <c r="M840" s="45">
        <f t="shared" si="22"/>
        <v>41.98356218905473</v>
      </c>
    </row>
    <row r="841" spans="1:13" ht="25.5">
      <c r="A841" s="4">
        <v>835</v>
      </c>
      <c r="B841" s="19"/>
      <c r="C841" s="20"/>
      <c r="D841" s="4">
        <v>4330</v>
      </c>
      <c r="E841" s="9" t="s">
        <v>759</v>
      </c>
      <c r="F841" s="16"/>
      <c r="G841" s="16"/>
      <c r="H841" s="46">
        <f>SUM(H842)</f>
        <v>55800</v>
      </c>
      <c r="I841" s="46">
        <f>SUM(I842)</f>
        <v>80500</v>
      </c>
      <c r="J841" s="17"/>
      <c r="K841" s="46">
        <f>SUM(K842)</f>
        <v>80500</v>
      </c>
      <c r="L841" s="46">
        <f>SUM(L842)</f>
        <v>42193.48</v>
      </c>
      <c r="M841" s="45">
        <f t="shared" si="22"/>
        <v>52.41426086956522</v>
      </c>
    </row>
    <row r="842" spans="1:13" ht="15.75" customHeight="1">
      <c r="A842" s="4">
        <v>836</v>
      </c>
      <c r="B842" s="19"/>
      <c r="C842" s="20"/>
      <c r="D842" s="4"/>
      <c r="E842" s="9" t="s">
        <v>756</v>
      </c>
      <c r="F842" s="16"/>
      <c r="G842" s="16"/>
      <c r="H842" s="46">
        <v>55800</v>
      </c>
      <c r="I842" s="46">
        <v>80500</v>
      </c>
      <c r="J842" s="17"/>
      <c r="K842" s="46">
        <v>80500</v>
      </c>
      <c r="L842" s="46">
        <v>42193.48</v>
      </c>
      <c r="M842" s="45">
        <f t="shared" si="22"/>
        <v>52.41426086956522</v>
      </c>
    </row>
    <row r="843" spans="1:13" ht="15.75" customHeight="1">
      <c r="A843" s="4">
        <v>837</v>
      </c>
      <c r="B843" s="19"/>
      <c r="C843" s="20"/>
      <c r="D843" s="4">
        <v>6050</v>
      </c>
      <c r="E843" s="9" t="s">
        <v>218</v>
      </c>
      <c r="F843" s="16"/>
      <c r="G843" s="16"/>
      <c r="H843" s="46">
        <f>SUM(H844)</f>
        <v>50000</v>
      </c>
      <c r="I843" s="46">
        <f>SUM(I844)</f>
        <v>20000</v>
      </c>
      <c r="J843" s="17"/>
      <c r="K843" s="46">
        <f>SUM(K844)</f>
        <v>20000</v>
      </c>
      <c r="L843" s="46">
        <f>SUM(L844)</f>
        <v>0</v>
      </c>
      <c r="M843" s="45">
        <f t="shared" si="22"/>
        <v>0</v>
      </c>
    </row>
    <row r="844" spans="1:13" ht="15.75" customHeight="1">
      <c r="A844" s="4">
        <v>838</v>
      </c>
      <c r="B844" s="19"/>
      <c r="C844" s="20"/>
      <c r="D844" s="4"/>
      <c r="E844" s="9" t="s">
        <v>331</v>
      </c>
      <c r="F844" s="16"/>
      <c r="G844" s="16"/>
      <c r="H844" s="46">
        <v>50000</v>
      </c>
      <c r="I844" s="46">
        <v>20000</v>
      </c>
      <c r="J844" s="17"/>
      <c r="K844" s="46">
        <v>20000</v>
      </c>
      <c r="L844" s="46">
        <v>0</v>
      </c>
      <c r="M844" s="45">
        <f t="shared" si="22"/>
        <v>0</v>
      </c>
    </row>
    <row r="845" spans="1:13" ht="25.5">
      <c r="A845" s="4">
        <v>839</v>
      </c>
      <c r="B845" s="4"/>
      <c r="C845" s="30">
        <v>85212</v>
      </c>
      <c r="D845" s="20"/>
      <c r="E845" s="13" t="s">
        <v>151</v>
      </c>
      <c r="F845" s="14">
        <f>SUM(F849:F864)</f>
        <v>2027400</v>
      </c>
      <c r="G845" s="14">
        <f>SUM(G848+G850+G852+G854+G856+G858+G860+G864+G868+G870+G872)</f>
        <v>1470350</v>
      </c>
      <c r="H845" s="14">
        <f>SUM(H848+H850+H852+H854+H856+H858+H860+H864+H868+H870+H872+H862+H846+H866)</f>
        <v>1353370</v>
      </c>
      <c r="I845" s="47">
        <f>SUM(I848+I850+I852+I854+I856+I858+I860+I864+I868+I870+I872+I862+I846+I866)</f>
        <v>1263531</v>
      </c>
      <c r="J845" s="17"/>
      <c r="K845" s="47">
        <f>SUM(K848+K850+K852+K854+K856+K858+K860+K864+K868+K870+K872+K862+K846+K866)</f>
        <v>1239531</v>
      </c>
      <c r="L845" s="47">
        <f>SUM(L848+L850+L852+L854+L856+L858+L860+L864+L868+L870+L872+L862+L846+L866)</f>
        <v>664640.38</v>
      </c>
      <c r="M845" s="45">
        <f t="shared" si="22"/>
        <v>53.620311230618675</v>
      </c>
    </row>
    <row r="846" spans="1:13" ht="12.75">
      <c r="A846" s="4">
        <v>840</v>
      </c>
      <c r="B846" s="8"/>
      <c r="C846" s="30"/>
      <c r="D846" s="35">
        <v>3020</v>
      </c>
      <c r="E846" s="9" t="s">
        <v>116</v>
      </c>
      <c r="F846" s="14"/>
      <c r="G846" s="14"/>
      <c r="H846" s="47">
        <f>SUM(H847)</f>
        <v>500</v>
      </c>
      <c r="I846" s="47">
        <f>SUM(I847)</f>
        <v>500</v>
      </c>
      <c r="J846" s="17"/>
      <c r="K846" s="47">
        <f>SUM(K847)</f>
        <v>500</v>
      </c>
      <c r="L846" s="47">
        <f>SUM(L847)</f>
        <v>0</v>
      </c>
      <c r="M846" s="45">
        <f t="shared" si="22"/>
        <v>0</v>
      </c>
    </row>
    <row r="847" spans="1:13" ht="30.75" customHeight="1">
      <c r="A847" s="4">
        <v>841</v>
      </c>
      <c r="B847" s="8"/>
      <c r="C847" s="30"/>
      <c r="D847" s="35"/>
      <c r="E847" s="9" t="s">
        <v>203</v>
      </c>
      <c r="F847" s="14"/>
      <c r="G847" s="14"/>
      <c r="H847" s="46">
        <v>500</v>
      </c>
      <c r="I847" s="46">
        <v>500</v>
      </c>
      <c r="J847" s="17"/>
      <c r="K847" s="46">
        <v>500</v>
      </c>
      <c r="L847" s="46">
        <v>0</v>
      </c>
      <c r="M847" s="45">
        <f t="shared" si="22"/>
        <v>0</v>
      </c>
    </row>
    <row r="848" spans="1:13" ht="12.75">
      <c r="A848" s="4">
        <v>842</v>
      </c>
      <c r="B848" s="4"/>
      <c r="C848" s="4"/>
      <c r="D848" s="4">
        <v>3110</v>
      </c>
      <c r="E848" s="9" t="s">
        <v>15</v>
      </c>
      <c r="F848" s="10">
        <f>SUM(F849)</f>
        <v>1940400</v>
      </c>
      <c r="G848" s="10">
        <f>SUM(G849)</f>
        <v>1358000</v>
      </c>
      <c r="H848" s="45">
        <f>SUM(H849)</f>
        <v>1189900</v>
      </c>
      <c r="I848" s="45">
        <f>SUM(I849)</f>
        <v>1098720</v>
      </c>
      <c r="J848" s="17"/>
      <c r="K848" s="45">
        <f>SUM(K849)</f>
        <v>1075440</v>
      </c>
      <c r="L848" s="45">
        <f>SUM(L849)</f>
        <v>593987.11</v>
      </c>
      <c r="M848" s="45">
        <f t="shared" si="22"/>
        <v>55.232008294279545</v>
      </c>
    </row>
    <row r="849" spans="1:13" ht="25.5">
      <c r="A849" s="4">
        <v>843</v>
      </c>
      <c r="B849" s="4"/>
      <c r="C849" s="4"/>
      <c r="D849" s="4"/>
      <c r="E849" s="56" t="s">
        <v>787</v>
      </c>
      <c r="F849" s="10">
        <v>1940400</v>
      </c>
      <c r="G849" s="10">
        <v>1358000</v>
      </c>
      <c r="H849" s="45">
        <v>1189900</v>
      </c>
      <c r="I849" s="45">
        <v>1098720</v>
      </c>
      <c r="J849" s="17"/>
      <c r="K849" s="45">
        <v>1075440</v>
      </c>
      <c r="L849" s="45">
        <v>593987.11</v>
      </c>
      <c r="M849" s="45">
        <f t="shared" si="22"/>
        <v>55.232008294279545</v>
      </c>
    </row>
    <row r="850" spans="1:13" ht="12.75">
      <c r="A850" s="4">
        <v>844</v>
      </c>
      <c r="B850" s="4"/>
      <c r="C850" s="4"/>
      <c r="D850" s="4">
        <v>4010</v>
      </c>
      <c r="E850" s="9" t="s">
        <v>264</v>
      </c>
      <c r="F850" s="10">
        <v>39000</v>
      </c>
      <c r="G850" s="10">
        <f>SUM(G851)</f>
        <v>58150</v>
      </c>
      <c r="H850" s="45">
        <f>SUM(H851)</f>
        <v>88570</v>
      </c>
      <c r="I850" s="45">
        <f>SUM(I851)</f>
        <v>92700</v>
      </c>
      <c r="J850" s="17"/>
      <c r="K850" s="45">
        <f>SUM(K851)</f>
        <v>92253</v>
      </c>
      <c r="L850" s="45">
        <f>SUM(L851)</f>
        <v>38876.58</v>
      </c>
      <c r="M850" s="45">
        <f t="shared" si="22"/>
        <v>42.141263698741504</v>
      </c>
    </row>
    <row r="851" spans="1:13" ht="12.75">
      <c r="A851" s="4">
        <v>845</v>
      </c>
      <c r="B851" s="4"/>
      <c r="C851" s="4"/>
      <c r="D851" s="4"/>
      <c r="E851" s="9" t="s">
        <v>264</v>
      </c>
      <c r="F851" s="10"/>
      <c r="G851" s="10">
        <v>58150</v>
      </c>
      <c r="H851" s="45">
        <v>88570</v>
      </c>
      <c r="I851" s="45">
        <v>92700</v>
      </c>
      <c r="J851" s="17"/>
      <c r="K851" s="45">
        <v>92253</v>
      </c>
      <c r="L851" s="45">
        <v>38876.58</v>
      </c>
      <c r="M851" s="45">
        <f t="shared" si="22"/>
        <v>42.141263698741504</v>
      </c>
    </row>
    <row r="852" spans="1:13" ht="12.75">
      <c r="A852" s="4">
        <v>846</v>
      </c>
      <c r="B852" s="4"/>
      <c r="C852" s="4"/>
      <c r="D852" s="4">
        <v>4040</v>
      </c>
      <c r="E852" s="9" t="s">
        <v>265</v>
      </c>
      <c r="F852" s="10">
        <v>2000</v>
      </c>
      <c r="G852" s="10">
        <f>SUM(G853)</f>
        <v>3400</v>
      </c>
      <c r="H852" s="45">
        <f>SUM(H853)</f>
        <v>3700</v>
      </c>
      <c r="I852" s="45">
        <f>SUM(I853)</f>
        <v>5600</v>
      </c>
      <c r="J852" s="17"/>
      <c r="K852" s="45">
        <f>SUM(K853)</f>
        <v>5600</v>
      </c>
      <c r="L852" s="45">
        <f>SUM(L853)</f>
        <v>3722.59</v>
      </c>
      <c r="M852" s="45">
        <f t="shared" si="22"/>
        <v>66.47482142857143</v>
      </c>
    </row>
    <row r="853" spans="1:13" ht="12.75">
      <c r="A853" s="4">
        <v>847</v>
      </c>
      <c r="B853" s="4"/>
      <c r="C853" s="4"/>
      <c r="D853" s="4"/>
      <c r="E853" s="9" t="s">
        <v>265</v>
      </c>
      <c r="F853" s="10"/>
      <c r="G853" s="10">
        <v>3400</v>
      </c>
      <c r="H853" s="45">
        <v>3700</v>
      </c>
      <c r="I853" s="45">
        <v>5600</v>
      </c>
      <c r="J853" s="17"/>
      <c r="K853" s="45">
        <v>5600</v>
      </c>
      <c r="L853" s="45">
        <v>3722.59</v>
      </c>
      <c r="M853" s="45">
        <f t="shared" si="22"/>
        <v>66.47482142857143</v>
      </c>
    </row>
    <row r="854" spans="1:13" ht="12.75">
      <c r="A854" s="4">
        <v>848</v>
      </c>
      <c r="B854" s="4"/>
      <c r="C854" s="4"/>
      <c r="D854" s="4">
        <v>4110</v>
      </c>
      <c r="E854" s="9" t="s">
        <v>223</v>
      </c>
      <c r="F854" s="10">
        <v>8500</v>
      </c>
      <c r="G854" s="10">
        <f>SUM(G855)</f>
        <v>11300</v>
      </c>
      <c r="H854" s="45">
        <f>SUM(H855)</f>
        <v>27615</v>
      </c>
      <c r="I854" s="45">
        <f>SUM(I855)</f>
        <v>28150</v>
      </c>
      <c r="J854" s="17"/>
      <c r="K854" s="45">
        <f>SUM(K855)</f>
        <v>28082</v>
      </c>
      <c r="L854" s="45">
        <f>SUM(L855)</f>
        <v>14646.91</v>
      </c>
      <c r="M854" s="45">
        <f t="shared" si="22"/>
        <v>52.15764546684709</v>
      </c>
    </row>
    <row r="855" spans="1:13" ht="12.75">
      <c r="A855" s="4">
        <v>849</v>
      </c>
      <c r="B855" s="4"/>
      <c r="C855" s="4"/>
      <c r="D855" s="4"/>
      <c r="E855" s="9" t="s">
        <v>223</v>
      </c>
      <c r="F855" s="10"/>
      <c r="G855" s="10">
        <v>11300</v>
      </c>
      <c r="H855" s="45">
        <v>27615</v>
      </c>
      <c r="I855" s="45">
        <v>28150</v>
      </c>
      <c r="J855" s="17"/>
      <c r="K855" s="45">
        <v>28082</v>
      </c>
      <c r="L855" s="45">
        <v>14646.91</v>
      </c>
      <c r="M855" s="45">
        <f t="shared" si="22"/>
        <v>52.15764546684709</v>
      </c>
    </row>
    <row r="856" spans="1:13" ht="12.75">
      <c r="A856" s="4">
        <v>850</v>
      </c>
      <c r="B856" s="4"/>
      <c r="C856" s="4"/>
      <c r="D856" s="4">
        <v>4120</v>
      </c>
      <c r="E856" s="9" t="s">
        <v>224</v>
      </c>
      <c r="F856" s="10">
        <v>1200</v>
      </c>
      <c r="G856" s="10">
        <f>SUM(G857)</f>
        <v>1500</v>
      </c>
      <c r="H856" s="45">
        <f>SUM(H857)</f>
        <v>2315</v>
      </c>
      <c r="I856" s="45">
        <f>SUM(I857)</f>
        <v>2450</v>
      </c>
      <c r="J856" s="17"/>
      <c r="K856" s="45">
        <f>SUM(K857)</f>
        <v>2439</v>
      </c>
      <c r="L856" s="45">
        <f>SUM(L857)</f>
        <v>848.26</v>
      </c>
      <c r="M856" s="45">
        <f t="shared" si="22"/>
        <v>34.7790077900779</v>
      </c>
    </row>
    <row r="857" spans="1:13" ht="12.75">
      <c r="A857" s="4">
        <v>851</v>
      </c>
      <c r="B857" s="4"/>
      <c r="C857" s="4"/>
      <c r="D857" s="4"/>
      <c r="E857" s="9" t="s">
        <v>224</v>
      </c>
      <c r="F857" s="10"/>
      <c r="G857" s="10">
        <v>1500</v>
      </c>
      <c r="H857" s="45">
        <v>2315</v>
      </c>
      <c r="I857" s="45">
        <v>2450</v>
      </c>
      <c r="J857" s="17"/>
      <c r="K857" s="45">
        <v>2439</v>
      </c>
      <c r="L857" s="45">
        <v>848.26</v>
      </c>
      <c r="M857" s="45">
        <f t="shared" si="22"/>
        <v>34.7790077900779</v>
      </c>
    </row>
    <row r="858" spans="1:13" ht="12.75">
      <c r="A858" s="4">
        <v>852</v>
      </c>
      <c r="B858" s="4"/>
      <c r="C858" s="4"/>
      <c r="D858" s="4">
        <v>4170</v>
      </c>
      <c r="E858" s="9" t="s">
        <v>742</v>
      </c>
      <c r="F858" s="10">
        <v>5400</v>
      </c>
      <c r="G858" s="10">
        <f>SUM(G859)</f>
        <v>1200</v>
      </c>
      <c r="H858" s="45">
        <f>SUM(H859)</f>
        <v>1200</v>
      </c>
      <c r="I858" s="45">
        <f>SUM(I859)</f>
        <v>1200</v>
      </c>
      <c r="J858" s="17"/>
      <c r="K858" s="45">
        <f>SUM(K859)</f>
        <v>1200</v>
      </c>
      <c r="L858" s="45">
        <f>SUM(L859)</f>
        <v>0</v>
      </c>
      <c r="M858" s="45">
        <f t="shared" si="22"/>
        <v>0</v>
      </c>
    </row>
    <row r="859" spans="1:13" ht="12.75">
      <c r="A859" s="4">
        <v>853</v>
      </c>
      <c r="B859" s="4"/>
      <c r="C859" s="4"/>
      <c r="D859" s="4"/>
      <c r="E859" s="9" t="s">
        <v>296</v>
      </c>
      <c r="F859" s="10"/>
      <c r="G859" s="10">
        <v>1200</v>
      </c>
      <c r="H859" s="45">
        <v>1200</v>
      </c>
      <c r="I859" s="45">
        <v>1200</v>
      </c>
      <c r="J859" s="17"/>
      <c r="K859" s="45">
        <v>1200</v>
      </c>
      <c r="L859" s="45">
        <v>0</v>
      </c>
      <c r="M859" s="45">
        <f t="shared" si="22"/>
        <v>0</v>
      </c>
    </row>
    <row r="860" spans="1:13" ht="12.75">
      <c r="A860" s="4">
        <v>854</v>
      </c>
      <c r="B860" s="4"/>
      <c r="C860" s="4"/>
      <c r="D860" s="4">
        <v>4210</v>
      </c>
      <c r="E860" s="9" t="s">
        <v>171</v>
      </c>
      <c r="F860" s="10">
        <v>4900</v>
      </c>
      <c r="G860" s="10">
        <f>SUM(G861)</f>
        <v>8000</v>
      </c>
      <c r="H860" s="45">
        <f>SUM(H861)</f>
        <v>8000</v>
      </c>
      <c r="I860" s="45">
        <f>SUM(I861)</f>
        <v>6000</v>
      </c>
      <c r="J860" s="17"/>
      <c r="K860" s="45">
        <f>SUM(K861)</f>
        <v>5167</v>
      </c>
      <c r="L860" s="45">
        <f>SUM(L861)</f>
        <v>488.28</v>
      </c>
      <c r="M860" s="45">
        <f t="shared" si="22"/>
        <v>9.449970969614863</v>
      </c>
    </row>
    <row r="861" spans="1:13" ht="12.75">
      <c r="A861" s="4">
        <v>855</v>
      </c>
      <c r="B861" s="4"/>
      <c r="C861" s="4"/>
      <c r="D861" s="4"/>
      <c r="E861" s="9" t="s">
        <v>239</v>
      </c>
      <c r="F861" s="10"/>
      <c r="G861" s="10">
        <v>8000</v>
      </c>
      <c r="H861" s="45">
        <v>8000</v>
      </c>
      <c r="I861" s="45">
        <v>6000</v>
      </c>
      <c r="J861" s="17"/>
      <c r="K861" s="45">
        <v>5167</v>
      </c>
      <c r="L861" s="45">
        <v>488.28</v>
      </c>
      <c r="M861" s="45">
        <f t="shared" si="22"/>
        <v>9.449970969614863</v>
      </c>
    </row>
    <row r="862" spans="1:13" ht="12.75">
      <c r="A862" s="4">
        <v>856</v>
      </c>
      <c r="B862" s="4"/>
      <c r="C862" s="4"/>
      <c r="D862" s="4">
        <v>4280</v>
      </c>
      <c r="E862" s="9" t="s">
        <v>794</v>
      </c>
      <c r="F862" s="10"/>
      <c r="G862" s="10"/>
      <c r="H862" s="45">
        <f>SUM(H863)</f>
        <v>200</v>
      </c>
      <c r="I862" s="45">
        <f>SUM(I863)</f>
        <v>200</v>
      </c>
      <c r="J862" s="17"/>
      <c r="K862" s="45">
        <f>SUM(K863)</f>
        <v>200</v>
      </c>
      <c r="L862" s="45">
        <f>SUM(L863)</f>
        <v>0</v>
      </c>
      <c r="M862" s="45">
        <f t="shared" si="22"/>
        <v>0</v>
      </c>
    </row>
    <row r="863" spans="1:13" ht="12.75">
      <c r="A863" s="4">
        <v>857</v>
      </c>
      <c r="B863" s="4"/>
      <c r="C863" s="4"/>
      <c r="D863" s="4"/>
      <c r="E863" s="9" t="s">
        <v>794</v>
      </c>
      <c r="F863" s="10"/>
      <c r="G863" s="10"/>
      <c r="H863" s="45">
        <v>200</v>
      </c>
      <c r="I863" s="45">
        <v>200</v>
      </c>
      <c r="J863" s="17"/>
      <c r="K863" s="45">
        <v>200</v>
      </c>
      <c r="L863" s="45">
        <v>0</v>
      </c>
      <c r="M863" s="45">
        <f t="shared" si="22"/>
        <v>0</v>
      </c>
    </row>
    <row r="864" spans="1:13" ht="12.75">
      <c r="A864" s="4">
        <v>858</v>
      </c>
      <c r="B864" s="4"/>
      <c r="C864" s="4"/>
      <c r="D864" s="4">
        <v>4300</v>
      </c>
      <c r="E864" s="9" t="s">
        <v>216</v>
      </c>
      <c r="F864" s="10">
        <f>SUM(F865)</f>
        <v>26000</v>
      </c>
      <c r="G864" s="10">
        <f>SUM(G865)</f>
        <v>26200</v>
      </c>
      <c r="H864" s="45">
        <f>SUM(H865)</f>
        <v>25550</v>
      </c>
      <c r="I864" s="45">
        <f>SUM(I865)</f>
        <v>22100</v>
      </c>
      <c r="J864" s="17"/>
      <c r="K864" s="45">
        <f>SUM(K865)</f>
        <v>21906</v>
      </c>
      <c r="L864" s="45">
        <f>SUM(L865)</f>
        <v>8180.81</v>
      </c>
      <c r="M864" s="45">
        <f t="shared" si="22"/>
        <v>37.34506527891902</v>
      </c>
    </row>
    <row r="865" spans="1:13" ht="25.5">
      <c r="A865" s="4">
        <v>859</v>
      </c>
      <c r="B865" s="4"/>
      <c r="C865" s="4"/>
      <c r="D865" s="4"/>
      <c r="E865" s="9" t="s">
        <v>546</v>
      </c>
      <c r="F865" s="10">
        <v>26000</v>
      </c>
      <c r="G865" s="10">
        <v>26200</v>
      </c>
      <c r="H865" s="45">
        <v>25550</v>
      </c>
      <c r="I865" s="45">
        <v>22100</v>
      </c>
      <c r="J865" s="17"/>
      <c r="K865" s="45">
        <v>21906</v>
      </c>
      <c r="L865" s="45">
        <v>8180.81</v>
      </c>
      <c r="M865" s="45">
        <f t="shared" si="22"/>
        <v>37.34506527891902</v>
      </c>
    </row>
    <row r="866" spans="1:13" ht="12.75">
      <c r="A866" s="4">
        <v>860</v>
      </c>
      <c r="B866" s="4"/>
      <c r="C866" s="4"/>
      <c r="D866" s="4">
        <v>4440</v>
      </c>
      <c r="E866" s="9" t="s">
        <v>278</v>
      </c>
      <c r="F866" s="10"/>
      <c r="G866" s="10"/>
      <c r="H866" s="45">
        <f>SUM(H867)</f>
        <v>2220</v>
      </c>
      <c r="I866" s="45">
        <f>SUM(I867)</f>
        <v>2311</v>
      </c>
      <c r="J866" s="17"/>
      <c r="K866" s="45">
        <f>SUM(K867)</f>
        <v>3144</v>
      </c>
      <c r="L866" s="45">
        <f>SUM(L867)</f>
        <v>2357.64</v>
      </c>
      <c r="M866" s="45">
        <f t="shared" si="22"/>
        <v>74.9885496183206</v>
      </c>
    </row>
    <row r="867" spans="1:13" ht="12.75">
      <c r="A867" s="4">
        <v>861</v>
      </c>
      <c r="B867" s="4"/>
      <c r="C867" s="4"/>
      <c r="D867" s="4"/>
      <c r="E867" s="9" t="s">
        <v>278</v>
      </c>
      <c r="F867" s="10"/>
      <c r="G867" s="10"/>
      <c r="H867" s="45">
        <v>2220</v>
      </c>
      <c r="I867" s="45">
        <v>2311</v>
      </c>
      <c r="J867" s="17"/>
      <c r="K867" s="45">
        <v>3144</v>
      </c>
      <c r="L867" s="45">
        <v>2357.64</v>
      </c>
      <c r="M867" s="45">
        <f t="shared" si="22"/>
        <v>74.9885496183206</v>
      </c>
    </row>
    <row r="868" spans="1:13" ht="27.75" customHeight="1">
      <c r="A868" s="4">
        <v>862</v>
      </c>
      <c r="B868" s="4"/>
      <c r="C868" s="4"/>
      <c r="D868" s="4">
        <v>4700</v>
      </c>
      <c r="E868" s="9" t="s">
        <v>632</v>
      </c>
      <c r="F868" s="10"/>
      <c r="G868" s="10">
        <f>SUM(G869)</f>
        <v>1000</v>
      </c>
      <c r="H868" s="45">
        <f>SUM(H869)</f>
        <v>2000</v>
      </c>
      <c r="I868" s="45">
        <f>SUM(I869)</f>
        <v>2000</v>
      </c>
      <c r="J868" s="17"/>
      <c r="K868" s="45">
        <f>SUM(K869)</f>
        <v>2000</v>
      </c>
      <c r="L868" s="45">
        <f>SUM(L869)</f>
        <v>900</v>
      </c>
      <c r="M868" s="45">
        <f t="shared" si="22"/>
        <v>45</v>
      </c>
    </row>
    <row r="869" spans="1:13" ht="15.75" customHeight="1">
      <c r="A869" s="4">
        <v>863</v>
      </c>
      <c r="B869" s="4"/>
      <c r="C869" s="4"/>
      <c r="D869" s="4"/>
      <c r="E869" s="9" t="s">
        <v>77</v>
      </c>
      <c r="F869" s="10"/>
      <c r="G869" s="10">
        <v>1000</v>
      </c>
      <c r="H869" s="45">
        <v>2000</v>
      </c>
      <c r="I869" s="45">
        <v>2000</v>
      </c>
      <c r="J869" s="17"/>
      <c r="K869" s="45">
        <v>2000</v>
      </c>
      <c r="L869" s="45">
        <v>900</v>
      </c>
      <c r="M869" s="45">
        <f t="shared" si="22"/>
        <v>45</v>
      </c>
    </row>
    <row r="870" spans="1:13" ht="25.5">
      <c r="A870" s="4">
        <v>864</v>
      </c>
      <c r="B870" s="4"/>
      <c r="C870" s="4"/>
      <c r="D870" s="4">
        <v>4740</v>
      </c>
      <c r="E870" s="9" t="s">
        <v>829</v>
      </c>
      <c r="F870" s="10"/>
      <c r="G870" s="10">
        <f>SUM(G871)</f>
        <v>1000</v>
      </c>
      <c r="H870" s="45">
        <f>SUM(H871)</f>
        <v>1000</v>
      </c>
      <c r="I870" s="45">
        <f>SUM(I871)</f>
        <v>1000</v>
      </c>
      <c r="J870" s="17"/>
      <c r="K870" s="45">
        <f>SUM(K871)</f>
        <v>1000</v>
      </c>
      <c r="L870" s="45">
        <f>SUM(L871)</f>
        <v>193</v>
      </c>
      <c r="M870" s="45">
        <f t="shared" si="22"/>
        <v>19.3</v>
      </c>
    </row>
    <row r="871" spans="1:13" ht="25.5">
      <c r="A871" s="4">
        <v>865</v>
      </c>
      <c r="B871" s="4"/>
      <c r="C871" s="4"/>
      <c r="D871" s="4"/>
      <c r="E871" s="9" t="s">
        <v>829</v>
      </c>
      <c r="F871" s="10"/>
      <c r="G871" s="10">
        <v>1000</v>
      </c>
      <c r="H871" s="45">
        <v>1000</v>
      </c>
      <c r="I871" s="45">
        <v>1000</v>
      </c>
      <c r="J871" s="17"/>
      <c r="K871" s="45">
        <v>1000</v>
      </c>
      <c r="L871" s="45">
        <v>193</v>
      </c>
      <c r="M871" s="45">
        <f t="shared" si="22"/>
        <v>19.3</v>
      </c>
    </row>
    <row r="872" spans="1:13" ht="16.5" customHeight="1">
      <c r="A872" s="4">
        <v>866</v>
      </c>
      <c r="B872" s="4"/>
      <c r="C872" s="4"/>
      <c r="D872" s="4">
        <v>4750</v>
      </c>
      <c r="E872" s="9" t="s">
        <v>603</v>
      </c>
      <c r="F872" s="10"/>
      <c r="G872" s="10">
        <f>SUM(G873)</f>
        <v>600</v>
      </c>
      <c r="H872" s="45">
        <f>SUM(H873)</f>
        <v>600</v>
      </c>
      <c r="I872" s="45">
        <f>SUM(I873)</f>
        <v>600</v>
      </c>
      <c r="J872" s="17"/>
      <c r="K872" s="45">
        <f>SUM(K873)</f>
        <v>600</v>
      </c>
      <c r="L872" s="45">
        <f>SUM(L873)</f>
        <v>439.2</v>
      </c>
      <c r="M872" s="45">
        <f t="shared" si="22"/>
        <v>73.2</v>
      </c>
    </row>
    <row r="873" spans="1:13" ht="12.75">
      <c r="A873" s="4">
        <v>867</v>
      </c>
      <c r="B873" s="4"/>
      <c r="C873" s="4"/>
      <c r="D873" s="4"/>
      <c r="E873" s="9" t="s">
        <v>788</v>
      </c>
      <c r="F873" s="10"/>
      <c r="G873" s="10">
        <v>600</v>
      </c>
      <c r="H873" s="45">
        <v>600</v>
      </c>
      <c r="I873" s="45">
        <v>600</v>
      </c>
      <c r="J873" s="17"/>
      <c r="K873" s="45">
        <v>600</v>
      </c>
      <c r="L873" s="45">
        <v>439.2</v>
      </c>
      <c r="M873" s="45">
        <f t="shared" si="22"/>
        <v>73.2</v>
      </c>
    </row>
    <row r="874" spans="1:13" ht="28.5" customHeight="1">
      <c r="A874" s="4">
        <v>868</v>
      </c>
      <c r="B874" s="4"/>
      <c r="C874" s="30">
        <v>85213</v>
      </c>
      <c r="D874" s="8"/>
      <c r="E874" s="13" t="s">
        <v>740</v>
      </c>
      <c r="F874" s="14">
        <f aca="true" t="shared" si="23" ref="F874:L875">SUM(F875)</f>
        <v>8500</v>
      </c>
      <c r="G874" s="14">
        <f t="shared" si="23"/>
        <v>12000</v>
      </c>
      <c r="H874" s="47">
        <f t="shared" si="23"/>
        <v>13400</v>
      </c>
      <c r="I874" s="47">
        <f t="shared" si="23"/>
        <v>11700</v>
      </c>
      <c r="J874" s="15">
        <f t="shared" si="23"/>
        <v>1000</v>
      </c>
      <c r="K874" s="47">
        <f t="shared" si="23"/>
        <v>13900</v>
      </c>
      <c r="L874" s="47">
        <f t="shared" si="23"/>
        <v>8995.2</v>
      </c>
      <c r="M874" s="45">
        <f t="shared" si="22"/>
        <v>64.7136690647482</v>
      </c>
    </row>
    <row r="875" spans="1:13" ht="19.5" customHeight="1">
      <c r="A875" s="4">
        <v>869</v>
      </c>
      <c r="B875" s="19"/>
      <c r="C875" s="19"/>
      <c r="D875" s="4">
        <v>4130</v>
      </c>
      <c r="E875" s="9" t="s">
        <v>16</v>
      </c>
      <c r="F875" s="10">
        <f t="shared" si="23"/>
        <v>8500</v>
      </c>
      <c r="G875" s="10">
        <f t="shared" si="23"/>
        <v>12000</v>
      </c>
      <c r="H875" s="45">
        <f t="shared" si="23"/>
        <v>13400</v>
      </c>
      <c r="I875" s="45">
        <f t="shared" si="23"/>
        <v>11700</v>
      </c>
      <c r="J875" s="11">
        <f t="shared" si="23"/>
        <v>1000</v>
      </c>
      <c r="K875" s="45">
        <f t="shared" si="23"/>
        <v>13900</v>
      </c>
      <c r="L875" s="45">
        <f t="shared" si="23"/>
        <v>8995.2</v>
      </c>
      <c r="M875" s="45">
        <f t="shared" si="22"/>
        <v>64.7136690647482</v>
      </c>
    </row>
    <row r="876" spans="1:13" ht="29.25" customHeight="1">
      <c r="A876" s="4">
        <v>870</v>
      </c>
      <c r="B876" s="19"/>
      <c r="C876" s="19"/>
      <c r="D876" s="4"/>
      <c r="E876" s="9" t="s">
        <v>755</v>
      </c>
      <c r="F876" s="10">
        <v>8500</v>
      </c>
      <c r="G876" s="10">
        <v>12000</v>
      </c>
      <c r="H876" s="45">
        <v>13400</v>
      </c>
      <c r="I876" s="45">
        <v>11700</v>
      </c>
      <c r="J876" s="11">
        <v>1000</v>
      </c>
      <c r="K876" s="45">
        <v>13900</v>
      </c>
      <c r="L876" s="45">
        <v>8995.2</v>
      </c>
      <c r="M876" s="45">
        <f t="shared" si="22"/>
        <v>64.7136690647482</v>
      </c>
    </row>
    <row r="877" spans="1:13" ht="25.5">
      <c r="A877" s="4">
        <v>871</v>
      </c>
      <c r="B877" s="4" t="s">
        <v>161</v>
      </c>
      <c r="C877" s="65">
        <v>85214</v>
      </c>
      <c r="D877" s="8" t="s">
        <v>163</v>
      </c>
      <c r="E877" s="13" t="s">
        <v>319</v>
      </c>
      <c r="F877" s="14" t="e">
        <f>SUM(F878+#REF!)</f>
        <v>#REF!</v>
      </c>
      <c r="G877" s="14" t="e">
        <f>SUM(G878+#REF!)</f>
        <v>#REF!</v>
      </c>
      <c r="H877" s="47">
        <f>SUM(H878)</f>
        <v>372600</v>
      </c>
      <c r="I877" s="47">
        <f>SUM(I878)</f>
        <v>350000</v>
      </c>
      <c r="J877" s="15">
        <f>SUM(J878)</f>
        <v>0</v>
      </c>
      <c r="K877" s="47">
        <f>SUM(K878)</f>
        <v>211000</v>
      </c>
      <c r="L877" s="47">
        <f>SUM(L878)</f>
        <v>87553.21</v>
      </c>
      <c r="M877" s="45">
        <f t="shared" si="22"/>
        <v>41.49441232227489</v>
      </c>
    </row>
    <row r="878" spans="1:13" ht="12.75">
      <c r="A878" s="4">
        <v>872</v>
      </c>
      <c r="B878" s="4" t="s">
        <v>161</v>
      </c>
      <c r="C878" s="4" t="s">
        <v>162</v>
      </c>
      <c r="D878" s="4">
        <v>3110</v>
      </c>
      <c r="E878" s="9" t="s">
        <v>15</v>
      </c>
      <c r="F878" s="10">
        <f>SUM(F879:F879)</f>
        <v>399000</v>
      </c>
      <c r="G878" s="10">
        <f>SUM(G879:G879)</f>
        <v>420570</v>
      </c>
      <c r="H878" s="45">
        <f>SUM(H879:H879)</f>
        <v>372600</v>
      </c>
      <c r="I878" s="45">
        <f>SUM(I879:I879)</f>
        <v>350000</v>
      </c>
      <c r="J878" s="11">
        <f>SUM(J879)</f>
        <v>0</v>
      </c>
      <c r="K878" s="45">
        <f>SUM(K879:K879)</f>
        <v>211000</v>
      </c>
      <c r="L878" s="45">
        <f>SUM(L879:L879)</f>
        <v>87553.21</v>
      </c>
      <c r="M878" s="45">
        <f t="shared" si="22"/>
        <v>41.49441232227489</v>
      </c>
    </row>
    <row r="879" spans="1:13" ht="25.5">
      <c r="A879" s="4">
        <v>873</v>
      </c>
      <c r="B879" s="4" t="s">
        <v>161</v>
      </c>
      <c r="C879" s="4" t="s">
        <v>162</v>
      </c>
      <c r="D879" s="4"/>
      <c r="E879" s="9" t="s">
        <v>789</v>
      </c>
      <c r="F879" s="10">
        <v>399000</v>
      </c>
      <c r="G879" s="10">
        <v>420570</v>
      </c>
      <c r="H879" s="45">
        <v>372600</v>
      </c>
      <c r="I879" s="45">
        <v>350000</v>
      </c>
      <c r="J879" s="11"/>
      <c r="K879" s="45">
        <v>211000</v>
      </c>
      <c r="L879" s="45">
        <v>87553.21</v>
      </c>
      <c r="M879" s="45">
        <f t="shared" si="22"/>
        <v>41.49441232227489</v>
      </c>
    </row>
    <row r="880" spans="1:13" ht="12.75">
      <c r="A880" s="4">
        <v>874</v>
      </c>
      <c r="B880" s="4" t="s">
        <v>161</v>
      </c>
      <c r="C880" s="8">
        <v>85215</v>
      </c>
      <c r="D880" s="8" t="s">
        <v>163</v>
      </c>
      <c r="E880" s="13" t="s">
        <v>17</v>
      </c>
      <c r="F880" s="14">
        <f aca="true" t="shared" si="24" ref="F880:L881">SUM(F881)</f>
        <v>5000</v>
      </c>
      <c r="G880" s="14">
        <f t="shared" si="24"/>
        <v>7500</v>
      </c>
      <c r="H880" s="47">
        <f t="shared" si="24"/>
        <v>5000</v>
      </c>
      <c r="I880" s="47">
        <f t="shared" si="24"/>
        <v>2000</v>
      </c>
      <c r="J880" s="15">
        <f t="shared" si="24"/>
        <v>0</v>
      </c>
      <c r="K880" s="47">
        <f t="shared" si="24"/>
        <v>2000</v>
      </c>
      <c r="L880" s="47">
        <f t="shared" si="24"/>
        <v>0</v>
      </c>
      <c r="M880" s="45">
        <f t="shared" si="22"/>
        <v>0</v>
      </c>
    </row>
    <row r="881" spans="1:13" ht="12.75">
      <c r="A881" s="4">
        <v>875</v>
      </c>
      <c r="B881" s="4" t="s">
        <v>161</v>
      </c>
      <c r="C881" s="4" t="s">
        <v>162</v>
      </c>
      <c r="D881" s="4">
        <v>3110</v>
      </c>
      <c r="E881" s="9" t="s">
        <v>15</v>
      </c>
      <c r="F881" s="10">
        <f t="shared" si="24"/>
        <v>5000</v>
      </c>
      <c r="G881" s="10">
        <f t="shared" si="24"/>
        <v>7500</v>
      </c>
      <c r="H881" s="45">
        <f t="shared" si="24"/>
        <v>5000</v>
      </c>
      <c r="I881" s="45">
        <f t="shared" si="24"/>
        <v>2000</v>
      </c>
      <c r="J881" s="11">
        <f t="shared" si="24"/>
        <v>0</v>
      </c>
      <c r="K881" s="45">
        <f t="shared" si="24"/>
        <v>2000</v>
      </c>
      <c r="L881" s="45">
        <f t="shared" si="24"/>
        <v>0</v>
      </c>
      <c r="M881" s="45">
        <f t="shared" si="22"/>
        <v>0</v>
      </c>
    </row>
    <row r="882" spans="1:13" ht="12.75">
      <c r="A882" s="4">
        <v>876</v>
      </c>
      <c r="B882" s="4" t="s">
        <v>161</v>
      </c>
      <c r="C882" s="4" t="s">
        <v>162</v>
      </c>
      <c r="D882" s="4"/>
      <c r="E882" s="9" t="s">
        <v>17</v>
      </c>
      <c r="F882" s="10">
        <v>5000</v>
      </c>
      <c r="G882" s="10">
        <v>7500</v>
      </c>
      <c r="H882" s="45">
        <v>5000</v>
      </c>
      <c r="I882" s="45">
        <v>2000</v>
      </c>
      <c r="J882" s="11"/>
      <c r="K882" s="45">
        <v>2000</v>
      </c>
      <c r="L882" s="45">
        <v>0</v>
      </c>
      <c r="M882" s="45">
        <f t="shared" si="22"/>
        <v>0</v>
      </c>
    </row>
    <row r="883" spans="1:13" s="42" customFormat="1" ht="12.75">
      <c r="A883" s="4">
        <v>877</v>
      </c>
      <c r="B883" s="21"/>
      <c r="C883" s="21">
        <v>85216</v>
      </c>
      <c r="D883" s="21"/>
      <c r="E883" s="22" t="s">
        <v>397</v>
      </c>
      <c r="F883" s="23"/>
      <c r="G883" s="23"/>
      <c r="H883" s="49"/>
      <c r="I883" s="49">
        <f>SUM(I884)</f>
        <v>0</v>
      </c>
      <c r="J883" s="49">
        <f aca="true" t="shared" si="25" ref="J883:L884">SUM(J884)</f>
        <v>0</v>
      </c>
      <c r="K883" s="49">
        <f t="shared" si="25"/>
        <v>143000</v>
      </c>
      <c r="L883" s="49">
        <f t="shared" si="25"/>
        <v>93336.32</v>
      </c>
      <c r="M883" s="45">
        <f t="shared" si="22"/>
        <v>65.27015384615386</v>
      </c>
    </row>
    <row r="884" spans="1:13" ht="12.75">
      <c r="A884" s="4">
        <v>878</v>
      </c>
      <c r="B884" s="4"/>
      <c r="C884" s="4"/>
      <c r="D884" s="4">
        <v>3110</v>
      </c>
      <c r="E884" s="9" t="s">
        <v>15</v>
      </c>
      <c r="F884" s="10"/>
      <c r="G884" s="10"/>
      <c r="H884" s="45"/>
      <c r="I884" s="45">
        <f>SUM(I885)</f>
        <v>0</v>
      </c>
      <c r="J884" s="45">
        <f t="shared" si="25"/>
        <v>0</v>
      </c>
      <c r="K884" s="45">
        <f t="shared" si="25"/>
        <v>143000</v>
      </c>
      <c r="L884" s="45">
        <f t="shared" si="25"/>
        <v>93336.32</v>
      </c>
      <c r="M884" s="45">
        <f t="shared" si="22"/>
        <v>65.27015384615386</v>
      </c>
    </row>
    <row r="885" spans="1:13" ht="12.75">
      <c r="A885" s="4">
        <v>879</v>
      </c>
      <c r="B885" s="4"/>
      <c r="C885" s="4"/>
      <c r="D885" s="4"/>
      <c r="E885" s="9" t="s">
        <v>15</v>
      </c>
      <c r="F885" s="10"/>
      <c r="G885" s="10"/>
      <c r="H885" s="45"/>
      <c r="I885" s="45">
        <v>0</v>
      </c>
      <c r="J885" s="11"/>
      <c r="K885" s="45">
        <v>143000</v>
      </c>
      <c r="L885" s="45">
        <v>93336.32</v>
      </c>
      <c r="M885" s="45">
        <f t="shared" si="22"/>
        <v>65.27015384615386</v>
      </c>
    </row>
    <row r="886" spans="1:13" ht="12.75">
      <c r="A886" s="4">
        <v>880</v>
      </c>
      <c r="B886" s="4" t="s">
        <v>161</v>
      </c>
      <c r="C886" s="8">
        <v>85219</v>
      </c>
      <c r="D886" s="8" t="s">
        <v>163</v>
      </c>
      <c r="E886" s="13" t="s">
        <v>18</v>
      </c>
      <c r="F886" s="14" t="e">
        <f>SUM(F889+F892+F894+F896+F900+F902+F908+F916+F918+F920+#REF!+F898+F910+F906+F904)</f>
        <v>#REF!</v>
      </c>
      <c r="G886" s="14" t="e">
        <f>SUM(G887+G889+G892+G894+G896+G898+G900+G902+G904+G906+G908+G910+G912+G914+G916+G918+G920+G922+G924+G926+#REF!)</f>
        <v>#REF!</v>
      </c>
      <c r="H886" s="47" t="e">
        <f>SUM(H887+H889+H892+H894+H896+H898+H900+H902+H904+H906+H908+H910+H912+H914+H916+H918+H920+H922+H924+H926+#REF!)</f>
        <v>#REF!</v>
      </c>
      <c r="I886" s="47">
        <f>SUM(I887+I889+I892+I894+I896+I898+I900+I902+I904+I906+I908+I910+I912+I914+I916+I918+I920+I922+I924+I926)</f>
        <v>851210</v>
      </c>
      <c r="J886" s="15" t="e">
        <f>SUM(J889+J892+J894+J896+J900+J902+J908+J916+J918+J920+#REF!)</f>
        <v>#REF!</v>
      </c>
      <c r="K886" s="47">
        <f>SUM(K887+K889+K892+K894+K896+K898+K900+K902+K904+K906+K908+K910+K912+K914+K916+K918+K920+K922+K924+K926)</f>
        <v>901210</v>
      </c>
      <c r="L886" s="47">
        <f>SUM(L887+L889+L892+L894+L896+L898+L900+L902+L904+L906+L908+L910+L912+L914+L916+L918+L920+L922+L924+L926)</f>
        <v>410732.0800000001</v>
      </c>
      <c r="M886" s="45">
        <f t="shared" si="22"/>
        <v>45.5756238834456</v>
      </c>
    </row>
    <row r="887" spans="1:13" ht="12.75">
      <c r="A887" s="4">
        <v>881</v>
      </c>
      <c r="B887" s="4"/>
      <c r="C887" s="8"/>
      <c r="D887" s="35">
        <v>3020</v>
      </c>
      <c r="E887" s="9" t="s">
        <v>116</v>
      </c>
      <c r="F887" s="14"/>
      <c r="G887" s="14">
        <f>SUM(G888)</f>
        <v>1650</v>
      </c>
      <c r="H887" s="47">
        <f>SUM(H888)</f>
        <v>1650</v>
      </c>
      <c r="I887" s="47">
        <f>SUM(I888)</f>
        <v>1650</v>
      </c>
      <c r="J887" s="15"/>
      <c r="K887" s="47">
        <f>SUM(K888)</f>
        <v>1650</v>
      </c>
      <c r="L887" s="47">
        <f>SUM(L888)</f>
        <v>213.1</v>
      </c>
      <c r="M887" s="45">
        <f t="shared" si="22"/>
        <v>12.915151515151516</v>
      </c>
    </row>
    <row r="888" spans="1:13" ht="38.25">
      <c r="A888" s="4">
        <v>882</v>
      </c>
      <c r="B888" s="4"/>
      <c r="C888" s="8"/>
      <c r="D888" s="35"/>
      <c r="E888" s="9" t="s">
        <v>204</v>
      </c>
      <c r="F888" s="14"/>
      <c r="G888" s="37">
        <v>1650</v>
      </c>
      <c r="H888" s="46">
        <v>1650</v>
      </c>
      <c r="I888" s="46">
        <v>1650</v>
      </c>
      <c r="J888" s="15"/>
      <c r="K888" s="46">
        <v>1650</v>
      </c>
      <c r="L888" s="46">
        <v>213.1</v>
      </c>
      <c r="M888" s="45">
        <f t="shared" si="22"/>
        <v>12.915151515151516</v>
      </c>
    </row>
    <row r="889" spans="1:13" ht="12.75">
      <c r="A889" s="4">
        <v>883</v>
      </c>
      <c r="B889" s="4" t="s">
        <v>161</v>
      </c>
      <c r="C889" s="4" t="s">
        <v>162</v>
      </c>
      <c r="D889" s="4">
        <v>4010</v>
      </c>
      <c r="E889" s="9" t="s">
        <v>264</v>
      </c>
      <c r="F889" s="10">
        <f>SUM(F890)</f>
        <v>322600</v>
      </c>
      <c r="G889" s="10">
        <f>SUM(G890)</f>
        <v>492900</v>
      </c>
      <c r="H889" s="10">
        <f>SUM(H890+H891)</f>
        <v>582000</v>
      </c>
      <c r="I889" s="45">
        <f>SUM(I890+I891)</f>
        <v>569750</v>
      </c>
      <c r="J889" s="11">
        <f>SUM(J890)</f>
        <v>0</v>
      </c>
      <c r="K889" s="45">
        <f>SUM(K890+K891)</f>
        <v>569750</v>
      </c>
      <c r="L889" s="45">
        <f>SUM(L890+L891)</f>
        <v>268931.37</v>
      </c>
      <c r="M889" s="45">
        <f t="shared" si="22"/>
        <v>47.20164458095656</v>
      </c>
    </row>
    <row r="890" spans="1:13" ht="12.75">
      <c r="A890" s="4">
        <v>884</v>
      </c>
      <c r="B890" s="4" t="s">
        <v>161</v>
      </c>
      <c r="C890" s="4" t="s">
        <v>162</v>
      </c>
      <c r="D890" s="4"/>
      <c r="E890" s="9" t="s">
        <v>172</v>
      </c>
      <c r="F890" s="10">
        <v>322600</v>
      </c>
      <c r="G890" s="10">
        <v>492900</v>
      </c>
      <c r="H890" s="45">
        <v>563050</v>
      </c>
      <c r="I890" s="45">
        <v>563250</v>
      </c>
      <c r="J890" s="11"/>
      <c r="K890" s="45">
        <v>563250</v>
      </c>
      <c r="L890" s="45">
        <v>266531.37</v>
      </c>
      <c r="M890" s="45">
        <f t="shared" si="22"/>
        <v>47.32026098535286</v>
      </c>
    </row>
    <row r="891" spans="1:13" ht="12.75">
      <c r="A891" s="4">
        <v>885</v>
      </c>
      <c r="B891" s="4"/>
      <c r="C891" s="4"/>
      <c r="D891" s="4"/>
      <c r="E891" s="9" t="s">
        <v>235</v>
      </c>
      <c r="F891" s="10"/>
      <c r="G891" s="10"/>
      <c r="H891" s="45">
        <v>18950</v>
      </c>
      <c r="I891" s="45">
        <v>6500</v>
      </c>
      <c r="J891" s="11"/>
      <c r="K891" s="45">
        <v>6500</v>
      </c>
      <c r="L891" s="45">
        <v>2400</v>
      </c>
      <c r="M891" s="45">
        <f t="shared" si="22"/>
        <v>36.92307692307693</v>
      </c>
    </row>
    <row r="892" spans="1:13" ht="12.75">
      <c r="A892" s="4">
        <v>886</v>
      </c>
      <c r="B892" s="4" t="s">
        <v>161</v>
      </c>
      <c r="C892" s="4" t="s">
        <v>162</v>
      </c>
      <c r="D892" s="4">
        <v>4040</v>
      </c>
      <c r="E892" s="9" t="s">
        <v>276</v>
      </c>
      <c r="F892" s="10">
        <f aca="true" t="shared" si="26" ref="F892:L892">SUM(F893)</f>
        <v>22500</v>
      </c>
      <c r="G892" s="10">
        <f t="shared" si="26"/>
        <v>31500</v>
      </c>
      <c r="H892" s="45">
        <f t="shared" si="26"/>
        <v>35800</v>
      </c>
      <c r="I892" s="45">
        <f t="shared" si="26"/>
        <v>37100</v>
      </c>
      <c r="J892" s="11">
        <f t="shared" si="26"/>
        <v>0</v>
      </c>
      <c r="K892" s="45">
        <f t="shared" si="26"/>
        <v>37100</v>
      </c>
      <c r="L892" s="45">
        <f t="shared" si="26"/>
        <v>31755.71</v>
      </c>
      <c r="M892" s="45">
        <f t="shared" si="22"/>
        <v>85.59490566037735</v>
      </c>
    </row>
    <row r="893" spans="1:13" ht="12.75">
      <c r="A893" s="4">
        <v>887</v>
      </c>
      <c r="B893" s="4" t="s">
        <v>161</v>
      </c>
      <c r="C893" s="4" t="s">
        <v>162</v>
      </c>
      <c r="D893" s="4"/>
      <c r="E893" s="9" t="s">
        <v>276</v>
      </c>
      <c r="F893" s="10">
        <v>22500</v>
      </c>
      <c r="G893" s="10">
        <v>31500</v>
      </c>
      <c r="H893" s="45">
        <v>35800</v>
      </c>
      <c r="I893" s="45">
        <v>37100</v>
      </c>
      <c r="J893" s="11"/>
      <c r="K893" s="45">
        <v>37100</v>
      </c>
      <c r="L893" s="45">
        <v>31755.71</v>
      </c>
      <c r="M893" s="45">
        <f t="shared" si="22"/>
        <v>85.59490566037735</v>
      </c>
    </row>
    <row r="894" spans="1:13" ht="12.75">
      <c r="A894" s="4">
        <v>888</v>
      </c>
      <c r="B894" s="4" t="s">
        <v>161</v>
      </c>
      <c r="C894" s="4" t="s">
        <v>162</v>
      </c>
      <c r="D894" s="4">
        <v>4110</v>
      </c>
      <c r="E894" s="9" t="s">
        <v>223</v>
      </c>
      <c r="F894" s="10">
        <f aca="true" t="shared" si="27" ref="F894:L894">SUM(F895)</f>
        <v>61300</v>
      </c>
      <c r="G894" s="10">
        <f t="shared" si="27"/>
        <v>96550</v>
      </c>
      <c r="H894" s="45">
        <f t="shared" si="27"/>
        <v>98100</v>
      </c>
      <c r="I894" s="45">
        <f t="shared" si="27"/>
        <v>93800</v>
      </c>
      <c r="J894" s="11">
        <f t="shared" si="27"/>
        <v>0</v>
      </c>
      <c r="K894" s="45">
        <f t="shared" si="27"/>
        <v>93800</v>
      </c>
      <c r="L894" s="45">
        <f t="shared" si="27"/>
        <v>45229.64</v>
      </c>
      <c r="M894" s="45">
        <f t="shared" si="22"/>
        <v>48.21923240938166</v>
      </c>
    </row>
    <row r="895" spans="1:13" ht="12.75">
      <c r="A895" s="4">
        <v>889</v>
      </c>
      <c r="B895" s="4" t="s">
        <v>161</v>
      </c>
      <c r="C895" s="4" t="s">
        <v>162</v>
      </c>
      <c r="D895" s="4"/>
      <c r="E895" s="9" t="s">
        <v>223</v>
      </c>
      <c r="F895" s="10">
        <v>61300</v>
      </c>
      <c r="G895" s="10">
        <v>96550</v>
      </c>
      <c r="H895" s="45">
        <v>98100</v>
      </c>
      <c r="I895" s="45">
        <v>93800</v>
      </c>
      <c r="J895" s="11"/>
      <c r="K895" s="45">
        <v>93800</v>
      </c>
      <c r="L895" s="45">
        <v>45229.64</v>
      </c>
      <c r="M895" s="45">
        <f t="shared" si="22"/>
        <v>48.21923240938166</v>
      </c>
    </row>
    <row r="896" spans="1:13" ht="12.75">
      <c r="A896" s="4">
        <v>890</v>
      </c>
      <c r="B896" s="4" t="s">
        <v>161</v>
      </c>
      <c r="C896" s="4" t="s">
        <v>162</v>
      </c>
      <c r="D896" s="4">
        <v>4120</v>
      </c>
      <c r="E896" s="9" t="s">
        <v>224</v>
      </c>
      <c r="F896" s="10">
        <f>SUM(F897)</f>
        <v>8400</v>
      </c>
      <c r="G896" s="10">
        <f>SUM(G897)</f>
        <v>13100</v>
      </c>
      <c r="H896" s="45">
        <f>SUM(H897)</f>
        <v>15300</v>
      </c>
      <c r="I896" s="45">
        <f>SUM(I897)</f>
        <v>15050</v>
      </c>
      <c r="J896" s="11" t="e">
        <f>SUM(#REF!)</f>
        <v>#REF!</v>
      </c>
      <c r="K896" s="45">
        <f>SUM(K897)</f>
        <v>15050</v>
      </c>
      <c r="L896" s="45">
        <f>SUM(L897)</f>
        <v>5446.28</v>
      </c>
      <c r="M896" s="45">
        <f t="shared" si="22"/>
        <v>36.18790697674418</v>
      </c>
    </row>
    <row r="897" spans="1:13" ht="12.75">
      <c r="A897" s="4">
        <v>891</v>
      </c>
      <c r="B897" s="4"/>
      <c r="C897" s="4"/>
      <c r="D897" s="4"/>
      <c r="E897" s="9" t="s">
        <v>224</v>
      </c>
      <c r="F897" s="10">
        <v>8400</v>
      </c>
      <c r="G897" s="10">
        <v>13100</v>
      </c>
      <c r="H897" s="45">
        <v>15300</v>
      </c>
      <c r="I897" s="45">
        <v>15050</v>
      </c>
      <c r="J897" s="11"/>
      <c r="K897" s="45">
        <v>15050</v>
      </c>
      <c r="L897" s="45">
        <v>5446.28</v>
      </c>
      <c r="M897" s="45">
        <f t="shared" si="22"/>
        <v>36.18790697674418</v>
      </c>
    </row>
    <row r="898" spans="1:13" ht="12.75">
      <c r="A898" s="4">
        <v>892</v>
      </c>
      <c r="B898" s="4"/>
      <c r="C898" s="4"/>
      <c r="D898" s="4">
        <v>4170</v>
      </c>
      <c r="E898" s="9" t="s">
        <v>478</v>
      </c>
      <c r="F898" s="10">
        <f>SUM(F899)</f>
        <v>4800</v>
      </c>
      <c r="G898" s="10">
        <f>SUM(G899)</f>
        <v>8500</v>
      </c>
      <c r="H898" s="45">
        <f>SUM(H899)</f>
        <v>13000</v>
      </c>
      <c r="I898" s="45">
        <f>SUM(I899)</f>
        <v>13000</v>
      </c>
      <c r="J898" s="11"/>
      <c r="K898" s="45">
        <f>SUM(K899)</f>
        <v>13000</v>
      </c>
      <c r="L898" s="45">
        <f>SUM(L899)</f>
        <v>4250</v>
      </c>
      <c r="M898" s="45">
        <f t="shared" si="22"/>
        <v>32.69230769230769</v>
      </c>
    </row>
    <row r="899" spans="1:13" ht="12.75">
      <c r="A899" s="4">
        <v>893</v>
      </c>
      <c r="B899" s="4"/>
      <c r="C899" s="4"/>
      <c r="D899" s="4"/>
      <c r="E899" s="9" t="s">
        <v>757</v>
      </c>
      <c r="F899" s="10">
        <v>4800</v>
      </c>
      <c r="G899" s="10">
        <v>8500</v>
      </c>
      <c r="H899" s="45">
        <v>13000</v>
      </c>
      <c r="I899" s="45">
        <v>13000</v>
      </c>
      <c r="J899" s="11"/>
      <c r="K899" s="45">
        <v>13000</v>
      </c>
      <c r="L899" s="45">
        <v>4250</v>
      </c>
      <c r="M899" s="45">
        <f t="shared" si="22"/>
        <v>32.69230769230769</v>
      </c>
    </row>
    <row r="900" spans="1:13" ht="12.75">
      <c r="A900" s="4">
        <v>894</v>
      </c>
      <c r="B900" s="4" t="s">
        <v>161</v>
      </c>
      <c r="C900" s="4" t="s">
        <v>162</v>
      </c>
      <c r="D900" s="4">
        <v>4210</v>
      </c>
      <c r="E900" s="9" t="s">
        <v>171</v>
      </c>
      <c r="F900" s="10">
        <f aca="true" t="shared" si="28" ref="F900:L900">SUM(F901)</f>
        <v>20500</v>
      </c>
      <c r="G900" s="10">
        <f t="shared" si="28"/>
        <v>25500</v>
      </c>
      <c r="H900" s="45">
        <f t="shared" si="28"/>
        <v>23800</v>
      </c>
      <c r="I900" s="45">
        <f t="shared" si="28"/>
        <v>21900</v>
      </c>
      <c r="J900" s="11">
        <f t="shared" si="28"/>
        <v>0</v>
      </c>
      <c r="K900" s="45">
        <f t="shared" si="28"/>
        <v>21900</v>
      </c>
      <c r="L900" s="45">
        <f t="shared" si="28"/>
        <v>8848.89</v>
      </c>
      <c r="M900" s="45">
        <f t="shared" si="22"/>
        <v>40.405890410958904</v>
      </c>
    </row>
    <row r="901" spans="1:13" ht="51">
      <c r="A901" s="4">
        <v>895</v>
      </c>
      <c r="B901" s="4" t="s">
        <v>161</v>
      </c>
      <c r="C901" s="4" t="s">
        <v>162</v>
      </c>
      <c r="D901" s="4"/>
      <c r="E901" s="9" t="s">
        <v>297</v>
      </c>
      <c r="F901" s="10">
        <v>20500</v>
      </c>
      <c r="G901" s="10">
        <v>25500</v>
      </c>
      <c r="H901" s="55">
        <v>23800</v>
      </c>
      <c r="I901" s="55">
        <v>21900</v>
      </c>
      <c r="J901" s="11"/>
      <c r="K901" s="55">
        <v>21900</v>
      </c>
      <c r="L901" s="55">
        <v>8848.89</v>
      </c>
      <c r="M901" s="45">
        <f t="shared" si="22"/>
        <v>40.405890410958904</v>
      </c>
    </row>
    <row r="902" spans="1:13" ht="12.75">
      <c r="A902" s="4">
        <v>896</v>
      </c>
      <c r="B902" s="4" t="s">
        <v>161</v>
      </c>
      <c r="C902" s="4" t="s">
        <v>162</v>
      </c>
      <c r="D902" s="4">
        <v>4260</v>
      </c>
      <c r="E902" s="9" t="s">
        <v>173</v>
      </c>
      <c r="F902" s="10">
        <f aca="true" t="shared" si="29" ref="F902:L902">SUM(F903)</f>
        <v>4600</v>
      </c>
      <c r="G902" s="10">
        <f t="shared" si="29"/>
        <v>5100</v>
      </c>
      <c r="H902" s="45">
        <f t="shared" si="29"/>
        <v>5250</v>
      </c>
      <c r="I902" s="45">
        <f t="shared" si="29"/>
        <v>6500</v>
      </c>
      <c r="J902" s="11">
        <f t="shared" si="29"/>
        <v>0</v>
      </c>
      <c r="K902" s="45">
        <f t="shared" si="29"/>
        <v>6500</v>
      </c>
      <c r="L902" s="45">
        <f t="shared" si="29"/>
        <v>3468.19</v>
      </c>
      <c r="M902" s="45">
        <f t="shared" si="22"/>
        <v>53.35676923076923</v>
      </c>
    </row>
    <row r="903" spans="1:13" ht="12.75">
      <c r="A903" s="4">
        <v>897</v>
      </c>
      <c r="B903" s="4" t="s">
        <v>161</v>
      </c>
      <c r="C903" s="4" t="s">
        <v>162</v>
      </c>
      <c r="D903" s="4"/>
      <c r="E903" s="9" t="s">
        <v>618</v>
      </c>
      <c r="F903" s="10">
        <v>4600</v>
      </c>
      <c r="G903" s="10">
        <v>5100</v>
      </c>
      <c r="H903" s="45">
        <v>5250</v>
      </c>
      <c r="I903" s="45">
        <v>6500</v>
      </c>
      <c r="J903" s="11"/>
      <c r="K903" s="45">
        <v>6500</v>
      </c>
      <c r="L903" s="45">
        <v>3468.19</v>
      </c>
      <c r="M903" s="45">
        <f aca="true" t="shared" si="30" ref="M903:M966">SUM(L903/K903)*100</f>
        <v>53.35676923076923</v>
      </c>
    </row>
    <row r="904" spans="1:13" ht="12.75">
      <c r="A904" s="4">
        <v>898</v>
      </c>
      <c r="B904" s="4"/>
      <c r="C904" s="4"/>
      <c r="D904" s="4">
        <v>4270</v>
      </c>
      <c r="E904" s="9" t="s">
        <v>113</v>
      </c>
      <c r="F904" s="10">
        <f>SUM(F905)</f>
        <v>3500</v>
      </c>
      <c r="G904" s="10">
        <f>SUM(G905)</f>
        <v>4600</v>
      </c>
      <c r="H904" s="45">
        <f>SUM(H905)</f>
        <v>3300</v>
      </c>
      <c r="I904" s="45">
        <f>SUM(I905)</f>
        <v>3500</v>
      </c>
      <c r="J904" s="11"/>
      <c r="K904" s="45">
        <f>SUM(K905)</f>
        <v>53500</v>
      </c>
      <c r="L904" s="45">
        <f>SUM(L905)</f>
        <v>929.88</v>
      </c>
      <c r="M904" s="45">
        <f t="shared" si="30"/>
        <v>1.7380934579439251</v>
      </c>
    </row>
    <row r="905" spans="1:13" ht="25.5">
      <c r="A905" s="4">
        <v>899</v>
      </c>
      <c r="B905" s="4"/>
      <c r="C905" s="4"/>
      <c r="D905" s="4"/>
      <c r="E905" s="9" t="s">
        <v>620</v>
      </c>
      <c r="F905" s="10">
        <v>3500</v>
      </c>
      <c r="G905" s="10">
        <v>4600</v>
      </c>
      <c r="H905" s="45">
        <v>3300</v>
      </c>
      <c r="I905" s="45">
        <v>3500</v>
      </c>
      <c r="J905" s="11"/>
      <c r="K905" s="45">
        <v>53500</v>
      </c>
      <c r="L905" s="45">
        <v>929.88</v>
      </c>
      <c r="M905" s="45">
        <f t="shared" si="30"/>
        <v>1.7380934579439251</v>
      </c>
    </row>
    <row r="906" spans="1:13" ht="12.75">
      <c r="A906" s="4">
        <v>900</v>
      </c>
      <c r="B906" s="4"/>
      <c r="C906" s="4"/>
      <c r="D906" s="4">
        <v>4280</v>
      </c>
      <c r="E906" s="9" t="s">
        <v>24</v>
      </c>
      <c r="F906" s="10">
        <v>200</v>
      </c>
      <c r="G906" s="10">
        <f>SUM(G907)</f>
        <v>200</v>
      </c>
      <c r="H906" s="45">
        <f>SUM(H907)</f>
        <v>470</v>
      </c>
      <c r="I906" s="45">
        <f>SUM(I907)</f>
        <v>500</v>
      </c>
      <c r="J906" s="11"/>
      <c r="K906" s="45">
        <f>SUM(K907)</f>
        <v>500</v>
      </c>
      <c r="L906" s="45">
        <f>SUM(L907)</f>
        <v>240</v>
      </c>
      <c r="M906" s="45">
        <f t="shared" si="30"/>
        <v>48</v>
      </c>
    </row>
    <row r="907" spans="1:13" ht="12.75">
      <c r="A907" s="4">
        <v>901</v>
      </c>
      <c r="B907" s="4"/>
      <c r="C907" s="4"/>
      <c r="D907" s="4"/>
      <c r="E907" s="9" t="s">
        <v>758</v>
      </c>
      <c r="F907" s="10"/>
      <c r="G907" s="10">
        <v>200</v>
      </c>
      <c r="H907" s="45">
        <v>470</v>
      </c>
      <c r="I907" s="45">
        <v>500</v>
      </c>
      <c r="J907" s="11"/>
      <c r="K907" s="45">
        <v>500</v>
      </c>
      <c r="L907" s="45">
        <v>240</v>
      </c>
      <c r="M907" s="45">
        <f t="shared" si="30"/>
        <v>48</v>
      </c>
    </row>
    <row r="908" spans="1:13" ht="12.75">
      <c r="A908" s="4">
        <v>902</v>
      </c>
      <c r="B908" s="4" t="s">
        <v>161</v>
      </c>
      <c r="C908" s="4" t="s">
        <v>162</v>
      </c>
      <c r="D908" s="4">
        <v>4300</v>
      </c>
      <c r="E908" s="9" t="s">
        <v>216</v>
      </c>
      <c r="F908" s="10">
        <f aca="true" t="shared" si="31" ref="F908:L908">SUM(F909)</f>
        <v>36300</v>
      </c>
      <c r="G908" s="10">
        <f t="shared" si="31"/>
        <v>37100</v>
      </c>
      <c r="H908" s="45">
        <f t="shared" si="31"/>
        <v>41400</v>
      </c>
      <c r="I908" s="45">
        <f t="shared" si="31"/>
        <v>36100</v>
      </c>
      <c r="J908" s="11">
        <f t="shared" si="31"/>
        <v>0</v>
      </c>
      <c r="K908" s="45">
        <f t="shared" si="31"/>
        <v>36100</v>
      </c>
      <c r="L908" s="45">
        <f t="shared" si="31"/>
        <v>15982.46</v>
      </c>
      <c r="M908" s="45">
        <f t="shared" si="30"/>
        <v>44.27274238227147</v>
      </c>
    </row>
    <row r="909" spans="1:13" ht="38.25">
      <c r="A909" s="4">
        <v>903</v>
      </c>
      <c r="B909" s="4" t="s">
        <v>161</v>
      </c>
      <c r="C909" s="4" t="s">
        <v>162</v>
      </c>
      <c r="D909" s="4"/>
      <c r="E909" s="9" t="s">
        <v>298</v>
      </c>
      <c r="F909" s="10">
        <v>36300</v>
      </c>
      <c r="G909" s="10">
        <v>37100</v>
      </c>
      <c r="H909" s="55">
        <v>41400</v>
      </c>
      <c r="I909" s="55">
        <v>36100</v>
      </c>
      <c r="J909" s="11"/>
      <c r="K909" s="55">
        <v>36100</v>
      </c>
      <c r="L909" s="55">
        <v>15982.46</v>
      </c>
      <c r="M909" s="45">
        <f t="shared" si="30"/>
        <v>44.27274238227147</v>
      </c>
    </row>
    <row r="910" spans="1:13" ht="12.75">
      <c r="A910" s="4">
        <v>904</v>
      </c>
      <c r="B910" s="4"/>
      <c r="C910" s="4"/>
      <c r="D910" s="4">
        <v>4350</v>
      </c>
      <c r="E910" s="9" t="s">
        <v>636</v>
      </c>
      <c r="F910" s="10">
        <v>900</v>
      </c>
      <c r="G910" s="10">
        <f>SUM(G911)</f>
        <v>2000</v>
      </c>
      <c r="H910" s="45">
        <f>SUM(H911)</f>
        <v>4500</v>
      </c>
      <c r="I910" s="45">
        <f>SUM(I911)</f>
        <v>4550</v>
      </c>
      <c r="J910" s="11"/>
      <c r="K910" s="45">
        <f>SUM(K911)</f>
        <v>4550</v>
      </c>
      <c r="L910" s="45">
        <f>SUM(L911)</f>
        <v>1090.68</v>
      </c>
      <c r="M910" s="45">
        <f t="shared" si="30"/>
        <v>23.970989010989012</v>
      </c>
    </row>
    <row r="911" spans="1:13" ht="12.75">
      <c r="A911" s="4">
        <v>905</v>
      </c>
      <c r="B911" s="4"/>
      <c r="C911" s="4"/>
      <c r="D911" s="4"/>
      <c r="E911" s="9" t="s">
        <v>312</v>
      </c>
      <c r="F911" s="10"/>
      <c r="G911" s="10">
        <v>2000</v>
      </c>
      <c r="H911" s="45">
        <v>4500</v>
      </c>
      <c r="I911" s="45">
        <v>4550</v>
      </c>
      <c r="J911" s="11"/>
      <c r="K911" s="45">
        <v>4550</v>
      </c>
      <c r="L911" s="45">
        <v>1090.68</v>
      </c>
      <c r="M911" s="45">
        <f t="shared" si="30"/>
        <v>23.970989010989012</v>
      </c>
    </row>
    <row r="912" spans="1:13" ht="18" customHeight="1">
      <c r="A912" s="4">
        <v>906</v>
      </c>
      <c r="B912" s="4"/>
      <c r="C912" s="4"/>
      <c r="D912" s="4">
        <v>4360</v>
      </c>
      <c r="E912" s="9" t="s">
        <v>362</v>
      </c>
      <c r="F912" s="10"/>
      <c r="G912" s="10">
        <f>SUM(G913)</f>
        <v>1500</v>
      </c>
      <c r="H912" s="45">
        <f>SUM(H913)</f>
        <v>5000</v>
      </c>
      <c r="I912" s="45">
        <f>SUM(I913)</f>
        <v>5000</v>
      </c>
      <c r="J912" s="11"/>
      <c r="K912" s="45">
        <f>SUM(K913)</f>
        <v>5000</v>
      </c>
      <c r="L912" s="45">
        <f>SUM(L913)</f>
        <v>1301.92</v>
      </c>
      <c r="M912" s="45">
        <f t="shared" si="30"/>
        <v>26.0384</v>
      </c>
    </row>
    <row r="913" spans="1:13" ht="12.75">
      <c r="A913" s="4">
        <v>907</v>
      </c>
      <c r="B913" s="4"/>
      <c r="C913" s="4"/>
      <c r="D913" s="4"/>
      <c r="E913" s="9" t="s">
        <v>237</v>
      </c>
      <c r="F913" s="10"/>
      <c r="G913" s="10">
        <v>1500</v>
      </c>
      <c r="H913" s="45">
        <v>5000</v>
      </c>
      <c r="I913" s="45">
        <v>5000</v>
      </c>
      <c r="J913" s="11"/>
      <c r="K913" s="45">
        <v>5000</v>
      </c>
      <c r="L913" s="45">
        <v>1301.92</v>
      </c>
      <c r="M913" s="45">
        <f t="shared" si="30"/>
        <v>26.0384</v>
      </c>
    </row>
    <row r="914" spans="1:13" ht="26.25" customHeight="1">
      <c r="A914" s="4">
        <v>908</v>
      </c>
      <c r="B914" s="4"/>
      <c r="C914" s="4"/>
      <c r="D914" s="4">
        <v>4370</v>
      </c>
      <c r="E914" s="9" t="s">
        <v>100</v>
      </c>
      <c r="F914" s="10"/>
      <c r="G914" s="10">
        <f>SUM(G915)</f>
        <v>7900</v>
      </c>
      <c r="H914" s="45">
        <f>SUM(H915)</f>
        <v>7900</v>
      </c>
      <c r="I914" s="45">
        <f>SUM(I915)</f>
        <v>8000</v>
      </c>
      <c r="J914" s="11"/>
      <c r="K914" s="45">
        <f>SUM(K915)</f>
        <v>8000</v>
      </c>
      <c r="L914" s="45">
        <f>SUM(L915)</f>
        <v>2608.09</v>
      </c>
      <c r="M914" s="45">
        <f t="shared" si="30"/>
        <v>32.601125</v>
      </c>
    </row>
    <row r="915" spans="1:13" ht="24" customHeight="1">
      <c r="A915" s="4">
        <v>909</v>
      </c>
      <c r="B915" s="4"/>
      <c r="C915" s="4"/>
      <c r="D915" s="4"/>
      <c r="E915" s="9" t="s">
        <v>100</v>
      </c>
      <c r="F915" s="10"/>
      <c r="G915" s="10">
        <v>7900</v>
      </c>
      <c r="H915" s="45">
        <v>7900</v>
      </c>
      <c r="I915" s="45">
        <v>8000</v>
      </c>
      <c r="J915" s="11"/>
      <c r="K915" s="45">
        <v>8000</v>
      </c>
      <c r="L915" s="45">
        <v>2608.09</v>
      </c>
      <c r="M915" s="45">
        <f t="shared" si="30"/>
        <v>32.601125</v>
      </c>
    </row>
    <row r="916" spans="1:13" ht="12.75">
      <c r="A916" s="4">
        <v>910</v>
      </c>
      <c r="B916" s="4" t="s">
        <v>161</v>
      </c>
      <c r="C916" s="4" t="s">
        <v>162</v>
      </c>
      <c r="D916" s="4">
        <v>4410</v>
      </c>
      <c r="E916" s="9" t="s">
        <v>268</v>
      </c>
      <c r="F916" s="10">
        <f aca="true" t="shared" si="32" ref="F916:L916">SUM(F917)</f>
        <v>1000</v>
      </c>
      <c r="G916" s="10">
        <f t="shared" si="32"/>
        <v>2000</v>
      </c>
      <c r="H916" s="45">
        <f t="shared" si="32"/>
        <v>2000</v>
      </c>
      <c r="I916" s="45">
        <f t="shared" si="32"/>
        <v>2000</v>
      </c>
      <c r="J916" s="11">
        <f t="shared" si="32"/>
        <v>0</v>
      </c>
      <c r="K916" s="45">
        <f t="shared" si="32"/>
        <v>2000</v>
      </c>
      <c r="L916" s="45">
        <f t="shared" si="32"/>
        <v>533.05</v>
      </c>
      <c r="M916" s="45">
        <f t="shared" si="30"/>
        <v>26.652499999999996</v>
      </c>
    </row>
    <row r="917" spans="1:13" ht="15" customHeight="1">
      <c r="A917" s="4">
        <v>911</v>
      </c>
      <c r="B917" s="4" t="s">
        <v>161</v>
      </c>
      <c r="C917" s="4" t="s">
        <v>162</v>
      </c>
      <c r="D917" s="4"/>
      <c r="E917" s="9" t="s">
        <v>663</v>
      </c>
      <c r="F917" s="10">
        <v>1000</v>
      </c>
      <c r="G917" s="10">
        <v>2000</v>
      </c>
      <c r="H917" s="45">
        <v>2000</v>
      </c>
      <c r="I917" s="45">
        <v>2000</v>
      </c>
      <c r="J917" s="11"/>
      <c r="K917" s="45">
        <v>2000</v>
      </c>
      <c r="L917" s="45">
        <v>533.05</v>
      </c>
      <c r="M917" s="45">
        <f t="shared" si="30"/>
        <v>26.652499999999996</v>
      </c>
    </row>
    <row r="918" spans="1:13" ht="12.75">
      <c r="A918" s="4">
        <v>912</v>
      </c>
      <c r="B918" s="4" t="s">
        <v>161</v>
      </c>
      <c r="C918" s="4" t="s">
        <v>162</v>
      </c>
      <c r="D918" s="4">
        <v>4430</v>
      </c>
      <c r="E918" s="9" t="s">
        <v>217</v>
      </c>
      <c r="F918" s="10">
        <f aca="true" t="shared" si="33" ref="F918:L918">SUM(F919)</f>
        <v>4100</v>
      </c>
      <c r="G918" s="10">
        <f t="shared" si="33"/>
        <v>4000</v>
      </c>
      <c r="H918" s="45">
        <f t="shared" si="33"/>
        <v>3700</v>
      </c>
      <c r="I918" s="45">
        <f t="shared" si="33"/>
        <v>4800</v>
      </c>
      <c r="J918" s="11">
        <f t="shared" si="33"/>
        <v>0</v>
      </c>
      <c r="K918" s="45">
        <f t="shared" si="33"/>
        <v>4800</v>
      </c>
      <c r="L918" s="45">
        <f t="shared" si="33"/>
        <v>4299</v>
      </c>
      <c r="M918" s="45">
        <f t="shared" si="30"/>
        <v>89.5625</v>
      </c>
    </row>
    <row r="919" spans="1:13" ht="12.75">
      <c r="A919" s="4">
        <v>913</v>
      </c>
      <c r="B919" s="4"/>
      <c r="C919" s="4"/>
      <c r="D919" s="4"/>
      <c r="E919" s="9" t="s">
        <v>577</v>
      </c>
      <c r="F919" s="10">
        <v>4100</v>
      </c>
      <c r="G919" s="10">
        <v>4000</v>
      </c>
      <c r="H919" s="45">
        <v>3700</v>
      </c>
      <c r="I919" s="45">
        <v>4800</v>
      </c>
      <c r="J919" s="11"/>
      <c r="K919" s="45">
        <v>4800</v>
      </c>
      <c r="L919" s="45">
        <v>4299</v>
      </c>
      <c r="M919" s="45">
        <f t="shared" si="30"/>
        <v>89.5625</v>
      </c>
    </row>
    <row r="920" spans="1:13" ht="12.75">
      <c r="A920" s="4">
        <v>914</v>
      </c>
      <c r="B920" s="4" t="s">
        <v>161</v>
      </c>
      <c r="C920" s="4" t="s">
        <v>162</v>
      </c>
      <c r="D920" s="4">
        <v>4440</v>
      </c>
      <c r="E920" s="9" t="s">
        <v>278</v>
      </c>
      <c r="F920" s="10">
        <f aca="true" t="shared" si="34" ref="F920:L920">SUM(F921)</f>
        <v>6200</v>
      </c>
      <c r="G920" s="10">
        <f t="shared" si="34"/>
        <v>9585</v>
      </c>
      <c r="H920" s="45">
        <f t="shared" si="34"/>
        <v>10540</v>
      </c>
      <c r="I920" s="45">
        <f t="shared" si="34"/>
        <v>11560</v>
      </c>
      <c r="J920" s="11">
        <f t="shared" si="34"/>
        <v>0</v>
      </c>
      <c r="K920" s="45">
        <f t="shared" si="34"/>
        <v>11560</v>
      </c>
      <c r="L920" s="45">
        <f t="shared" si="34"/>
        <v>9037.62</v>
      </c>
      <c r="M920" s="45">
        <f t="shared" si="30"/>
        <v>78.18010380622839</v>
      </c>
    </row>
    <row r="921" spans="1:13" ht="12.75">
      <c r="A921" s="4">
        <v>915</v>
      </c>
      <c r="B921" s="4" t="s">
        <v>161</v>
      </c>
      <c r="C921" s="4" t="s">
        <v>162</v>
      </c>
      <c r="D921" s="4"/>
      <c r="E921" s="9" t="s">
        <v>278</v>
      </c>
      <c r="F921" s="10">
        <v>6200</v>
      </c>
      <c r="G921" s="10">
        <v>9585</v>
      </c>
      <c r="H921" s="45">
        <v>10540</v>
      </c>
      <c r="I921" s="45">
        <v>11560</v>
      </c>
      <c r="J921" s="11"/>
      <c r="K921" s="45">
        <v>11560</v>
      </c>
      <c r="L921" s="45">
        <v>9037.62</v>
      </c>
      <c r="M921" s="45">
        <f t="shared" si="30"/>
        <v>78.18010380622839</v>
      </c>
    </row>
    <row r="922" spans="1:13" ht="15" customHeight="1">
      <c r="A922" s="4">
        <v>916</v>
      </c>
      <c r="B922" s="4"/>
      <c r="C922" s="4"/>
      <c r="D922" s="4">
        <v>4700</v>
      </c>
      <c r="E922" s="9" t="s">
        <v>632</v>
      </c>
      <c r="F922" s="10"/>
      <c r="G922" s="10">
        <f>SUM(G923)</f>
        <v>7000</v>
      </c>
      <c r="H922" s="45">
        <f>SUM(H923)</f>
        <v>7500</v>
      </c>
      <c r="I922" s="45">
        <f>SUM(I923)</f>
        <v>7500</v>
      </c>
      <c r="J922" s="11"/>
      <c r="K922" s="45">
        <f>SUM(K923)</f>
        <v>7500</v>
      </c>
      <c r="L922" s="45">
        <f>SUM(L923)</f>
        <v>3905</v>
      </c>
      <c r="M922" s="45">
        <f t="shared" si="30"/>
        <v>52.06666666666667</v>
      </c>
    </row>
    <row r="923" spans="1:13" ht="18" customHeight="1">
      <c r="A923" s="4">
        <v>917</v>
      </c>
      <c r="B923" s="4"/>
      <c r="C923" s="4"/>
      <c r="D923" s="4"/>
      <c r="E923" s="9" t="s">
        <v>547</v>
      </c>
      <c r="F923" s="10"/>
      <c r="G923" s="10">
        <v>7000</v>
      </c>
      <c r="H923" s="45">
        <v>7500</v>
      </c>
      <c r="I923" s="45">
        <v>7500</v>
      </c>
      <c r="J923" s="11"/>
      <c r="K923" s="45">
        <v>7500</v>
      </c>
      <c r="L923" s="45">
        <v>3905</v>
      </c>
      <c r="M923" s="45">
        <f t="shared" si="30"/>
        <v>52.06666666666667</v>
      </c>
    </row>
    <row r="924" spans="1:13" ht="25.5">
      <c r="A924" s="4">
        <v>918</v>
      </c>
      <c r="B924" s="4"/>
      <c r="C924" s="4"/>
      <c r="D924" s="4">
        <v>4740</v>
      </c>
      <c r="E924" s="9" t="s">
        <v>829</v>
      </c>
      <c r="F924" s="10"/>
      <c r="G924" s="10">
        <f>SUM(G925)</f>
        <v>1450</v>
      </c>
      <c r="H924" s="45">
        <f>SUM(H925)</f>
        <v>1450</v>
      </c>
      <c r="I924" s="45">
        <f>SUM(I925)</f>
        <v>1450</v>
      </c>
      <c r="J924" s="11"/>
      <c r="K924" s="45">
        <f>SUM(K925)</f>
        <v>1450</v>
      </c>
      <c r="L924" s="45">
        <f>SUM(L925)</f>
        <v>289.51</v>
      </c>
      <c r="M924" s="45">
        <f t="shared" si="30"/>
        <v>19.966206896551725</v>
      </c>
    </row>
    <row r="925" spans="1:13" ht="25.5">
      <c r="A925" s="4">
        <v>919</v>
      </c>
      <c r="B925" s="4"/>
      <c r="C925" s="4"/>
      <c r="D925" s="4"/>
      <c r="E925" s="9" t="s">
        <v>829</v>
      </c>
      <c r="F925" s="10"/>
      <c r="G925" s="10">
        <v>1450</v>
      </c>
      <c r="H925" s="45">
        <v>1450</v>
      </c>
      <c r="I925" s="45">
        <v>1450</v>
      </c>
      <c r="J925" s="11"/>
      <c r="K925" s="45">
        <v>1450</v>
      </c>
      <c r="L925" s="45">
        <v>289.51</v>
      </c>
      <c r="M925" s="45">
        <f t="shared" si="30"/>
        <v>19.966206896551725</v>
      </c>
    </row>
    <row r="926" spans="1:13" ht="12.75">
      <c r="A926" s="4">
        <v>920</v>
      </c>
      <c r="B926" s="4"/>
      <c r="C926" s="4"/>
      <c r="D926" s="4">
        <v>4750</v>
      </c>
      <c r="E926" s="9" t="s">
        <v>603</v>
      </c>
      <c r="F926" s="10"/>
      <c r="G926" s="10">
        <f>SUM(G927)</f>
        <v>5500</v>
      </c>
      <c r="H926" s="45">
        <f>SUM(H927)</f>
        <v>7000</v>
      </c>
      <c r="I926" s="45">
        <f>SUM(I927)</f>
        <v>7500</v>
      </c>
      <c r="J926" s="11"/>
      <c r="K926" s="45">
        <f>SUM(K927)</f>
        <v>7500</v>
      </c>
      <c r="L926" s="45">
        <f>SUM(L927)</f>
        <v>2371.69</v>
      </c>
      <c r="M926" s="45">
        <f t="shared" si="30"/>
        <v>31.622533333333337</v>
      </c>
    </row>
    <row r="927" spans="1:13" ht="12.75">
      <c r="A927" s="4">
        <v>921</v>
      </c>
      <c r="B927" s="4"/>
      <c r="C927" s="4"/>
      <c r="D927" s="4"/>
      <c r="E927" s="9" t="s">
        <v>603</v>
      </c>
      <c r="F927" s="10"/>
      <c r="G927" s="10">
        <v>5500</v>
      </c>
      <c r="H927" s="45">
        <v>7000</v>
      </c>
      <c r="I927" s="45">
        <v>7500</v>
      </c>
      <c r="J927" s="11"/>
      <c r="K927" s="45">
        <v>7500</v>
      </c>
      <c r="L927" s="45">
        <v>2371.69</v>
      </c>
      <c r="M927" s="45">
        <f t="shared" si="30"/>
        <v>31.622533333333337</v>
      </c>
    </row>
    <row r="928" spans="1:13" ht="12.75">
      <c r="A928" s="4">
        <v>922</v>
      </c>
      <c r="B928" s="4" t="s">
        <v>161</v>
      </c>
      <c r="C928" s="8">
        <v>85228</v>
      </c>
      <c r="D928" s="8" t="s">
        <v>163</v>
      </c>
      <c r="E928" s="13" t="s">
        <v>19</v>
      </c>
      <c r="F928" s="14">
        <f aca="true" t="shared" si="35" ref="F928:L929">SUM(F929)</f>
        <v>18500</v>
      </c>
      <c r="G928" s="14">
        <f t="shared" si="35"/>
        <v>100000</v>
      </c>
      <c r="H928" s="47">
        <f>SUM(H929+H931+H933)</f>
        <v>50000</v>
      </c>
      <c r="I928" s="47">
        <f>SUM(I929+I931+I933)</f>
        <v>56050</v>
      </c>
      <c r="J928" s="15" t="e">
        <f>SUM(#REF!+#REF!+J929)</f>
        <v>#REF!</v>
      </c>
      <c r="K928" s="47">
        <f>SUM(K929+K931+K933)</f>
        <v>56050</v>
      </c>
      <c r="L928" s="47">
        <f>SUM(L929+L931+L933)</f>
        <v>23553.510000000002</v>
      </c>
      <c r="M928" s="45">
        <f t="shared" si="30"/>
        <v>42.02231935771633</v>
      </c>
    </row>
    <row r="929" spans="1:13" ht="12.75">
      <c r="A929" s="4">
        <v>923</v>
      </c>
      <c r="B929" s="4"/>
      <c r="C929" s="4"/>
      <c r="D929" s="4">
        <v>4170</v>
      </c>
      <c r="E929" s="9" t="s">
        <v>478</v>
      </c>
      <c r="F929" s="10">
        <f t="shared" si="35"/>
        <v>18500</v>
      </c>
      <c r="G929" s="10">
        <f t="shared" si="35"/>
        <v>100000</v>
      </c>
      <c r="H929" s="45">
        <f t="shared" si="35"/>
        <v>42307</v>
      </c>
      <c r="I929" s="45">
        <f t="shared" si="35"/>
        <v>48000</v>
      </c>
      <c r="J929" s="11">
        <f>SUM(J930)</f>
        <v>0</v>
      </c>
      <c r="K929" s="45">
        <f t="shared" si="35"/>
        <v>48000</v>
      </c>
      <c r="L929" s="45">
        <f t="shared" si="35"/>
        <v>20004.7</v>
      </c>
      <c r="M929" s="45">
        <f t="shared" si="30"/>
        <v>41.67645833333333</v>
      </c>
    </row>
    <row r="930" spans="1:13" ht="12.75">
      <c r="A930" s="4">
        <v>924</v>
      </c>
      <c r="B930" s="4"/>
      <c r="C930" s="4"/>
      <c r="D930" s="4"/>
      <c r="E930" s="9" t="s">
        <v>210</v>
      </c>
      <c r="F930" s="10">
        <v>18500</v>
      </c>
      <c r="G930" s="10">
        <v>100000</v>
      </c>
      <c r="H930" s="45">
        <v>42307</v>
      </c>
      <c r="I930" s="45">
        <v>48000</v>
      </c>
      <c r="J930" s="11"/>
      <c r="K930" s="45">
        <v>48000</v>
      </c>
      <c r="L930" s="45">
        <v>20004.7</v>
      </c>
      <c r="M930" s="45">
        <f t="shared" si="30"/>
        <v>41.67645833333333</v>
      </c>
    </row>
    <row r="931" spans="1:13" ht="12.75">
      <c r="A931" s="4">
        <v>925</v>
      </c>
      <c r="B931" s="4"/>
      <c r="C931" s="4"/>
      <c r="D931" s="4">
        <v>4110</v>
      </c>
      <c r="E931" s="9" t="s">
        <v>223</v>
      </c>
      <c r="F931" s="10"/>
      <c r="G931" s="10"/>
      <c r="H931" s="45">
        <f>SUM(H932)</f>
        <v>6656</v>
      </c>
      <c r="I931" s="45">
        <f>SUM(I932)</f>
        <v>6850</v>
      </c>
      <c r="J931" s="11"/>
      <c r="K931" s="45">
        <f>SUM(K932)</f>
        <v>6850</v>
      </c>
      <c r="L931" s="45">
        <f>SUM(L932)</f>
        <v>3058.68</v>
      </c>
      <c r="M931" s="45">
        <f t="shared" si="30"/>
        <v>44.652262773722626</v>
      </c>
    </row>
    <row r="932" spans="1:13" ht="12.75">
      <c r="A932" s="4">
        <v>926</v>
      </c>
      <c r="B932" s="4"/>
      <c r="C932" s="4"/>
      <c r="D932" s="4"/>
      <c r="E932" s="9" t="s">
        <v>223</v>
      </c>
      <c r="F932" s="10"/>
      <c r="G932" s="10"/>
      <c r="H932" s="45">
        <v>6656</v>
      </c>
      <c r="I932" s="45">
        <v>6850</v>
      </c>
      <c r="J932" s="11"/>
      <c r="K932" s="45">
        <v>6850</v>
      </c>
      <c r="L932" s="45">
        <v>3058.68</v>
      </c>
      <c r="M932" s="45">
        <f t="shared" si="30"/>
        <v>44.652262773722626</v>
      </c>
    </row>
    <row r="933" spans="1:13" ht="12.75">
      <c r="A933" s="4">
        <v>927</v>
      </c>
      <c r="B933" s="4"/>
      <c r="C933" s="4"/>
      <c r="D933" s="4">
        <v>4120</v>
      </c>
      <c r="E933" s="9" t="s">
        <v>224</v>
      </c>
      <c r="F933" s="10"/>
      <c r="G933" s="10"/>
      <c r="H933" s="45">
        <f>SUM(H934)</f>
        <v>1037</v>
      </c>
      <c r="I933" s="45">
        <f>SUM(I934)</f>
        <v>1200</v>
      </c>
      <c r="J933" s="11"/>
      <c r="K933" s="45">
        <f>SUM(K934)</f>
        <v>1200</v>
      </c>
      <c r="L933" s="45">
        <f>SUM(L934)</f>
        <v>490.13</v>
      </c>
      <c r="M933" s="45">
        <f t="shared" si="30"/>
        <v>40.844166666666666</v>
      </c>
    </row>
    <row r="934" spans="1:13" ht="12.75">
      <c r="A934" s="4">
        <v>928</v>
      </c>
      <c r="B934" s="4"/>
      <c r="C934" s="4"/>
      <c r="D934" s="4"/>
      <c r="E934" s="9" t="s">
        <v>224</v>
      </c>
      <c r="F934" s="10"/>
      <c r="G934" s="10"/>
      <c r="H934" s="45">
        <v>1037</v>
      </c>
      <c r="I934" s="45">
        <v>1200</v>
      </c>
      <c r="J934" s="11"/>
      <c r="K934" s="45">
        <v>1200</v>
      </c>
      <c r="L934" s="45">
        <v>490.13</v>
      </c>
      <c r="M934" s="45">
        <f t="shared" si="30"/>
        <v>40.844166666666666</v>
      </c>
    </row>
    <row r="935" spans="1:13" ht="12.75">
      <c r="A935" s="4">
        <v>929</v>
      </c>
      <c r="B935" s="4"/>
      <c r="C935" s="21">
        <v>85295</v>
      </c>
      <c r="D935" s="4"/>
      <c r="E935" s="22" t="s">
        <v>637</v>
      </c>
      <c r="F935" s="10"/>
      <c r="G935" s="23">
        <f>SUM(G936)</f>
        <v>79130</v>
      </c>
      <c r="H935" s="49">
        <f>SUM(H936+H942+H944+H946+H948+H938+H940)</f>
        <v>169600</v>
      </c>
      <c r="I935" s="49">
        <f>SUM(I936+I942+I944+I946+I948+I938+I940)</f>
        <v>92968</v>
      </c>
      <c r="J935" s="11"/>
      <c r="K935" s="49">
        <f>SUM(K936+K942+K944+K946+K948+K938+K940)</f>
        <v>139298</v>
      </c>
      <c r="L935" s="49">
        <f>SUM(L936+L942+L944+L946+L948+L938+L940)</f>
        <v>57628.07</v>
      </c>
      <c r="M935" s="45">
        <f t="shared" si="30"/>
        <v>41.37034989734239</v>
      </c>
    </row>
    <row r="936" spans="1:13" ht="12.75">
      <c r="A936" s="4">
        <v>930</v>
      </c>
      <c r="B936" s="4"/>
      <c r="C936" s="4"/>
      <c r="D936" s="4">
        <v>3110</v>
      </c>
      <c r="E936" s="9" t="s">
        <v>15</v>
      </c>
      <c r="F936" s="10"/>
      <c r="G936" s="10">
        <f>SUM(G937)</f>
        <v>79130</v>
      </c>
      <c r="H936" s="45">
        <f>SUM(H937)</f>
        <v>145000</v>
      </c>
      <c r="I936" s="45">
        <f>SUM(I937)</f>
        <v>80000</v>
      </c>
      <c r="J936" s="11"/>
      <c r="K936" s="45">
        <f>SUM(K937)</f>
        <v>126330</v>
      </c>
      <c r="L936" s="45">
        <f>SUM(L937)</f>
        <v>54557.83</v>
      </c>
      <c r="M936" s="45">
        <f t="shared" si="30"/>
        <v>43.18675690651468</v>
      </c>
    </row>
    <row r="937" spans="1:13" ht="12.75">
      <c r="A937" s="4">
        <v>931</v>
      </c>
      <c r="B937" s="4"/>
      <c r="C937" s="4"/>
      <c r="D937" s="4"/>
      <c r="E937" s="9" t="s">
        <v>790</v>
      </c>
      <c r="F937" s="10"/>
      <c r="G937" s="10">
        <v>79130</v>
      </c>
      <c r="H937" s="45">
        <v>145000</v>
      </c>
      <c r="I937" s="45">
        <v>80000</v>
      </c>
      <c r="J937" s="11"/>
      <c r="K937" s="45">
        <v>126330</v>
      </c>
      <c r="L937" s="45">
        <v>54557.83</v>
      </c>
      <c r="M937" s="45">
        <f t="shared" si="30"/>
        <v>43.18675690651468</v>
      </c>
    </row>
    <row r="938" spans="1:13" ht="12.75">
      <c r="A938" s="4">
        <v>932</v>
      </c>
      <c r="B938" s="4"/>
      <c r="C938" s="4"/>
      <c r="D938" s="4">
        <v>4110</v>
      </c>
      <c r="E938" s="9" t="s">
        <v>223</v>
      </c>
      <c r="F938" s="10"/>
      <c r="G938" s="10"/>
      <c r="H938" s="45">
        <f>SUM(H939)</f>
        <v>950</v>
      </c>
      <c r="I938" s="45">
        <f>SUM(I939)</f>
        <v>230</v>
      </c>
      <c r="J938" s="11"/>
      <c r="K938" s="45">
        <f>SUM(K939)</f>
        <v>230</v>
      </c>
      <c r="L938" s="45">
        <f>SUM(L939)</f>
        <v>0</v>
      </c>
      <c r="M938" s="45">
        <f t="shared" si="30"/>
        <v>0</v>
      </c>
    </row>
    <row r="939" spans="1:13" ht="12.75">
      <c r="A939" s="4">
        <v>933</v>
      </c>
      <c r="B939" s="4"/>
      <c r="C939" s="4"/>
      <c r="D939" s="4"/>
      <c r="E939" s="9" t="s">
        <v>223</v>
      </c>
      <c r="F939" s="10"/>
      <c r="G939" s="10"/>
      <c r="H939" s="45">
        <v>950</v>
      </c>
      <c r="I939" s="45">
        <v>230</v>
      </c>
      <c r="J939" s="11"/>
      <c r="K939" s="45">
        <v>230</v>
      </c>
      <c r="L939" s="45">
        <v>0</v>
      </c>
      <c r="M939" s="45">
        <f t="shared" si="30"/>
        <v>0</v>
      </c>
    </row>
    <row r="940" spans="1:13" ht="12.75">
      <c r="A940" s="4">
        <v>934</v>
      </c>
      <c r="B940" s="4"/>
      <c r="C940" s="4"/>
      <c r="D940" s="4">
        <v>4120</v>
      </c>
      <c r="E940" s="9" t="s">
        <v>224</v>
      </c>
      <c r="F940" s="10"/>
      <c r="G940" s="10"/>
      <c r="H940" s="45">
        <f>SUM(H941)</f>
        <v>150</v>
      </c>
      <c r="I940" s="45">
        <f>SUM(I941)</f>
        <v>38</v>
      </c>
      <c r="J940" s="11"/>
      <c r="K940" s="45">
        <f>SUM(K941)</f>
        <v>38</v>
      </c>
      <c r="L940" s="45">
        <f>SUM(L941)</f>
        <v>0</v>
      </c>
      <c r="M940" s="45">
        <f t="shared" si="30"/>
        <v>0</v>
      </c>
    </row>
    <row r="941" spans="1:13" ht="12.75">
      <c r="A941" s="4">
        <v>935</v>
      </c>
      <c r="B941" s="4"/>
      <c r="C941" s="4"/>
      <c r="D941" s="4"/>
      <c r="E941" s="9" t="s">
        <v>224</v>
      </c>
      <c r="F941" s="10"/>
      <c r="G941" s="10"/>
      <c r="H941" s="45">
        <v>150</v>
      </c>
      <c r="I941" s="45">
        <v>38</v>
      </c>
      <c r="J941" s="11"/>
      <c r="K941" s="45">
        <v>38</v>
      </c>
      <c r="L941" s="45">
        <v>0</v>
      </c>
      <c r="M941" s="45">
        <f t="shared" si="30"/>
        <v>0</v>
      </c>
    </row>
    <row r="942" spans="1:13" ht="12.75">
      <c r="A942" s="4">
        <v>936</v>
      </c>
      <c r="B942" s="4"/>
      <c r="C942" s="4"/>
      <c r="D942" s="4">
        <v>4170</v>
      </c>
      <c r="E942" s="9" t="s">
        <v>742</v>
      </c>
      <c r="F942" s="10"/>
      <c r="G942" s="10">
        <f>SUM(G943)</f>
        <v>0</v>
      </c>
      <c r="H942" s="45">
        <f>SUM(H943)</f>
        <v>6000</v>
      </c>
      <c r="I942" s="45">
        <f>SUM(I943)</f>
        <v>1500</v>
      </c>
      <c r="J942" s="11"/>
      <c r="K942" s="45">
        <f>SUM(K943)</f>
        <v>1500</v>
      </c>
      <c r="L942" s="45">
        <f>SUM(L943)</f>
        <v>0</v>
      </c>
      <c r="M942" s="45">
        <f t="shared" si="30"/>
        <v>0</v>
      </c>
    </row>
    <row r="943" spans="1:13" ht="12.75">
      <c r="A943" s="4">
        <v>937</v>
      </c>
      <c r="B943" s="4"/>
      <c r="C943" s="4"/>
      <c r="D943" s="4"/>
      <c r="E943" s="9" t="s">
        <v>742</v>
      </c>
      <c r="F943" s="10"/>
      <c r="G943" s="10"/>
      <c r="H943" s="45">
        <v>6000</v>
      </c>
      <c r="I943" s="45">
        <v>1500</v>
      </c>
      <c r="J943" s="11"/>
      <c r="K943" s="45">
        <v>1500</v>
      </c>
      <c r="L943" s="45">
        <v>0</v>
      </c>
      <c r="M943" s="45">
        <f t="shared" si="30"/>
        <v>0</v>
      </c>
    </row>
    <row r="944" spans="1:13" ht="12.75">
      <c r="A944" s="4">
        <v>938</v>
      </c>
      <c r="B944" s="4"/>
      <c r="C944" s="4"/>
      <c r="D944" s="4">
        <v>4210</v>
      </c>
      <c r="E944" s="9" t="s">
        <v>171</v>
      </c>
      <c r="F944" s="10"/>
      <c r="G944" s="10">
        <f>SUM(G945)</f>
        <v>0</v>
      </c>
      <c r="H944" s="45">
        <f>SUM(H945)</f>
        <v>2000</v>
      </c>
      <c r="I944" s="45">
        <f>SUM(I945)</f>
        <v>700</v>
      </c>
      <c r="J944" s="11"/>
      <c r="K944" s="45">
        <f>SUM(K945)</f>
        <v>700</v>
      </c>
      <c r="L944" s="45">
        <f>SUM(L945)</f>
        <v>373.84</v>
      </c>
      <c r="M944" s="45">
        <f t="shared" si="30"/>
        <v>53.40571428571428</v>
      </c>
    </row>
    <row r="945" spans="1:13" ht="12.75">
      <c r="A945" s="4">
        <v>939</v>
      </c>
      <c r="B945" s="4"/>
      <c r="C945" s="4"/>
      <c r="D945" s="4"/>
      <c r="E945" s="9" t="s">
        <v>171</v>
      </c>
      <c r="F945" s="10"/>
      <c r="G945" s="10">
        <v>0</v>
      </c>
      <c r="H945" s="45">
        <v>2000</v>
      </c>
      <c r="I945" s="45">
        <v>700</v>
      </c>
      <c r="J945" s="11"/>
      <c r="K945" s="45">
        <v>700</v>
      </c>
      <c r="L945" s="45">
        <v>373.84</v>
      </c>
      <c r="M945" s="45">
        <f t="shared" si="30"/>
        <v>53.40571428571428</v>
      </c>
    </row>
    <row r="946" spans="1:13" ht="12.75">
      <c r="A946" s="4">
        <v>940</v>
      </c>
      <c r="B946" s="4"/>
      <c r="C946" s="4"/>
      <c r="D946" s="4">
        <v>4300</v>
      </c>
      <c r="E946" s="9" t="s">
        <v>216</v>
      </c>
      <c r="F946" s="10"/>
      <c r="G946" s="10" t="e">
        <f>SUM(G947)</f>
        <v>#REF!</v>
      </c>
      <c r="H946" s="45">
        <f>SUM(H947)</f>
        <v>15000</v>
      </c>
      <c r="I946" s="45">
        <f>SUM(I947)</f>
        <v>10000</v>
      </c>
      <c r="J946" s="11"/>
      <c r="K946" s="45">
        <f>SUM(K947)</f>
        <v>10000</v>
      </c>
      <c r="L946" s="45">
        <f>SUM(L947)</f>
        <v>2696.4</v>
      </c>
      <c r="M946" s="45">
        <f t="shared" si="30"/>
        <v>26.964</v>
      </c>
    </row>
    <row r="947" spans="1:13" ht="12.75">
      <c r="A947" s="4">
        <v>941</v>
      </c>
      <c r="B947" s="4"/>
      <c r="C947" s="4"/>
      <c r="D947" s="4"/>
      <c r="E947" s="9" t="s">
        <v>216</v>
      </c>
      <c r="F947" s="10"/>
      <c r="G947" s="10" t="e">
        <f>SUM(#REF!)</f>
        <v>#REF!</v>
      </c>
      <c r="H947" s="45">
        <v>15000</v>
      </c>
      <c r="I947" s="45">
        <v>10000</v>
      </c>
      <c r="J947" s="11"/>
      <c r="K947" s="45">
        <v>10000</v>
      </c>
      <c r="L947" s="45">
        <v>2696.4</v>
      </c>
      <c r="M947" s="45">
        <f t="shared" si="30"/>
        <v>26.964</v>
      </c>
    </row>
    <row r="948" spans="1:13" ht="12.75">
      <c r="A948" s="4">
        <v>942</v>
      </c>
      <c r="B948" s="4"/>
      <c r="C948" s="4"/>
      <c r="D948" s="4">
        <v>4430</v>
      </c>
      <c r="E948" s="9" t="s">
        <v>217</v>
      </c>
      <c r="F948" s="10"/>
      <c r="G948" s="10">
        <f>SUM(G949)</f>
        <v>0</v>
      </c>
      <c r="H948" s="45">
        <f>SUM(H949)</f>
        <v>500</v>
      </c>
      <c r="I948" s="45">
        <f>SUM(I949)</f>
        <v>500</v>
      </c>
      <c r="J948" s="11"/>
      <c r="K948" s="45">
        <f>SUM(K949)</f>
        <v>500</v>
      </c>
      <c r="L948" s="45">
        <f>SUM(L949)</f>
        <v>0</v>
      </c>
      <c r="M948" s="45">
        <f t="shared" si="30"/>
        <v>0</v>
      </c>
    </row>
    <row r="949" spans="1:13" ht="12.75">
      <c r="A949" s="4">
        <v>943</v>
      </c>
      <c r="B949" s="4"/>
      <c r="C949" s="4"/>
      <c r="D949" s="4"/>
      <c r="E949" s="9" t="s">
        <v>170</v>
      </c>
      <c r="F949" s="10"/>
      <c r="G949" s="10"/>
      <c r="H949" s="45">
        <v>500</v>
      </c>
      <c r="I949" s="45">
        <v>500</v>
      </c>
      <c r="J949" s="11"/>
      <c r="K949" s="45">
        <v>500</v>
      </c>
      <c r="L949" s="45">
        <v>0</v>
      </c>
      <c r="M949" s="45">
        <f t="shared" si="30"/>
        <v>0</v>
      </c>
    </row>
    <row r="950" spans="1:13" ht="13.5" customHeight="1">
      <c r="A950" s="4">
        <v>944</v>
      </c>
      <c r="B950" s="105" t="s">
        <v>716</v>
      </c>
      <c r="C950" s="106"/>
      <c r="D950" s="106"/>
      <c r="E950" s="106"/>
      <c r="F950" s="16" t="e">
        <f>SUM(F845+F874+F877+F880+F886+F928)</f>
        <v>#REF!</v>
      </c>
      <c r="G950" s="16" t="e">
        <f>SUM(G845+G874+G877+G880+G886+G928+G935)</f>
        <v>#REF!</v>
      </c>
      <c r="H950" s="48" t="e">
        <f>SUM(H845+H874+H877+H880+H886+H928+H935+H840)</f>
        <v>#REF!</v>
      </c>
      <c r="I950" s="48">
        <f>SUM(I840+I845+I874+I877+I880+I886+I928+I935)</f>
        <v>2727959</v>
      </c>
      <c r="J950" s="17" t="e">
        <f>SUM(J874+J877+J880+#REF!+J886+J928+#REF!)</f>
        <v>#REF!</v>
      </c>
      <c r="K950" s="48">
        <f>SUM(K840+K845+K874+K877+K880+K886+K928+K935+K883)</f>
        <v>2806489</v>
      </c>
      <c r="L950" s="48">
        <f>SUM(L840+L845+L874+L877+L880+L886+L928+L935+L883)</f>
        <v>1388632.2500000002</v>
      </c>
      <c r="M950" s="45">
        <f t="shared" si="30"/>
        <v>49.479340556830984</v>
      </c>
    </row>
    <row r="951" spans="1:13" ht="12.75">
      <c r="A951" s="4">
        <v>945</v>
      </c>
      <c r="B951" s="8">
        <v>854</v>
      </c>
      <c r="C951" s="8">
        <v>85401</v>
      </c>
      <c r="D951" s="8" t="s">
        <v>163</v>
      </c>
      <c r="E951" s="13" t="s">
        <v>20</v>
      </c>
      <c r="F951" s="14" t="e">
        <f>SUM(F952+F956+F960+F964+F968+F972+F976+F984+#REF!)</f>
        <v>#REF!</v>
      </c>
      <c r="G951" s="14">
        <f>SUM(G952+G956+G960+G964+G968+G972+G976+G984)</f>
        <v>662974</v>
      </c>
      <c r="H951" s="47">
        <f>SUM(H952+H956+H960+H964+H968+H972+H976+H984)</f>
        <v>705437</v>
      </c>
      <c r="I951" s="47">
        <f>SUM(I952+I956+I960+I964+I968+I972+I976+I980+I984)</f>
        <v>670715</v>
      </c>
      <c r="J951" s="15">
        <f>SUM(J952+J956+J960+J964+J968+J972+J976+J984)</f>
        <v>0</v>
      </c>
      <c r="K951" s="47">
        <f>SUM(K952+K956+K960+K964+K968+K972+K976+K980+K984)</f>
        <v>710545</v>
      </c>
      <c r="L951" s="47">
        <f>SUM(L952+L956+L960+L964+L968+L972+L976+L980+L984)</f>
        <v>311628.22000000003</v>
      </c>
      <c r="M951" s="45">
        <f t="shared" si="30"/>
        <v>43.857633225200374</v>
      </c>
    </row>
    <row r="952" spans="1:13" ht="12.75">
      <c r="A952" s="4">
        <v>946</v>
      </c>
      <c r="B952" s="4" t="s">
        <v>161</v>
      </c>
      <c r="C952" s="4" t="s">
        <v>162</v>
      </c>
      <c r="D952" s="4">
        <v>3020</v>
      </c>
      <c r="E952" s="9" t="s">
        <v>502</v>
      </c>
      <c r="F952" s="10">
        <f aca="true" t="shared" si="36" ref="F952:L952">SUM(F953:F955)</f>
        <v>21140</v>
      </c>
      <c r="G952" s="10">
        <f t="shared" si="36"/>
        <v>37700</v>
      </c>
      <c r="H952" s="45">
        <f t="shared" si="36"/>
        <v>42500</v>
      </c>
      <c r="I952" s="45">
        <f t="shared" si="36"/>
        <v>61500</v>
      </c>
      <c r="J952" s="11">
        <f t="shared" si="36"/>
        <v>0</v>
      </c>
      <c r="K952" s="45">
        <f t="shared" si="36"/>
        <v>65000</v>
      </c>
      <c r="L952" s="45">
        <f t="shared" si="36"/>
        <v>27573.81</v>
      </c>
      <c r="M952" s="45">
        <f t="shared" si="30"/>
        <v>42.421246153846155</v>
      </c>
    </row>
    <row r="953" spans="1:13" ht="42" customHeight="1">
      <c r="A953" s="4">
        <v>947</v>
      </c>
      <c r="B953" s="4"/>
      <c r="C953" s="4"/>
      <c r="D953" s="4"/>
      <c r="E953" s="9" t="s">
        <v>638</v>
      </c>
      <c r="F953" s="10">
        <v>8890</v>
      </c>
      <c r="G953" s="10">
        <v>14500</v>
      </c>
      <c r="H953" s="45">
        <v>15500</v>
      </c>
      <c r="I953" s="45">
        <v>29500</v>
      </c>
      <c r="J953" s="11"/>
      <c r="K953" s="45">
        <v>29500</v>
      </c>
      <c r="L953" s="45">
        <v>12340.52</v>
      </c>
      <c r="M953" s="45">
        <f t="shared" si="30"/>
        <v>41.83227118644068</v>
      </c>
    </row>
    <row r="954" spans="1:13" ht="44.25" customHeight="1">
      <c r="A954" s="4">
        <v>948</v>
      </c>
      <c r="B954" s="4"/>
      <c r="C954" s="4"/>
      <c r="D954" s="4"/>
      <c r="E954" s="9" t="s">
        <v>639</v>
      </c>
      <c r="F954" s="10">
        <v>6650</v>
      </c>
      <c r="G954" s="10">
        <v>10700</v>
      </c>
      <c r="H954" s="45">
        <v>10500</v>
      </c>
      <c r="I954" s="45">
        <v>15000</v>
      </c>
      <c r="J954" s="11"/>
      <c r="K954" s="45">
        <v>18500</v>
      </c>
      <c r="L954" s="45">
        <v>7070.6</v>
      </c>
      <c r="M954" s="45">
        <f t="shared" si="30"/>
        <v>38.21945945945946</v>
      </c>
    </row>
    <row r="955" spans="1:13" ht="42.75" customHeight="1">
      <c r="A955" s="4">
        <v>949</v>
      </c>
      <c r="B955" s="4"/>
      <c r="C955" s="4"/>
      <c r="D955" s="4"/>
      <c r="E955" s="9" t="s">
        <v>640</v>
      </c>
      <c r="F955" s="10">
        <v>5600</v>
      </c>
      <c r="G955" s="10">
        <v>12500</v>
      </c>
      <c r="H955" s="45">
        <v>16500</v>
      </c>
      <c r="I955" s="45">
        <v>17000</v>
      </c>
      <c r="J955" s="11"/>
      <c r="K955" s="45">
        <v>17000</v>
      </c>
      <c r="L955" s="45">
        <v>8162.69</v>
      </c>
      <c r="M955" s="45">
        <f t="shared" si="30"/>
        <v>48.01582352941176</v>
      </c>
    </row>
    <row r="956" spans="1:13" ht="12.75">
      <c r="A956" s="4">
        <v>950</v>
      </c>
      <c r="B956" s="4" t="s">
        <v>161</v>
      </c>
      <c r="C956" s="4" t="s">
        <v>162</v>
      </c>
      <c r="D956" s="4">
        <v>4010</v>
      </c>
      <c r="E956" s="9" t="s">
        <v>264</v>
      </c>
      <c r="F956" s="10">
        <f aca="true" t="shared" si="37" ref="F956:L956">SUM(F957:F959)</f>
        <v>357600</v>
      </c>
      <c r="G956" s="10">
        <f t="shared" si="37"/>
        <v>444600</v>
      </c>
      <c r="H956" s="45">
        <f t="shared" si="37"/>
        <v>478000</v>
      </c>
      <c r="I956" s="45">
        <f t="shared" si="37"/>
        <v>436000</v>
      </c>
      <c r="J956" s="11">
        <f t="shared" si="37"/>
        <v>0</v>
      </c>
      <c r="K956" s="45">
        <f t="shared" si="37"/>
        <v>466850</v>
      </c>
      <c r="L956" s="45">
        <f t="shared" si="37"/>
        <v>190674.26</v>
      </c>
      <c r="M956" s="45">
        <f t="shared" si="30"/>
        <v>40.8427246438899</v>
      </c>
    </row>
    <row r="957" spans="1:13" ht="29.25" customHeight="1">
      <c r="A957" s="4">
        <v>951</v>
      </c>
      <c r="B957" s="4"/>
      <c r="C957" s="4"/>
      <c r="D957" s="4"/>
      <c r="E957" s="9" t="s">
        <v>129</v>
      </c>
      <c r="F957" s="10">
        <v>205200</v>
      </c>
      <c r="G957" s="10">
        <v>215000</v>
      </c>
      <c r="H957" s="45">
        <v>238000</v>
      </c>
      <c r="I957" s="45">
        <v>190000</v>
      </c>
      <c r="J957" s="11"/>
      <c r="K957" s="45">
        <v>190000</v>
      </c>
      <c r="L957" s="45">
        <v>81917.37</v>
      </c>
      <c r="M957" s="45">
        <f t="shared" si="30"/>
        <v>43.11440526315789</v>
      </c>
    </row>
    <row r="958" spans="1:13" ht="25.5">
      <c r="A958" s="4">
        <v>952</v>
      </c>
      <c r="B958" s="4"/>
      <c r="C958" s="4"/>
      <c r="D958" s="4"/>
      <c r="E958" s="9" t="s">
        <v>39</v>
      </c>
      <c r="F958" s="10">
        <v>62500</v>
      </c>
      <c r="G958" s="10">
        <v>85000</v>
      </c>
      <c r="H958" s="45">
        <v>95000</v>
      </c>
      <c r="I958" s="45">
        <v>96000</v>
      </c>
      <c r="J958" s="11"/>
      <c r="K958" s="45">
        <v>126000</v>
      </c>
      <c r="L958" s="45">
        <v>42993.14</v>
      </c>
      <c r="M958" s="45">
        <f t="shared" si="30"/>
        <v>34.121539682539684</v>
      </c>
    </row>
    <row r="959" spans="1:13" ht="25.5">
      <c r="A959" s="4">
        <v>953</v>
      </c>
      <c r="B959" s="4"/>
      <c r="C959" s="4"/>
      <c r="D959" s="4"/>
      <c r="E959" s="9" t="s">
        <v>130</v>
      </c>
      <c r="F959" s="10">
        <v>89900</v>
      </c>
      <c r="G959" s="10">
        <v>144600</v>
      </c>
      <c r="H959" s="45">
        <v>145000</v>
      </c>
      <c r="I959" s="45">
        <v>150000</v>
      </c>
      <c r="J959" s="11"/>
      <c r="K959" s="45">
        <v>150850</v>
      </c>
      <c r="L959" s="45">
        <v>65763.75</v>
      </c>
      <c r="M959" s="45">
        <f t="shared" si="30"/>
        <v>43.59545906529665</v>
      </c>
    </row>
    <row r="960" spans="1:13" ht="12.75">
      <c r="A960" s="4">
        <v>954</v>
      </c>
      <c r="B960" s="4"/>
      <c r="C960" s="4"/>
      <c r="D960" s="4">
        <v>4040</v>
      </c>
      <c r="E960" s="9" t="s">
        <v>265</v>
      </c>
      <c r="F960" s="10">
        <f>SUM(F961:F963)</f>
        <v>28481</v>
      </c>
      <c r="G960" s="10">
        <f>SUM(G961:G963)</f>
        <v>48150</v>
      </c>
      <c r="H960" s="45">
        <f>SUM(H961:H963)</f>
        <v>37600</v>
      </c>
      <c r="I960" s="45">
        <f>SUM(I961:I963)</f>
        <v>34100</v>
      </c>
      <c r="J960" s="11"/>
      <c r="K960" s="45">
        <f>SUM(K961:K963)</f>
        <v>34100</v>
      </c>
      <c r="L960" s="45">
        <f>SUM(L961:L963)</f>
        <v>27956.379999999997</v>
      </c>
      <c r="M960" s="45">
        <f t="shared" si="30"/>
        <v>81.98351906158356</v>
      </c>
    </row>
    <row r="961" spans="1:13" ht="41.25" customHeight="1">
      <c r="A961" s="4">
        <v>955</v>
      </c>
      <c r="B961" s="4"/>
      <c r="C961" s="4"/>
      <c r="D961" s="4"/>
      <c r="E961" s="9" t="s">
        <v>586</v>
      </c>
      <c r="F961" s="10">
        <v>17477</v>
      </c>
      <c r="G961" s="10">
        <v>17800</v>
      </c>
      <c r="H961" s="45">
        <v>19000</v>
      </c>
      <c r="I961" s="45">
        <v>13000</v>
      </c>
      <c r="J961" s="11"/>
      <c r="K961" s="45">
        <v>13000</v>
      </c>
      <c r="L961" s="45">
        <v>11206.09</v>
      </c>
      <c r="M961" s="45">
        <f t="shared" si="30"/>
        <v>86.20069230769231</v>
      </c>
    </row>
    <row r="962" spans="1:13" ht="38.25">
      <c r="A962" s="4">
        <v>956</v>
      </c>
      <c r="B962" s="4"/>
      <c r="C962" s="4"/>
      <c r="D962" s="4"/>
      <c r="E962" s="9" t="s">
        <v>495</v>
      </c>
      <c r="F962" s="10">
        <v>4517</v>
      </c>
      <c r="G962" s="10">
        <v>7350</v>
      </c>
      <c r="H962" s="45">
        <v>7600</v>
      </c>
      <c r="I962" s="45">
        <v>8100</v>
      </c>
      <c r="J962" s="11"/>
      <c r="K962" s="45">
        <v>8100</v>
      </c>
      <c r="L962" s="45">
        <v>6294.16</v>
      </c>
      <c r="M962" s="45">
        <f t="shared" si="30"/>
        <v>77.70567901234567</v>
      </c>
    </row>
    <row r="963" spans="1:13" ht="38.25">
      <c r="A963" s="4">
        <v>957</v>
      </c>
      <c r="B963" s="4"/>
      <c r="C963" s="4"/>
      <c r="D963" s="4"/>
      <c r="E963" s="9" t="s">
        <v>501</v>
      </c>
      <c r="F963" s="10">
        <v>6487</v>
      </c>
      <c r="G963" s="10">
        <v>23000</v>
      </c>
      <c r="H963" s="45">
        <v>11000</v>
      </c>
      <c r="I963" s="45">
        <v>13000</v>
      </c>
      <c r="J963" s="11"/>
      <c r="K963" s="45">
        <v>13000</v>
      </c>
      <c r="L963" s="45">
        <v>10456.13</v>
      </c>
      <c r="M963" s="45">
        <f t="shared" si="30"/>
        <v>80.43176923076922</v>
      </c>
    </row>
    <row r="964" spans="1:13" ht="12.75">
      <c r="A964" s="4">
        <v>958</v>
      </c>
      <c r="B964" s="4" t="s">
        <v>161</v>
      </c>
      <c r="C964" s="4" t="s">
        <v>162</v>
      </c>
      <c r="D964" s="4">
        <v>4110</v>
      </c>
      <c r="E964" s="9" t="s">
        <v>223</v>
      </c>
      <c r="F964" s="10">
        <f>SUM(F965:F967)</f>
        <v>69400</v>
      </c>
      <c r="G964" s="10">
        <f>SUM(G965:G967)</f>
        <v>79000</v>
      </c>
      <c r="H964" s="45">
        <f>SUM(H965:H967)</f>
        <v>84400</v>
      </c>
      <c r="I964" s="45">
        <f>SUM(I965:I967)</f>
        <v>78600</v>
      </c>
      <c r="J964" s="11"/>
      <c r="K964" s="45">
        <f>SUM(K965:K967)</f>
        <v>83250</v>
      </c>
      <c r="L964" s="45">
        <f>SUM(L965:L967)</f>
        <v>32847.96</v>
      </c>
      <c r="M964" s="45">
        <f t="shared" si="30"/>
        <v>39.457009009009006</v>
      </c>
    </row>
    <row r="965" spans="1:13" ht="12.75">
      <c r="A965" s="4">
        <v>959</v>
      </c>
      <c r="B965" s="4"/>
      <c r="C965" s="4"/>
      <c r="D965" s="4"/>
      <c r="E965" s="9" t="s">
        <v>503</v>
      </c>
      <c r="F965" s="10">
        <v>38000</v>
      </c>
      <c r="G965" s="10">
        <v>37000</v>
      </c>
      <c r="H965" s="45">
        <v>39900</v>
      </c>
      <c r="I965" s="45">
        <v>33000</v>
      </c>
      <c r="J965" s="11"/>
      <c r="K965" s="45">
        <v>33000</v>
      </c>
      <c r="L965" s="45">
        <v>14604.41</v>
      </c>
      <c r="M965" s="45">
        <f t="shared" si="30"/>
        <v>44.25578787878788</v>
      </c>
    </row>
    <row r="966" spans="1:13" ht="25.5">
      <c r="A966" s="4">
        <v>960</v>
      </c>
      <c r="B966" s="4"/>
      <c r="C966" s="4"/>
      <c r="D966" s="4"/>
      <c r="E966" s="9" t="s">
        <v>538</v>
      </c>
      <c r="F966" s="10">
        <v>13300</v>
      </c>
      <c r="G966" s="10">
        <v>16500</v>
      </c>
      <c r="H966" s="45">
        <v>17500</v>
      </c>
      <c r="I966" s="45">
        <v>17600</v>
      </c>
      <c r="J966" s="11"/>
      <c r="K966" s="45">
        <v>22100</v>
      </c>
      <c r="L966" s="45">
        <v>6933.54</v>
      </c>
      <c r="M966" s="45">
        <f t="shared" si="30"/>
        <v>31.373484162895927</v>
      </c>
    </row>
    <row r="967" spans="1:13" ht="12.75">
      <c r="A967" s="4">
        <v>961</v>
      </c>
      <c r="B967" s="4"/>
      <c r="C967" s="4"/>
      <c r="D967" s="4"/>
      <c r="E967" s="9" t="s">
        <v>90</v>
      </c>
      <c r="F967" s="10">
        <v>18100</v>
      </c>
      <c r="G967" s="10">
        <v>25500</v>
      </c>
      <c r="H967" s="45">
        <v>27000</v>
      </c>
      <c r="I967" s="45">
        <v>28000</v>
      </c>
      <c r="J967" s="11"/>
      <c r="K967" s="45">
        <v>28150</v>
      </c>
      <c r="L967" s="45">
        <v>11310.01</v>
      </c>
      <c r="M967" s="45">
        <f aca="true" t="shared" si="38" ref="M967:M1030">SUM(L967/K967)*100</f>
        <v>40.17765541740675</v>
      </c>
    </row>
    <row r="968" spans="1:13" ht="12.75">
      <c r="A968" s="4">
        <v>962</v>
      </c>
      <c r="B968" s="4" t="s">
        <v>161</v>
      </c>
      <c r="C968" s="4" t="s">
        <v>162</v>
      </c>
      <c r="D968" s="4">
        <v>4120</v>
      </c>
      <c r="E968" s="9" t="s">
        <v>224</v>
      </c>
      <c r="F968" s="10">
        <f>SUM(F969:F971)</f>
        <v>9500</v>
      </c>
      <c r="G968" s="10">
        <f>SUM(G969:G971)</f>
        <v>12700</v>
      </c>
      <c r="H968" s="45">
        <f>SUM(H969:H971)</f>
        <v>13900</v>
      </c>
      <c r="I968" s="45">
        <f>SUM(I969:I971)</f>
        <v>13750</v>
      </c>
      <c r="J968" s="11"/>
      <c r="K968" s="45">
        <f>SUM(K969:K971)</f>
        <v>14580</v>
      </c>
      <c r="L968" s="45">
        <f>SUM(L969:L971)</f>
        <v>5291.21</v>
      </c>
      <c r="M968" s="45">
        <f t="shared" si="38"/>
        <v>36.29087791495199</v>
      </c>
    </row>
    <row r="969" spans="1:13" ht="12.75">
      <c r="A969" s="4">
        <v>963</v>
      </c>
      <c r="B969" s="4"/>
      <c r="C969" s="4"/>
      <c r="D969" s="4"/>
      <c r="E969" s="9" t="s">
        <v>539</v>
      </c>
      <c r="F969" s="10">
        <v>5200</v>
      </c>
      <c r="G969" s="10">
        <v>5900</v>
      </c>
      <c r="H969" s="45">
        <v>6600</v>
      </c>
      <c r="I969" s="45">
        <v>6300</v>
      </c>
      <c r="J969" s="11"/>
      <c r="K969" s="45">
        <v>6300</v>
      </c>
      <c r="L969" s="45">
        <v>2355.55</v>
      </c>
      <c r="M969" s="45">
        <f t="shared" si="38"/>
        <v>37.389682539682546</v>
      </c>
    </row>
    <row r="970" spans="1:13" ht="12.75">
      <c r="A970" s="4">
        <v>964</v>
      </c>
      <c r="B970" s="4"/>
      <c r="C970" s="4"/>
      <c r="D970" s="4"/>
      <c r="E970" s="9" t="s">
        <v>541</v>
      </c>
      <c r="F970" s="10">
        <v>1820</v>
      </c>
      <c r="G970" s="10">
        <v>2700</v>
      </c>
      <c r="H970" s="45">
        <v>2800</v>
      </c>
      <c r="I970" s="45">
        <v>2850</v>
      </c>
      <c r="J970" s="11"/>
      <c r="K970" s="45">
        <v>3650</v>
      </c>
      <c r="L970" s="45">
        <v>1119.75</v>
      </c>
      <c r="M970" s="45">
        <f t="shared" si="38"/>
        <v>30.67808219178082</v>
      </c>
    </row>
    <row r="971" spans="1:13" ht="12.75">
      <c r="A971" s="4">
        <v>965</v>
      </c>
      <c r="B971" s="4"/>
      <c r="C971" s="4"/>
      <c r="D971" s="4"/>
      <c r="E971" s="9" t="s">
        <v>542</v>
      </c>
      <c r="F971" s="10">
        <v>2480</v>
      </c>
      <c r="G971" s="10">
        <v>4100</v>
      </c>
      <c r="H971" s="45">
        <v>4500</v>
      </c>
      <c r="I971" s="45">
        <v>4600</v>
      </c>
      <c r="J971" s="11"/>
      <c r="K971" s="45">
        <v>4630</v>
      </c>
      <c r="L971" s="45">
        <v>1815.91</v>
      </c>
      <c r="M971" s="45">
        <f t="shared" si="38"/>
        <v>39.22051835853132</v>
      </c>
    </row>
    <row r="972" spans="1:13" ht="12.75">
      <c r="A972" s="4">
        <v>966</v>
      </c>
      <c r="B972" s="4" t="s">
        <v>161</v>
      </c>
      <c r="C972" s="4" t="s">
        <v>162</v>
      </c>
      <c r="D972" s="4">
        <v>4210</v>
      </c>
      <c r="E972" s="9" t="s">
        <v>171</v>
      </c>
      <c r="F972" s="10">
        <f>SUM(F973:F975)</f>
        <v>4650</v>
      </c>
      <c r="G972" s="10">
        <f>SUM(G973:G975)</f>
        <v>9000</v>
      </c>
      <c r="H972" s="45">
        <f>SUM(H973:H975)</f>
        <v>8000</v>
      </c>
      <c r="I972" s="45">
        <f>SUM(I973:I975)</f>
        <v>7000</v>
      </c>
      <c r="J972" s="11"/>
      <c r="K972" s="45">
        <f>SUM(K973:K975)</f>
        <v>7000</v>
      </c>
      <c r="L972" s="45">
        <f>SUM(L973:L975)</f>
        <v>209</v>
      </c>
      <c r="M972" s="45">
        <f t="shared" si="38"/>
        <v>2.9857142857142858</v>
      </c>
    </row>
    <row r="973" spans="1:13" ht="25.5">
      <c r="A973" s="4">
        <v>967</v>
      </c>
      <c r="B973" s="4"/>
      <c r="C973" s="4"/>
      <c r="D973" s="4"/>
      <c r="E973" s="9" t="s">
        <v>91</v>
      </c>
      <c r="F973" s="10">
        <v>2500</v>
      </c>
      <c r="G973" s="10">
        <v>5000</v>
      </c>
      <c r="H973" s="45">
        <v>4000</v>
      </c>
      <c r="I973" s="45">
        <v>3000</v>
      </c>
      <c r="J973" s="11"/>
      <c r="K973" s="45">
        <v>3000</v>
      </c>
      <c r="L973" s="45">
        <v>0</v>
      </c>
      <c r="M973" s="45">
        <f t="shared" si="38"/>
        <v>0</v>
      </c>
    </row>
    <row r="974" spans="1:13" ht="25.5">
      <c r="A974" s="4">
        <v>968</v>
      </c>
      <c r="B974" s="4"/>
      <c r="C974" s="4"/>
      <c r="D974" s="4"/>
      <c r="E974" s="9" t="s">
        <v>313</v>
      </c>
      <c r="F974" s="10">
        <v>650</v>
      </c>
      <c r="G974" s="10">
        <v>1000</v>
      </c>
      <c r="H974" s="45">
        <v>1000</v>
      </c>
      <c r="I974" s="45">
        <v>1000</v>
      </c>
      <c r="J974" s="11"/>
      <c r="K974" s="45">
        <v>1000</v>
      </c>
      <c r="L974" s="45">
        <v>0</v>
      </c>
      <c r="M974" s="45">
        <f t="shared" si="38"/>
        <v>0</v>
      </c>
    </row>
    <row r="975" spans="1:13" ht="25.5">
      <c r="A975" s="4">
        <v>969</v>
      </c>
      <c r="B975" s="4"/>
      <c r="C975" s="4"/>
      <c r="D975" s="4"/>
      <c r="E975" s="9" t="s">
        <v>95</v>
      </c>
      <c r="F975" s="10">
        <v>1500</v>
      </c>
      <c r="G975" s="10">
        <v>3000</v>
      </c>
      <c r="H975" s="45">
        <v>3000</v>
      </c>
      <c r="I975" s="45">
        <v>3000</v>
      </c>
      <c r="J975" s="11"/>
      <c r="K975" s="45">
        <v>3000</v>
      </c>
      <c r="L975" s="45">
        <v>209</v>
      </c>
      <c r="M975" s="45">
        <f t="shared" si="38"/>
        <v>6.966666666666667</v>
      </c>
    </row>
    <row r="976" spans="1:13" ht="12.75">
      <c r="A976" s="4">
        <v>970</v>
      </c>
      <c r="B976" s="4" t="s">
        <v>161</v>
      </c>
      <c r="C976" s="4" t="s">
        <v>162</v>
      </c>
      <c r="D976" s="4">
        <v>4240</v>
      </c>
      <c r="E976" s="9" t="s">
        <v>338</v>
      </c>
      <c r="F976" s="10">
        <f>SUM(F977:F979)</f>
        <v>1720</v>
      </c>
      <c r="G976" s="10">
        <f>SUM(G977:G979)</f>
        <v>3800</v>
      </c>
      <c r="H976" s="45">
        <f>SUM(H977:H979)</f>
        <v>5500</v>
      </c>
      <c r="I976" s="45">
        <f>SUM(I977:I979)</f>
        <v>5500</v>
      </c>
      <c r="J976" s="11"/>
      <c r="K976" s="45">
        <f>SUM(K977:K979)</f>
        <v>5500</v>
      </c>
      <c r="L976" s="45">
        <f>SUM(L977:L979)</f>
        <v>1576.6</v>
      </c>
      <c r="M976" s="45">
        <f t="shared" si="38"/>
        <v>28.665454545454544</v>
      </c>
    </row>
    <row r="977" spans="1:13" ht="25.5">
      <c r="A977" s="4">
        <v>971</v>
      </c>
      <c r="B977" s="4"/>
      <c r="C977" s="4"/>
      <c r="D977" s="4"/>
      <c r="E977" s="9" t="s">
        <v>96</v>
      </c>
      <c r="F977" s="10">
        <v>500</v>
      </c>
      <c r="G977" s="10">
        <v>1500</v>
      </c>
      <c r="H977" s="45">
        <v>1500</v>
      </c>
      <c r="I977" s="45">
        <v>1500</v>
      </c>
      <c r="J977" s="11"/>
      <c r="K977" s="45">
        <v>1500</v>
      </c>
      <c r="L977" s="45">
        <v>988.5</v>
      </c>
      <c r="M977" s="45">
        <f t="shared" si="38"/>
        <v>65.9</v>
      </c>
    </row>
    <row r="978" spans="1:13" ht="25.5">
      <c r="A978" s="4">
        <v>972</v>
      </c>
      <c r="B978" s="4"/>
      <c r="C978" s="4"/>
      <c r="D978" s="4"/>
      <c r="E978" s="9" t="s">
        <v>97</v>
      </c>
      <c r="F978" s="10">
        <v>220</v>
      </c>
      <c r="G978" s="10">
        <v>300</v>
      </c>
      <c r="H978" s="45">
        <v>2000</v>
      </c>
      <c r="I978" s="45">
        <v>2000</v>
      </c>
      <c r="J978" s="11"/>
      <c r="K978" s="45">
        <v>2000</v>
      </c>
      <c r="L978" s="45">
        <v>0</v>
      </c>
      <c r="M978" s="45">
        <f t="shared" si="38"/>
        <v>0</v>
      </c>
    </row>
    <row r="979" spans="1:13" ht="25.5">
      <c r="A979" s="4">
        <v>973</v>
      </c>
      <c r="B979" s="4"/>
      <c r="C979" s="4"/>
      <c r="D979" s="4"/>
      <c r="E979" s="9" t="s">
        <v>98</v>
      </c>
      <c r="F979" s="10">
        <v>1000</v>
      </c>
      <c r="G979" s="10">
        <v>2000</v>
      </c>
      <c r="H979" s="45">
        <v>2000</v>
      </c>
      <c r="I979" s="45">
        <v>2000</v>
      </c>
      <c r="J979" s="11"/>
      <c r="K979" s="45">
        <v>2000</v>
      </c>
      <c r="L979" s="45">
        <v>588.1</v>
      </c>
      <c r="M979" s="45">
        <f t="shared" si="38"/>
        <v>29.405000000000005</v>
      </c>
    </row>
    <row r="980" spans="1:13" ht="12.75">
      <c r="A980" s="4">
        <v>974</v>
      </c>
      <c r="B980" s="4"/>
      <c r="C980" s="4"/>
      <c r="D980" s="4">
        <v>4300</v>
      </c>
      <c r="E980" s="9" t="s">
        <v>216</v>
      </c>
      <c r="F980" s="10"/>
      <c r="G980" s="10"/>
      <c r="H980" s="45"/>
      <c r="I980" s="45">
        <f>SUM(I981:I983)</f>
        <v>300</v>
      </c>
      <c r="J980" s="11"/>
      <c r="K980" s="45">
        <f>SUM(K981:K983)</f>
        <v>300</v>
      </c>
      <c r="L980" s="45">
        <f>SUM(L981:L983)</f>
        <v>25</v>
      </c>
      <c r="M980" s="45">
        <f t="shared" si="38"/>
        <v>8.333333333333332</v>
      </c>
    </row>
    <row r="981" spans="1:13" ht="12.75">
      <c r="A981" s="4">
        <v>975</v>
      </c>
      <c r="B981" s="4"/>
      <c r="C981" s="4"/>
      <c r="D981" s="4"/>
      <c r="E981" s="9" t="s">
        <v>131</v>
      </c>
      <c r="F981" s="10"/>
      <c r="G981" s="10"/>
      <c r="H981" s="45"/>
      <c r="I981" s="45">
        <v>100</v>
      </c>
      <c r="J981" s="11"/>
      <c r="K981" s="45">
        <v>100</v>
      </c>
      <c r="L981" s="45">
        <v>0</v>
      </c>
      <c r="M981" s="45">
        <f t="shared" si="38"/>
        <v>0</v>
      </c>
    </row>
    <row r="982" spans="1:13" ht="12.75">
      <c r="A982" s="4">
        <v>976</v>
      </c>
      <c r="B982" s="4"/>
      <c r="C982" s="4"/>
      <c r="D982" s="4"/>
      <c r="E982" s="9" t="s">
        <v>132</v>
      </c>
      <c r="F982" s="10"/>
      <c r="G982" s="10"/>
      <c r="H982" s="45"/>
      <c r="I982" s="45">
        <v>100</v>
      </c>
      <c r="J982" s="11"/>
      <c r="K982" s="45">
        <v>100</v>
      </c>
      <c r="L982" s="45">
        <v>0</v>
      </c>
      <c r="M982" s="45">
        <f t="shared" si="38"/>
        <v>0</v>
      </c>
    </row>
    <row r="983" spans="1:13" ht="12.75">
      <c r="A983" s="4">
        <v>977</v>
      </c>
      <c r="B983" s="4"/>
      <c r="C983" s="4"/>
      <c r="D983" s="4"/>
      <c r="E983" s="9" t="s">
        <v>133</v>
      </c>
      <c r="F983" s="10"/>
      <c r="G983" s="10"/>
      <c r="H983" s="45"/>
      <c r="I983" s="45">
        <v>100</v>
      </c>
      <c r="J983" s="11"/>
      <c r="K983" s="45">
        <v>100</v>
      </c>
      <c r="L983" s="45">
        <v>25</v>
      </c>
      <c r="M983" s="45">
        <f t="shared" si="38"/>
        <v>25</v>
      </c>
    </row>
    <row r="984" spans="1:13" ht="16.5" customHeight="1">
      <c r="A984" s="4">
        <v>978</v>
      </c>
      <c r="B984" s="4"/>
      <c r="C984" s="4"/>
      <c r="D984" s="4">
        <v>4440</v>
      </c>
      <c r="E984" s="9" t="s">
        <v>278</v>
      </c>
      <c r="F984" s="10">
        <f>SUM(F985:F987)</f>
        <v>22979</v>
      </c>
      <c r="G984" s="10">
        <f>SUM(G985:G987)</f>
        <v>28024</v>
      </c>
      <c r="H984" s="45">
        <f>SUM(H985:H987)</f>
        <v>35537</v>
      </c>
      <c r="I984" s="45">
        <f>SUM(I985:I987)</f>
        <v>33965</v>
      </c>
      <c r="J984" s="11"/>
      <c r="K984" s="45">
        <f>SUM(K985:K987)</f>
        <v>33965</v>
      </c>
      <c r="L984" s="45">
        <f>SUM(L985:L987)</f>
        <v>25474</v>
      </c>
      <c r="M984" s="45">
        <f t="shared" si="38"/>
        <v>75.00073605181805</v>
      </c>
    </row>
    <row r="985" spans="1:13" ht="38.25">
      <c r="A985" s="4">
        <v>979</v>
      </c>
      <c r="B985" s="4"/>
      <c r="C985" s="4"/>
      <c r="D985" s="4"/>
      <c r="E985" s="9" t="s">
        <v>543</v>
      </c>
      <c r="F985" s="10">
        <v>11363</v>
      </c>
      <c r="G985" s="10">
        <v>13480</v>
      </c>
      <c r="H985" s="45">
        <v>18124</v>
      </c>
      <c r="I985" s="45">
        <v>16039</v>
      </c>
      <c r="J985" s="11"/>
      <c r="K985" s="45">
        <v>16039</v>
      </c>
      <c r="L985" s="45">
        <v>12029</v>
      </c>
      <c r="M985" s="45">
        <f t="shared" si="38"/>
        <v>74.99844129933287</v>
      </c>
    </row>
    <row r="986" spans="1:13" ht="38.25">
      <c r="A986" s="4">
        <v>980</v>
      </c>
      <c r="B986" s="4"/>
      <c r="C986" s="4"/>
      <c r="D986" s="4"/>
      <c r="E986" s="9" t="s">
        <v>550</v>
      </c>
      <c r="F986" s="10">
        <v>4593</v>
      </c>
      <c r="G986" s="10">
        <v>7350</v>
      </c>
      <c r="H986" s="45">
        <v>7154</v>
      </c>
      <c r="I986" s="45">
        <v>8246</v>
      </c>
      <c r="J986" s="11"/>
      <c r="K986" s="45">
        <v>8246</v>
      </c>
      <c r="L986" s="45">
        <v>6185</v>
      </c>
      <c r="M986" s="45">
        <f t="shared" si="38"/>
        <v>75.00606354596168</v>
      </c>
    </row>
    <row r="987" spans="1:13" ht="38.25">
      <c r="A987" s="4">
        <v>981</v>
      </c>
      <c r="B987" s="4"/>
      <c r="C987" s="4"/>
      <c r="D987" s="4"/>
      <c r="E987" s="9" t="s">
        <v>551</v>
      </c>
      <c r="F987" s="10">
        <v>7023</v>
      </c>
      <c r="G987" s="10">
        <v>7194</v>
      </c>
      <c r="H987" s="45">
        <v>10259</v>
      </c>
      <c r="I987" s="45">
        <v>9680</v>
      </c>
      <c r="J987" s="11"/>
      <c r="K987" s="45">
        <v>9680</v>
      </c>
      <c r="L987" s="45">
        <v>7260</v>
      </c>
      <c r="M987" s="45">
        <f t="shared" si="38"/>
        <v>75</v>
      </c>
    </row>
    <row r="988" spans="1:13" ht="25.5">
      <c r="A988" s="4">
        <v>982</v>
      </c>
      <c r="B988" s="4"/>
      <c r="C988" s="21">
        <v>85412</v>
      </c>
      <c r="D988" s="4"/>
      <c r="E988" s="22" t="s">
        <v>549</v>
      </c>
      <c r="F988" s="10"/>
      <c r="G988" s="10" t="e">
        <f>SUM(G1000+#REF!+G996+G992+G989)</f>
        <v>#REF!</v>
      </c>
      <c r="H988" s="45">
        <f>SUM(H1000+H996+H992+H989)</f>
        <v>36900</v>
      </c>
      <c r="I988" s="45">
        <f>SUM(I1000+I996+I992+I989)</f>
        <v>54600</v>
      </c>
      <c r="J988" s="11"/>
      <c r="K988" s="45">
        <f>SUM(K1000+K996+K992+K989)</f>
        <v>54600</v>
      </c>
      <c r="L988" s="45">
        <f>SUM(L1000+L996+L992+L989)</f>
        <v>0</v>
      </c>
      <c r="M988" s="45">
        <f t="shared" si="38"/>
        <v>0</v>
      </c>
    </row>
    <row r="989" spans="1:13" ht="12.75">
      <c r="A989" s="4">
        <v>983</v>
      </c>
      <c r="B989" s="4"/>
      <c r="C989" s="4"/>
      <c r="D989" s="4">
        <v>4170</v>
      </c>
      <c r="E989" s="9" t="s">
        <v>478</v>
      </c>
      <c r="F989" s="10"/>
      <c r="G989" s="10">
        <f>SUM(G990)</f>
        <v>3500</v>
      </c>
      <c r="H989" s="10">
        <f>SUM(H990:H990)</f>
        <v>3500</v>
      </c>
      <c r="I989" s="45">
        <f>SUM(I990:I991)</f>
        <v>9050</v>
      </c>
      <c r="J989" s="11"/>
      <c r="K989" s="45">
        <f>SUM(K990:K991)</f>
        <v>9050</v>
      </c>
      <c r="L989" s="45">
        <f>SUM(L990:L991)</f>
        <v>0</v>
      </c>
      <c r="M989" s="45">
        <f t="shared" si="38"/>
        <v>0</v>
      </c>
    </row>
    <row r="990" spans="1:13" ht="12.75">
      <c r="A990" s="4">
        <v>984</v>
      </c>
      <c r="B990" s="4"/>
      <c r="C990" s="4"/>
      <c r="D990" s="4"/>
      <c r="E990" s="9" t="s">
        <v>305</v>
      </c>
      <c r="F990" s="10"/>
      <c r="G990" s="10">
        <v>3500</v>
      </c>
      <c r="H990" s="45">
        <v>3500</v>
      </c>
      <c r="I990" s="45">
        <v>3500</v>
      </c>
      <c r="J990" s="11"/>
      <c r="K990" s="45">
        <v>3500</v>
      </c>
      <c r="L990" s="45">
        <v>0</v>
      </c>
      <c r="M990" s="45">
        <f t="shared" si="38"/>
        <v>0</v>
      </c>
    </row>
    <row r="991" spans="1:13" ht="12.75">
      <c r="A991" s="4">
        <v>985</v>
      </c>
      <c r="B991" s="4"/>
      <c r="C991" s="4"/>
      <c r="D991" s="4"/>
      <c r="E991" s="9" t="s">
        <v>134</v>
      </c>
      <c r="F991" s="10"/>
      <c r="G991" s="10"/>
      <c r="H991" s="45"/>
      <c r="I991" s="45">
        <v>5550</v>
      </c>
      <c r="J991" s="11"/>
      <c r="K991" s="45">
        <v>5550</v>
      </c>
      <c r="L991" s="45">
        <v>0</v>
      </c>
      <c r="M991" s="45">
        <f t="shared" si="38"/>
        <v>0</v>
      </c>
    </row>
    <row r="992" spans="1:13" ht="12.75">
      <c r="A992" s="4">
        <v>986</v>
      </c>
      <c r="B992" s="4"/>
      <c r="C992" s="4"/>
      <c r="D992" s="4">
        <v>4210</v>
      </c>
      <c r="E992" s="9" t="s">
        <v>171</v>
      </c>
      <c r="F992" s="10"/>
      <c r="G992" s="10">
        <f>SUM(G993:G994)</f>
        <v>2700</v>
      </c>
      <c r="H992" s="10">
        <f>SUM(H993:H995)</f>
        <v>1900</v>
      </c>
      <c r="I992" s="45">
        <f>SUM(I993:I995)</f>
        <v>1400</v>
      </c>
      <c r="J992" s="11"/>
      <c r="K992" s="45">
        <f>SUM(K993:K995)</f>
        <v>1400</v>
      </c>
      <c r="L992" s="45">
        <f>SUM(L993:L995)</f>
        <v>0</v>
      </c>
      <c r="M992" s="45">
        <f t="shared" si="38"/>
        <v>0</v>
      </c>
    </row>
    <row r="993" spans="1:13" ht="25.5">
      <c r="A993" s="4">
        <v>987</v>
      </c>
      <c r="B993" s="4"/>
      <c r="C993" s="4"/>
      <c r="D993" s="4"/>
      <c r="E993" s="9" t="s">
        <v>306</v>
      </c>
      <c r="F993" s="10"/>
      <c r="G993" s="10">
        <v>2000</v>
      </c>
      <c r="H993" s="45">
        <v>1500</v>
      </c>
      <c r="I993" s="45">
        <v>500</v>
      </c>
      <c r="J993" s="11"/>
      <c r="K993" s="45">
        <v>500</v>
      </c>
      <c r="L993" s="45">
        <v>0</v>
      </c>
      <c r="M993" s="45">
        <f t="shared" si="38"/>
        <v>0</v>
      </c>
    </row>
    <row r="994" spans="1:13" ht="25.5">
      <c r="A994" s="4">
        <v>988</v>
      </c>
      <c r="B994" s="4"/>
      <c r="C994" s="4"/>
      <c r="D994" s="4"/>
      <c r="E994" s="9" t="s">
        <v>307</v>
      </c>
      <c r="F994" s="10"/>
      <c r="G994" s="10">
        <v>700</v>
      </c>
      <c r="H994" s="45">
        <v>400</v>
      </c>
      <c r="I994" s="45">
        <v>400</v>
      </c>
      <c r="J994" s="11"/>
      <c r="K994" s="45">
        <v>400</v>
      </c>
      <c r="L994" s="45">
        <v>0</v>
      </c>
      <c r="M994" s="45">
        <f t="shared" si="38"/>
        <v>0</v>
      </c>
    </row>
    <row r="995" spans="1:13" ht="12.75">
      <c r="A995" s="4">
        <v>989</v>
      </c>
      <c r="B995" s="4"/>
      <c r="C995" s="4"/>
      <c r="D995" s="4"/>
      <c r="E995" s="9" t="s">
        <v>270</v>
      </c>
      <c r="F995" s="10"/>
      <c r="G995" s="10"/>
      <c r="H995" s="45">
        <v>0</v>
      </c>
      <c r="I995" s="45">
        <v>500</v>
      </c>
      <c r="J995" s="11"/>
      <c r="K995" s="45">
        <v>500</v>
      </c>
      <c r="L995" s="45">
        <v>0</v>
      </c>
      <c r="M995" s="45">
        <f t="shared" si="38"/>
        <v>0</v>
      </c>
    </row>
    <row r="996" spans="1:13" ht="12.75">
      <c r="A996" s="4">
        <v>990</v>
      </c>
      <c r="B996" s="4"/>
      <c r="C996" s="4"/>
      <c r="D996" s="4">
        <v>4300</v>
      </c>
      <c r="E996" s="9" t="s">
        <v>216</v>
      </c>
      <c r="F996" s="10"/>
      <c r="G996" s="10">
        <f>SUM(G997:G998)</f>
        <v>34000</v>
      </c>
      <c r="H996" s="45">
        <f>SUM(H997:H998)</f>
        <v>26000</v>
      </c>
      <c r="I996" s="45">
        <f>SUM(I997:I999)</f>
        <v>38150</v>
      </c>
      <c r="J996" s="11"/>
      <c r="K996" s="45">
        <f>SUM(K997:K999)</f>
        <v>38150</v>
      </c>
      <c r="L996" s="45">
        <f>SUM(L997:L999)</f>
        <v>0</v>
      </c>
      <c r="M996" s="45">
        <f t="shared" si="38"/>
        <v>0</v>
      </c>
    </row>
    <row r="997" spans="1:13" ht="24.75" customHeight="1">
      <c r="A997" s="4">
        <v>991</v>
      </c>
      <c r="B997" s="4"/>
      <c r="C997" s="4"/>
      <c r="D997" s="4"/>
      <c r="E997" s="9" t="s">
        <v>135</v>
      </c>
      <c r="F997" s="10"/>
      <c r="G997" s="10">
        <v>18000</v>
      </c>
      <c r="H997" s="45">
        <v>12000</v>
      </c>
      <c r="I997" s="45">
        <v>8950</v>
      </c>
      <c r="J997" s="11"/>
      <c r="K997" s="45">
        <v>8950</v>
      </c>
      <c r="L997" s="45">
        <v>0</v>
      </c>
      <c r="M997" s="45">
        <f t="shared" si="38"/>
        <v>0</v>
      </c>
    </row>
    <row r="998" spans="1:13" ht="25.5">
      <c r="A998" s="4">
        <v>992</v>
      </c>
      <c r="B998" s="4"/>
      <c r="C998" s="4"/>
      <c r="D998" s="4"/>
      <c r="E998" s="9" t="s">
        <v>820</v>
      </c>
      <c r="F998" s="10"/>
      <c r="G998" s="10">
        <v>16000</v>
      </c>
      <c r="H998" s="45">
        <v>14000</v>
      </c>
      <c r="I998" s="45">
        <v>24200</v>
      </c>
      <c r="J998" s="11"/>
      <c r="K998" s="45">
        <v>24200</v>
      </c>
      <c r="L998" s="45">
        <v>0</v>
      </c>
      <c r="M998" s="45">
        <f t="shared" si="38"/>
        <v>0</v>
      </c>
    </row>
    <row r="999" spans="1:13" ht="15" customHeight="1">
      <c r="A999" s="4">
        <v>993</v>
      </c>
      <c r="B999" s="4"/>
      <c r="C999" s="4"/>
      <c r="D999" s="4"/>
      <c r="E999" s="9" t="s">
        <v>136</v>
      </c>
      <c r="F999" s="10"/>
      <c r="G999" s="10"/>
      <c r="H999" s="45"/>
      <c r="I999" s="45">
        <v>5000</v>
      </c>
      <c r="J999" s="11"/>
      <c r="K999" s="45">
        <v>5000</v>
      </c>
      <c r="L999" s="45">
        <v>0</v>
      </c>
      <c r="M999" s="45">
        <f t="shared" si="38"/>
        <v>0</v>
      </c>
    </row>
    <row r="1000" spans="1:13" ht="12.75">
      <c r="A1000" s="4">
        <v>994</v>
      </c>
      <c r="B1000" s="4"/>
      <c r="C1000" s="4"/>
      <c r="D1000" s="4">
        <v>4420</v>
      </c>
      <c r="E1000" s="9" t="s">
        <v>799</v>
      </c>
      <c r="F1000" s="10"/>
      <c r="G1000" s="10">
        <f>SUM(G1001:G1002)</f>
        <v>6300</v>
      </c>
      <c r="H1000" s="45">
        <f>SUM(H1001:H1002)</f>
        <v>5500</v>
      </c>
      <c r="I1000" s="45">
        <f>SUM(I1001:I1003)</f>
        <v>6000</v>
      </c>
      <c r="J1000" s="11"/>
      <c r="K1000" s="45">
        <f>SUM(K1001:K1003)</f>
        <v>6000</v>
      </c>
      <c r="L1000" s="45">
        <f>SUM(L1001:L1003)</f>
        <v>0</v>
      </c>
      <c r="M1000" s="45">
        <f t="shared" si="38"/>
        <v>0</v>
      </c>
    </row>
    <row r="1001" spans="1:13" ht="30.75" customHeight="1">
      <c r="A1001" s="4">
        <v>995</v>
      </c>
      <c r="B1001" s="4"/>
      <c r="C1001" s="4"/>
      <c r="D1001" s="4"/>
      <c r="E1001" s="9" t="s">
        <v>137</v>
      </c>
      <c r="F1001" s="10"/>
      <c r="G1001" s="10">
        <v>3000</v>
      </c>
      <c r="H1001" s="45">
        <v>3000</v>
      </c>
      <c r="I1001" s="45">
        <v>1500</v>
      </c>
      <c r="J1001" s="11"/>
      <c r="K1001" s="45">
        <v>1500</v>
      </c>
      <c r="L1001" s="45">
        <v>0</v>
      </c>
      <c r="M1001" s="45">
        <f t="shared" si="38"/>
        <v>0</v>
      </c>
    </row>
    <row r="1002" spans="1:13" ht="15" customHeight="1">
      <c r="A1002" s="4">
        <v>996</v>
      </c>
      <c r="B1002" s="4"/>
      <c r="C1002" s="4"/>
      <c r="D1002" s="4"/>
      <c r="E1002" s="9" t="s">
        <v>138</v>
      </c>
      <c r="F1002" s="10"/>
      <c r="G1002" s="10">
        <v>3300</v>
      </c>
      <c r="H1002" s="45">
        <v>2500</v>
      </c>
      <c r="I1002" s="45">
        <v>2500</v>
      </c>
      <c r="J1002" s="11"/>
      <c r="K1002" s="45">
        <v>2500</v>
      </c>
      <c r="L1002" s="45">
        <v>0</v>
      </c>
      <c r="M1002" s="45">
        <f t="shared" si="38"/>
        <v>0</v>
      </c>
    </row>
    <row r="1003" spans="1:13" ht="15" customHeight="1">
      <c r="A1003" s="4">
        <v>997</v>
      </c>
      <c r="B1003" s="4"/>
      <c r="C1003" s="4"/>
      <c r="D1003" s="4"/>
      <c r="E1003" s="9" t="s">
        <v>139</v>
      </c>
      <c r="F1003" s="10"/>
      <c r="G1003" s="10"/>
      <c r="H1003" s="45"/>
      <c r="I1003" s="45">
        <v>2000</v>
      </c>
      <c r="J1003" s="11"/>
      <c r="K1003" s="45">
        <v>2000</v>
      </c>
      <c r="L1003" s="45">
        <v>0</v>
      </c>
      <c r="M1003" s="45">
        <f t="shared" si="38"/>
        <v>0</v>
      </c>
    </row>
    <row r="1004" spans="1:13" ht="12.75">
      <c r="A1004" s="4">
        <v>998</v>
      </c>
      <c r="B1004" s="4" t="s">
        <v>161</v>
      </c>
      <c r="C1004" s="8">
        <v>85415</v>
      </c>
      <c r="D1004" s="8" t="s">
        <v>163</v>
      </c>
      <c r="E1004" s="13" t="s">
        <v>21</v>
      </c>
      <c r="F1004" s="14" t="e">
        <f>SUM(#REF!)</f>
        <v>#REF!</v>
      </c>
      <c r="G1004" s="14">
        <f>SUM(G1011)</f>
        <v>83300</v>
      </c>
      <c r="H1004" s="47">
        <f>SUM(H1011)</f>
        <v>55000</v>
      </c>
      <c r="I1004" s="47">
        <f>SUM(I1011)</f>
        <v>36000</v>
      </c>
      <c r="J1004" s="15" t="e">
        <f>SUM(#REF!)</f>
        <v>#REF!</v>
      </c>
      <c r="K1004" s="47">
        <f>SUM(K1005+K1011)</f>
        <v>40142</v>
      </c>
      <c r="L1004" s="47">
        <f>SUM(L1005+L1011)</f>
        <v>31048.21</v>
      </c>
      <c r="M1004" s="45">
        <f t="shared" si="38"/>
        <v>77.34594688854565</v>
      </c>
    </row>
    <row r="1005" spans="1:13" ht="12.75">
      <c r="A1005" s="4">
        <v>999</v>
      </c>
      <c r="B1005" s="4"/>
      <c r="C1005" s="8"/>
      <c r="D1005" s="35">
        <v>3240</v>
      </c>
      <c r="E1005" s="13" t="s">
        <v>78</v>
      </c>
      <c r="F1005" s="14"/>
      <c r="G1005" s="14"/>
      <c r="H1005" s="47"/>
      <c r="I1005" s="47">
        <f>SUM(I1006:I1010)</f>
        <v>0</v>
      </c>
      <c r="J1005" s="47">
        <f>SUM(J1006:J1010)</f>
        <v>0</v>
      </c>
      <c r="K1005" s="47">
        <f>SUM(K1006:K1010)</f>
        <v>26142</v>
      </c>
      <c r="L1005" s="47">
        <f>SUM(L1006:L1010)</f>
        <v>20642</v>
      </c>
      <c r="M1005" s="45">
        <f t="shared" si="38"/>
        <v>78.96105883253003</v>
      </c>
    </row>
    <row r="1006" spans="1:13" ht="12.75">
      <c r="A1006" s="4">
        <v>1000</v>
      </c>
      <c r="B1006" s="4"/>
      <c r="C1006" s="8"/>
      <c r="D1006" s="8"/>
      <c r="E1006" s="9" t="s">
        <v>401</v>
      </c>
      <c r="F1006" s="14"/>
      <c r="G1006" s="14"/>
      <c r="H1006" s="47"/>
      <c r="I1006" s="46">
        <v>0</v>
      </c>
      <c r="J1006" s="88"/>
      <c r="K1006" s="46">
        <v>9000</v>
      </c>
      <c r="L1006" s="46">
        <v>7794</v>
      </c>
      <c r="M1006" s="45">
        <f t="shared" si="38"/>
        <v>86.6</v>
      </c>
    </row>
    <row r="1007" spans="1:13" ht="12.75">
      <c r="A1007" s="4">
        <v>1001</v>
      </c>
      <c r="B1007" s="4"/>
      <c r="C1007" s="8"/>
      <c r="D1007" s="8"/>
      <c r="E1007" s="9" t="s">
        <v>400</v>
      </c>
      <c r="F1007" s="14"/>
      <c r="G1007" s="14"/>
      <c r="H1007" s="47"/>
      <c r="I1007" s="46">
        <v>0</v>
      </c>
      <c r="J1007" s="88"/>
      <c r="K1007" s="46">
        <v>7000</v>
      </c>
      <c r="L1007" s="46">
        <v>5022</v>
      </c>
      <c r="M1007" s="45">
        <f t="shared" si="38"/>
        <v>71.74285714285715</v>
      </c>
    </row>
    <row r="1008" spans="1:13" ht="25.5">
      <c r="A1008" s="4">
        <v>1002</v>
      </c>
      <c r="B1008" s="4"/>
      <c r="C1008" s="8"/>
      <c r="D1008" s="8"/>
      <c r="E1008" s="9" t="s">
        <v>399</v>
      </c>
      <c r="F1008" s="14"/>
      <c r="G1008" s="14"/>
      <c r="H1008" s="47"/>
      <c r="I1008" s="46">
        <v>0</v>
      </c>
      <c r="J1008" s="88"/>
      <c r="K1008" s="46">
        <v>6000</v>
      </c>
      <c r="L1008" s="46">
        <v>3684</v>
      </c>
      <c r="M1008" s="45">
        <f t="shared" si="38"/>
        <v>61.4</v>
      </c>
    </row>
    <row r="1009" spans="1:13" ht="12.75">
      <c r="A1009" s="4">
        <v>1003</v>
      </c>
      <c r="B1009" s="4"/>
      <c r="C1009" s="8"/>
      <c r="D1009" s="8"/>
      <c r="E1009" s="9" t="s">
        <v>398</v>
      </c>
      <c r="F1009" s="14"/>
      <c r="G1009" s="14"/>
      <c r="H1009" s="47"/>
      <c r="I1009" s="46">
        <v>0</v>
      </c>
      <c r="J1009" s="88"/>
      <c r="K1009" s="46">
        <v>1000</v>
      </c>
      <c r="L1009" s="46">
        <v>1000</v>
      </c>
      <c r="M1009" s="45">
        <f t="shared" si="38"/>
        <v>100</v>
      </c>
    </row>
    <row r="1010" spans="1:13" ht="12.75">
      <c r="A1010" s="4">
        <v>1004</v>
      </c>
      <c r="B1010" s="4"/>
      <c r="C1010" s="8"/>
      <c r="D1010" s="8"/>
      <c r="E1010" s="9" t="s">
        <v>402</v>
      </c>
      <c r="F1010" s="14"/>
      <c r="G1010" s="14"/>
      <c r="H1010" s="47"/>
      <c r="I1010" s="46"/>
      <c r="J1010" s="88"/>
      <c r="K1010" s="46">
        <v>3142</v>
      </c>
      <c r="L1010" s="46">
        <v>3142</v>
      </c>
      <c r="M1010" s="45">
        <f t="shared" si="38"/>
        <v>100</v>
      </c>
    </row>
    <row r="1011" spans="1:13" ht="12.75">
      <c r="A1011" s="4">
        <v>1005</v>
      </c>
      <c r="B1011" s="4"/>
      <c r="C1011" s="4"/>
      <c r="D1011" s="4">
        <v>3260</v>
      </c>
      <c r="E1011" s="9" t="s">
        <v>120</v>
      </c>
      <c r="F1011" s="10">
        <v>0</v>
      </c>
      <c r="G1011" s="10">
        <f>SUM(G1012:G1014)</f>
        <v>83300</v>
      </c>
      <c r="H1011" s="45">
        <f>SUM(H1012:H1014)</f>
        <v>55000</v>
      </c>
      <c r="I1011" s="45">
        <f>SUM(I1012:I1014)</f>
        <v>36000</v>
      </c>
      <c r="J1011" s="11"/>
      <c r="K1011" s="45">
        <f>SUM(K1012:K1014)</f>
        <v>14000</v>
      </c>
      <c r="L1011" s="45">
        <f>SUM(L1012:L1014)</f>
        <v>10406.21</v>
      </c>
      <c r="M1011" s="45">
        <f t="shared" si="38"/>
        <v>74.33007142857142</v>
      </c>
    </row>
    <row r="1012" spans="1:13" ht="12.75">
      <c r="A1012" s="4">
        <v>1006</v>
      </c>
      <c r="B1012" s="4"/>
      <c r="C1012" s="4"/>
      <c r="D1012" s="4"/>
      <c r="E1012" s="9" t="s">
        <v>240</v>
      </c>
      <c r="F1012" s="10">
        <v>0</v>
      </c>
      <c r="G1012" s="10">
        <v>52000</v>
      </c>
      <c r="H1012" s="45">
        <v>30000</v>
      </c>
      <c r="I1012" s="45">
        <v>20000</v>
      </c>
      <c r="J1012" s="11"/>
      <c r="K1012" s="45">
        <v>11000</v>
      </c>
      <c r="L1012" s="45">
        <v>8914.23</v>
      </c>
      <c r="M1012" s="45">
        <f t="shared" si="38"/>
        <v>81.03845454545454</v>
      </c>
    </row>
    <row r="1013" spans="1:13" ht="12.75">
      <c r="A1013" s="4">
        <v>1007</v>
      </c>
      <c r="B1013" s="4"/>
      <c r="C1013" s="4"/>
      <c r="D1013" s="4"/>
      <c r="E1013" s="9" t="s">
        <v>241</v>
      </c>
      <c r="F1013" s="10">
        <v>0</v>
      </c>
      <c r="G1013" s="10">
        <v>20600</v>
      </c>
      <c r="H1013" s="45">
        <v>17000</v>
      </c>
      <c r="I1013" s="45">
        <v>10000</v>
      </c>
      <c r="J1013" s="11"/>
      <c r="K1013" s="45">
        <v>3000</v>
      </c>
      <c r="L1013" s="45">
        <v>1491.98</v>
      </c>
      <c r="M1013" s="45">
        <f t="shared" si="38"/>
        <v>49.73266666666667</v>
      </c>
    </row>
    <row r="1014" spans="1:13" ht="12.75">
      <c r="A1014" s="4">
        <v>1008</v>
      </c>
      <c r="B1014" s="4"/>
      <c r="C1014" s="4"/>
      <c r="D1014" s="4"/>
      <c r="E1014" s="9" t="s">
        <v>317</v>
      </c>
      <c r="F1014" s="10">
        <v>0</v>
      </c>
      <c r="G1014" s="10">
        <v>10700</v>
      </c>
      <c r="H1014" s="45">
        <v>8000</v>
      </c>
      <c r="I1014" s="45">
        <v>6000</v>
      </c>
      <c r="J1014" s="11"/>
      <c r="K1014" s="45">
        <v>0</v>
      </c>
      <c r="L1014" s="45">
        <v>0</v>
      </c>
      <c r="M1014" s="45" t="e">
        <f t="shared" si="38"/>
        <v>#DIV/0!</v>
      </c>
    </row>
    <row r="1015" spans="1:13" ht="12.75">
      <c r="A1015" s="4">
        <v>1009</v>
      </c>
      <c r="B1015" s="105" t="s">
        <v>717</v>
      </c>
      <c r="C1015" s="106"/>
      <c r="D1015" s="106"/>
      <c r="E1015" s="106"/>
      <c r="F1015" s="16" t="e">
        <f>SUM(F951+F1004)</f>
        <v>#REF!</v>
      </c>
      <c r="G1015" s="31" t="e">
        <f>SUM(G951+G988+G1004)</f>
        <v>#REF!</v>
      </c>
      <c r="H1015" s="50">
        <f>SUM(H951+H988+H1004)</f>
        <v>797337</v>
      </c>
      <c r="I1015" s="50">
        <f>SUM(I951+I988+I1004)</f>
        <v>761315</v>
      </c>
      <c r="J1015" s="17" t="e">
        <f>SUM(J951+#REF!+#REF!+J1004+#REF!+#REF!)</f>
        <v>#REF!</v>
      </c>
      <c r="K1015" s="50">
        <f>SUM(K951+K988+K1004)</f>
        <v>805287</v>
      </c>
      <c r="L1015" s="50">
        <f>SUM(L951+L988+L1004)</f>
        <v>342676.43000000005</v>
      </c>
      <c r="M1015" s="45">
        <f t="shared" si="38"/>
        <v>42.55332943410238</v>
      </c>
    </row>
    <row r="1016" spans="1:13" ht="12.75">
      <c r="A1016" s="4">
        <v>1010</v>
      </c>
      <c r="B1016" s="4">
        <v>900</v>
      </c>
      <c r="C1016" s="8">
        <v>90003</v>
      </c>
      <c r="D1016" s="8" t="s">
        <v>163</v>
      </c>
      <c r="E1016" s="13" t="s">
        <v>339</v>
      </c>
      <c r="F1016" s="14">
        <f>SUM(F1017)</f>
        <v>200000</v>
      </c>
      <c r="G1016" s="14">
        <f>SUM(G1017)</f>
        <v>333000</v>
      </c>
      <c r="H1016" s="47" t="e">
        <f>SUM(H1017+#REF!)</f>
        <v>#REF!</v>
      </c>
      <c r="I1016" s="47">
        <f>SUM(I1017)</f>
        <v>586980</v>
      </c>
      <c r="J1016" s="15">
        <f>SUM(J1017)</f>
        <v>0</v>
      </c>
      <c r="K1016" s="47">
        <f>SUM(K1017)</f>
        <v>555380</v>
      </c>
      <c r="L1016" s="47">
        <f>SUM(L1017)</f>
        <v>196172.29</v>
      </c>
      <c r="M1016" s="45">
        <f t="shared" si="38"/>
        <v>35.32217400698621</v>
      </c>
    </row>
    <row r="1017" spans="1:13" ht="12.75">
      <c r="A1017" s="4">
        <v>1011</v>
      </c>
      <c r="B1017" s="4" t="s">
        <v>161</v>
      </c>
      <c r="C1017" s="4" t="s">
        <v>162</v>
      </c>
      <c r="D1017" s="4">
        <v>4300</v>
      </c>
      <c r="E1017" s="9" t="s">
        <v>216</v>
      </c>
      <c r="F1017" s="10">
        <f>SUM(F1022:F1022)</f>
        <v>200000</v>
      </c>
      <c r="G1017" s="10">
        <f>SUM(G1018:G1022)</f>
        <v>333000</v>
      </c>
      <c r="H1017" s="45">
        <f>SUM(H1018:H1023)</f>
        <v>550000</v>
      </c>
      <c r="I1017" s="45">
        <f>SUM(I1018:I1023)</f>
        <v>586980</v>
      </c>
      <c r="J1017" s="11">
        <f>SUM(J1022:J1022)</f>
        <v>0</v>
      </c>
      <c r="K1017" s="45">
        <f>SUM(K1018:K1023)</f>
        <v>555380</v>
      </c>
      <c r="L1017" s="45">
        <f>SUM(L1018:L1023)</f>
        <v>196172.29</v>
      </c>
      <c r="M1017" s="45">
        <f t="shared" si="38"/>
        <v>35.32217400698621</v>
      </c>
    </row>
    <row r="1018" spans="1:13" ht="12.75">
      <c r="A1018" s="4">
        <v>1012</v>
      </c>
      <c r="B1018" s="4"/>
      <c r="C1018" s="4"/>
      <c r="D1018" s="4"/>
      <c r="E1018" s="9" t="s">
        <v>764</v>
      </c>
      <c r="F1018" s="10"/>
      <c r="G1018" s="10">
        <v>30000</v>
      </c>
      <c r="H1018" s="45">
        <v>30000</v>
      </c>
      <c r="I1018" s="45">
        <v>30000</v>
      </c>
      <c r="J1018" s="11"/>
      <c r="K1018" s="45">
        <v>35000</v>
      </c>
      <c r="L1018" s="45">
        <v>16094.94</v>
      </c>
      <c r="M1018" s="45">
        <f t="shared" si="38"/>
        <v>45.98554285714286</v>
      </c>
    </row>
    <row r="1019" spans="1:13" ht="12.75">
      <c r="A1019" s="4">
        <v>1013</v>
      </c>
      <c r="B1019" s="4"/>
      <c r="C1019" s="4"/>
      <c r="D1019" s="4"/>
      <c r="E1019" s="9" t="s">
        <v>563</v>
      </c>
      <c r="F1019" s="10"/>
      <c r="G1019" s="10">
        <v>5000</v>
      </c>
      <c r="H1019" s="45">
        <v>3000</v>
      </c>
      <c r="I1019" s="45">
        <v>11000</v>
      </c>
      <c r="J1019" s="11"/>
      <c r="K1019" s="45">
        <v>11000</v>
      </c>
      <c r="L1019" s="45">
        <v>4606.35</v>
      </c>
      <c r="M1019" s="45">
        <f t="shared" si="38"/>
        <v>41.8759090909091</v>
      </c>
    </row>
    <row r="1020" spans="1:13" ht="13.5" customHeight="1">
      <c r="A1020" s="4">
        <v>1014</v>
      </c>
      <c r="B1020" s="4"/>
      <c r="C1020" s="4"/>
      <c r="D1020" s="4"/>
      <c r="E1020" s="36" t="s">
        <v>687</v>
      </c>
      <c r="F1020" s="37"/>
      <c r="G1020" s="37">
        <v>18000</v>
      </c>
      <c r="H1020" s="46">
        <v>60000</v>
      </c>
      <c r="I1020" s="46">
        <v>30000</v>
      </c>
      <c r="J1020" s="11"/>
      <c r="K1020" s="46">
        <v>31000</v>
      </c>
      <c r="L1020" s="46">
        <v>2745</v>
      </c>
      <c r="M1020" s="45">
        <f t="shared" si="38"/>
        <v>8.85483870967742</v>
      </c>
    </row>
    <row r="1021" spans="1:13" ht="25.5" customHeight="1">
      <c r="A1021" s="4">
        <v>1015</v>
      </c>
      <c r="B1021" s="4"/>
      <c r="C1021" s="4"/>
      <c r="D1021" s="4"/>
      <c r="E1021" s="9" t="s">
        <v>59</v>
      </c>
      <c r="F1021" s="37"/>
      <c r="G1021" s="37"/>
      <c r="H1021" s="46"/>
      <c r="I1021" s="46">
        <v>15980</v>
      </c>
      <c r="J1021" s="11"/>
      <c r="K1021" s="46">
        <v>15980</v>
      </c>
      <c r="L1021" s="46">
        <v>0</v>
      </c>
      <c r="M1021" s="45">
        <f t="shared" si="38"/>
        <v>0</v>
      </c>
    </row>
    <row r="1022" spans="1:13" ht="12.75">
      <c r="A1022" s="4">
        <v>1016</v>
      </c>
      <c r="B1022" s="4"/>
      <c r="C1022" s="4"/>
      <c r="D1022" s="4"/>
      <c r="E1022" s="9" t="s">
        <v>725</v>
      </c>
      <c r="F1022" s="10">
        <v>200000</v>
      </c>
      <c r="G1022" s="10">
        <v>280000</v>
      </c>
      <c r="H1022" s="45">
        <v>337000</v>
      </c>
      <c r="I1022" s="45">
        <v>350000</v>
      </c>
      <c r="J1022" s="11"/>
      <c r="K1022" s="45">
        <v>312400</v>
      </c>
      <c r="L1022" s="45">
        <v>113976.6</v>
      </c>
      <c r="M1022" s="45">
        <f t="shared" si="38"/>
        <v>36.484186939820745</v>
      </c>
    </row>
    <row r="1023" spans="1:13" ht="12.75">
      <c r="A1023" s="4">
        <v>1017</v>
      </c>
      <c r="B1023" s="4"/>
      <c r="C1023" s="4"/>
      <c r="D1023" s="4"/>
      <c r="E1023" s="9" t="s">
        <v>182</v>
      </c>
      <c r="F1023" s="10"/>
      <c r="G1023" s="10"/>
      <c r="H1023" s="45">
        <v>120000</v>
      </c>
      <c r="I1023" s="45">
        <v>150000</v>
      </c>
      <c r="J1023" s="11"/>
      <c r="K1023" s="45">
        <v>150000</v>
      </c>
      <c r="L1023" s="45">
        <v>58749.4</v>
      </c>
      <c r="M1023" s="45">
        <f t="shared" si="38"/>
        <v>39.166266666666665</v>
      </c>
    </row>
    <row r="1024" spans="1:13" ht="12.75">
      <c r="A1024" s="4">
        <v>1018</v>
      </c>
      <c r="B1024" s="4" t="s">
        <v>161</v>
      </c>
      <c r="C1024" s="8">
        <v>90004</v>
      </c>
      <c r="D1024" s="8" t="s">
        <v>163</v>
      </c>
      <c r="E1024" s="13" t="s">
        <v>340</v>
      </c>
      <c r="F1024" s="14">
        <f>SUM(F1025+F1028)</f>
        <v>81000</v>
      </c>
      <c r="G1024" s="14" t="e">
        <f>SUM(G1025+G1028+#REF!)</f>
        <v>#REF!</v>
      </c>
      <c r="H1024" s="47">
        <f>SUM(H1025+H1028)</f>
        <v>622000</v>
      </c>
      <c r="I1024" s="47">
        <f>SUM(I1025+I1028)</f>
        <v>498000</v>
      </c>
      <c r="J1024" s="15">
        <f>SUM(J1025+J1028)</f>
        <v>0</v>
      </c>
      <c r="K1024" s="47">
        <f>SUM(K1025+K1028)</f>
        <v>518000</v>
      </c>
      <c r="L1024" s="47">
        <f>SUM(L1025+L1028)</f>
        <v>6278.23</v>
      </c>
      <c r="M1024" s="45">
        <f t="shared" si="38"/>
        <v>1.2120135135135135</v>
      </c>
    </row>
    <row r="1025" spans="1:13" ht="12.75">
      <c r="A1025" s="4">
        <v>1019</v>
      </c>
      <c r="B1025" s="4" t="s">
        <v>161</v>
      </c>
      <c r="C1025" s="4" t="s">
        <v>162</v>
      </c>
      <c r="D1025" s="4">
        <v>4210</v>
      </c>
      <c r="E1025" s="9" t="s">
        <v>171</v>
      </c>
      <c r="F1025" s="10">
        <f aca="true" t="shared" si="39" ref="F1025:L1025">SUM(F1026:F1027)</f>
        <v>26000</v>
      </c>
      <c r="G1025" s="10">
        <f t="shared" si="39"/>
        <v>59000</v>
      </c>
      <c r="H1025" s="45">
        <f t="shared" si="39"/>
        <v>51000</v>
      </c>
      <c r="I1025" s="45">
        <f t="shared" si="39"/>
        <v>31000</v>
      </c>
      <c r="J1025" s="11">
        <f t="shared" si="39"/>
        <v>0</v>
      </c>
      <c r="K1025" s="45">
        <f t="shared" si="39"/>
        <v>31000</v>
      </c>
      <c r="L1025" s="45">
        <f t="shared" si="39"/>
        <v>339.23</v>
      </c>
      <c r="M1025" s="45">
        <f t="shared" si="38"/>
        <v>1.0942903225806453</v>
      </c>
    </row>
    <row r="1026" spans="1:13" ht="12.75">
      <c r="A1026" s="4">
        <v>1020</v>
      </c>
      <c r="B1026" s="4" t="s">
        <v>161</v>
      </c>
      <c r="C1026" s="4" t="s">
        <v>162</v>
      </c>
      <c r="D1026" s="4"/>
      <c r="E1026" s="9" t="s">
        <v>342</v>
      </c>
      <c r="F1026" s="10">
        <v>1000</v>
      </c>
      <c r="G1026" s="10">
        <v>1000</v>
      </c>
      <c r="H1026" s="45">
        <v>1000</v>
      </c>
      <c r="I1026" s="45">
        <v>1000</v>
      </c>
      <c r="J1026" s="11"/>
      <c r="K1026" s="45">
        <v>1000</v>
      </c>
      <c r="L1026" s="45">
        <v>234.24</v>
      </c>
      <c r="M1026" s="45">
        <f t="shared" si="38"/>
        <v>23.424</v>
      </c>
    </row>
    <row r="1027" spans="1:13" ht="12.75">
      <c r="A1027" s="4">
        <v>1021</v>
      </c>
      <c r="B1027" s="4"/>
      <c r="C1027" s="4"/>
      <c r="D1027" s="4"/>
      <c r="E1027" s="9" t="s">
        <v>763</v>
      </c>
      <c r="F1027" s="10">
        <v>25000</v>
      </c>
      <c r="G1027" s="10">
        <v>58000</v>
      </c>
      <c r="H1027" s="45">
        <v>50000</v>
      </c>
      <c r="I1027" s="45">
        <v>30000</v>
      </c>
      <c r="J1027" s="11"/>
      <c r="K1027" s="45">
        <v>30000</v>
      </c>
      <c r="L1027" s="45">
        <v>104.99</v>
      </c>
      <c r="M1027" s="45">
        <f t="shared" si="38"/>
        <v>0.34996666666666665</v>
      </c>
    </row>
    <row r="1028" spans="1:13" ht="12.75">
      <c r="A1028" s="4">
        <v>1022</v>
      </c>
      <c r="B1028" s="4"/>
      <c r="C1028" s="4"/>
      <c r="D1028" s="4">
        <v>4300</v>
      </c>
      <c r="E1028" s="9" t="s">
        <v>216</v>
      </c>
      <c r="F1028" s="10">
        <f>SUM(F1029:F1030)</f>
        <v>55000</v>
      </c>
      <c r="G1028" s="10">
        <f>SUM(G1029:G1033)</f>
        <v>410000</v>
      </c>
      <c r="H1028" s="45">
        <f>SUM(H1029:H1033)</f>
        <v>571000</v>
      </c>
      <c r="I1028" s="45">
        <f>SUM(I1029:I1033)</f>
        <v>467000</v>
      </c>
      <c r="J1028" s="11">
        <f>SUM(J1029:J1030)</f>
        <v>0</v>
      </c>
      <c r="K1028" s="45">
        <f>SUM(K1029:K1033)</f>
        <v>487000</v>
      </c>
      <c r="L1028" s="45">
        <f>SUM(L1029:L1033)</f>
        <v>5939</v>
      </c>
      <c r="M1028" s="45">
        <f t="shared" si="38"/>
        <v>1.2195071868583163</v>
      </c>
    </row>
    <row r="1029" spans="1:13" ht="12.75">
      <c r="A1029" s="4">
        <v>1023</v>
      </c>
      <c r="B1029" s="4"/>
      <c r="C1029" s="4"/>
      <c r="D1029" s="4"/>
      <c r="E1029" s="9" t="s">
        <v>656</v>
      </c>
      <c r="F1029" s="10">
        <v>45000</v>
      </c>
      <c r="G1029" s="10">
        <v>255000</v>
      </c>
      <c r="H1029" s="45">
        <v>290000</v>
      </c>
      <c r="I1029" s="45">
        <v>230000</v>
      </c>
      <c r="J1029" s="11"/>
      <c r="K1029" s="45">
        <v>275000</v>
      </c>
      <c r="L1029" s="45">
        <v>2889</v>
      </c>
      <c r="M1029" s="45">
        <f t="shared" si="38"/>
        <v>1.0505454545454544</v>
      </c>
    </row>
    <row r="1030" spans="1:13" ht="12.75">
      <c r="A1030" s="4">
        <v>1024</v>
      </c>
      <c r="B1030" s="4"/>
      <c r="C1030" s="4"/>
      <c r="D1030" s="4"/>
      <c r="E1030" s="9" t="s">
        <v>726</v>
      </c>
      <c r="F1030" s="10">
        <v>10000</v>
      </c>
      <c r="G1030" s="10">
        <v>105000</v>
      </c>
      <c r="H1030" s="45">
        <v>150000</v>
      </c>
      <c r="I1030" s="45">
        <v>127000</v>
      </c>
      <c r="J1030" s="11"/>
      <c r="K1030" s="45">
        <v>127000</v>
      </c>
      <c r="L1030" s="45">
        <v>0</v>
      </c>
      <c r="M1030" s="45">
        <f t="shared" si="38"/>
        <v>0</v>
      </c>
    </row>
    <row r="1031" spans="1:13" ht="12.75">
      <c r="A1031" s="4">
        <v>1025</v>
      </c>
      <c r="B1031" s="4"/>
      <c r="C1031" s="4"/>
      <c r="D1031" s="4"/>
      <c r="E1031" s="9" t="s">
        <v>688</v>
      </c>
      <c r="F1031" s="10"/>
      <c r="G1031" s="10">
        <v>30000</v>
      </c>
      <c r="H1031" s="45">
        <v>61000</v>
      </c>
      <c r="I1031" s="45">
        <v>50000</v>
      </c>
      <c r="J1031" s="11"/>
      <c r="K1031" s="45">
        <v>50000</v>
      </c>
      <c r="L1031" s="45">
        <v>0</v>
      </c>
      <c r="M1031" s="45">
        <f aca="true" t="shared" si="40" ref="M1031:M1094">SUM(L1031/K1031)*100</f>
        <v>0</v>
      </c>
    </row>
    <row r="1032" spans="1:13" ht="12.75">
      <c r="A1032" s="4">
        <v>1026</v>
      </c>
      <c r="B1032" s="4"/>
      <c r="C1032" s="4"/>
      <c r="D1032" s="4"/>
      <c r="E1032" s="9" t="s">
        <v>183</v>
      </c>
      <c r="F1032" s="10"/>
      <c r="G1032" s="10"/>
      <c r="H1032" s="45">
        <v>40000</v>
      </c>
      <c r="I1032" s="45">
        <v>30000</v>
      </c>
      <c r="J1032" s="11"/>
      <c r="K1032" s="45">
        <v>5000</v>
      </c>
      <c r="L1032" s="45">
        <v>0</v>
      </c>
      <c r="M1032" s="45">
        <f t="shared" si="40"/>
        <v>0</v>
      </c>
    </row>
    <row r="1033" spans="1:13" ht="12.75">
      <c r="A1033" s="4">
        <v>1027</v>
      </c>
      <c r="B1033" s="4"/>
      <c r="C1033" s="4"/>
      <c r="D1033" s="4"/>
      <c r="E1033" s="9" t="s">
        <v>1</v>
      </c>
      <c r="F1033" s="10"/>
      <c r="G1033" s="10">
        <v>20000</v>
      </c>
      <c r="H1033" s="45">
        <v>30000</v>
      </c>
      <c r="I1033" s="45">
        <v>30000</v>
      </c>
      <c r="J1033" s="11"/>
      <c r="K1033" s="45">
        <v>30000</v>
      </c>
      <c r="L1033" s="45">
        <v>3050</v>
      </c>
      <c r="M1033" s="45">
        <f t="shared" si="40"/>
        <v>10.166666666666666</v>
      </c>
    </row>
    <row r="1034" spans="1:13" ht="12.75">
      <c r="A1034" s="4">
        <v>1028</v>
      </c>
      <c r="B1034" s="4"/>
      <c r="C1034" s="8">
        <v>90005</v>
      </c>
      <c r="D1034" s="4"/>
      <c r="E1034" s="22" t="s">
        <v>403</v>
      </c>
      <c r="F1034" s="10"/>
      <c r="G1034" s="10"/>
      <c r="H1034" s="45"/>
      <c r="I1034" s="45">
        <f>SUM(I1035)</f>
        <v>0</v>
      </c>
      <c r="J1034" s="45">
        <f>SUM(J1035)</f>
        <v>0</v>
      </c>
      <c r="K1034" s="45">
        <f>SUM(K1035)</f>
        <v>35000</v>
      </c>
      <c r="L1034" s="45">
        <f>SUM(L1035)</f>
        <v>34580</v>
      </c>
      <c r="M1034" s="45">
        <f t="shared" si="40"/>
        <v>98.8</v>
      </c>
    </row>
    <row r="1035" spans="1:13" ht="12.75">
      <c r="A1035" s="4">
        <v>1029</v>
      </c>
      <c r="B1035" s="4"/>
      <c r="C1035" s="4"/>
      <c r="D1035" s="4">
        <v>6050</v>
      </c>
      <c r="E1035" s="9" t="s">
        <v>218</v>
      </c>
      <c r="F1035" s="10"/>
      <c r="G1035" s="10"/>
      <c r="H1035" s="45"/>
      <c r="I1035" s="45"/>
      <c r="J1035" s="11"/>
      <c r="K1035" s="45">
        <f>SUM(K1036)</f>
        <v>35000</v>
      </c>
      <c r="L1035" s="45">
        <f>SUM(L1036)</f>
        <v>34580</v>
      </c>
      <c r="M1035" s="45">
        <f t="shared" si="40"/>
        <v>98.8</v>
      </c>
    </row>
    <row r="1036" spans="1:13" ht="12.75">
      <c r="A1036" s="4">
        <v>1030</v>
      </c>
      <c r="B1036" s="4"/>
      <c r="C1036" s="4"/>
      <c r="D1036" s="4"/>
      <c r="E1036" s="9" t="s">
        <v>64</v>
      </c>
      <c r="F1036" s="10"/>
      <c r="G1036" s="10"/>
      <c r="H1036" s="45"/>
      <c r="I1036" s="45"/>
      <c r="J1036" s="11"/>
      <c r="K1036" s="45">
        <v>35000</v>
      </c>
      <c r="L1036" s="45">
        <v>34580</v>
      </c>
      <c r="M1036" s="45">
        <f t="shared" si="40"/>
        <v>98.8</v>
      </c>
    </row>
    <row r="1037" spans="1:13" ht="12.75">
      <c r="A1037" s="4">
        <v>1031</v>
      </c>
      <c r="B1037" s="4" t="s">
        <v>161</v>
      </c>
      <c r="C1037" s="8">
        <v>90013</v>
      </c>
      <c r="D1037" s="8" t="s">
        <v>163</v>
      </c>
      <c r="E1037" s="13" t="s">
        <v>344</v>
      </c>
      <c r="F1037" s="14">
        <f aca="true" t="shared" si="41" ref="F1037:L1037">SUM(F1038+F1041)</f>
        <v>53000</v>
      </c>
      <c r="G1037" s="14">
        <f t="shared" si="41"/>
        <v>107000</v>
      </c>
      <c r="H1037" s="47">
        <f t="shared" si="41"/>
        <v>147000</v>
      </c>
      <c r="I1037" s="47">
        <f t="shared" si="41"/>
        <v>105000</v>
      </c>
      <c r="J1037" s="15">
        <f t="shared" si="41"/>
        <v>0</v>
      </c>
      <c r="K1037" s="47">
        <f t="shared" si="41"/>
        <v>105000</v>
      </c>
      <c r="L1037" s="47">
        <f t="shared" si="41"/>
        <v>18506.42</v>
      </c>
      <c r="M1037" s="45">
        <f t="shared" si="40"/>
        <v>17.625161904761903</v>
      </c>
    </row>
    <row r="1038" spans="1:13" ht="12.75">
      <c r="A1038" s="4">
        <v>1032</v>
      </c>
      <c r="B1038" s="4"/>
      <c r="C1038" s="8"/>
      <c r="D1038" s="4">
        <v>4210</v>
      </c>
      <c r="E1038" s="9" t="s">
        <v>171</v>
      </c>
      <c r="F1038" s="10">
        <f>SUM(F1040)</f>
        <v>5000</v>
      </c>
      <c r="G1038" s="10">
        <f>SUM(G1040)</f>
        <v>5000</v>
      </c>
      <c r="H1038" s="45">
        <f>SUM(H1040)</f>
        <v>5000</v>
      </c>
      <c r="I1038" s="45">
        <f>SUM(I1040+I1039)</f>
        <v>7500</v>
      </c>
      <c r="J1038" s="11">
        <f>SUM(J1040)</f>
        <v>0</v>
      </c>
      <c r="K1038" s="45">
        <f>SUM(K1040+K1039)</f>
        <v>7500</v>
      </c>
      <c r="L1038" s="45">
        <f>SUM(L1040+L1039)</f>
        <v>2184.42</v>
      </c>
      <c r="M1038" s="45">
        <f t="shared" si="40"/>
        <v>29.125600000000002</v>
      </c>
    </row>
    <row r="1039" spans="1:13" ht="12.75">
      <c r="A1039" s="4">
        <v>1033</v>
      </c>
      <c r="B1039" s="4"/>
      <c r="C1039" s="8"/>
      <c r="D1039" s="4"/>
      <c r="E1039" s="9" t="s">
        <v>60</v>
      </c>
      <c r="F1039" s="10"/>
      <c r="G1039" s="10"/>
      <c r="H1039" s="45"/>
      <c r="I1039" s="45">
        <v>2500</v>
      </c>
      <c r="J1039" s="11"/>
      <c r="K1039" s="45">
        <v>2500</v>
      </c>
      <c r="L1039" s="45">
        <v>1318.15</v>
      </c>
      <c r="M1039" s="45">
        <f t="shared" si="40"/>
        <v>52.726000000000006</v>
      </c>
    </row>
    <row r="1040" spans="1:13" ht="12.75">
      <c r="A1040" s="4">
        <v>1034</v>
      </c>
      <c r="B1040" s="4"/>
      <c r="C1040" s="8"/>
      <c r="D1040" s="8"/>
      <c r="E1040" s="9" t="s">
        <v>280</v>
      </c>
      <c r="F1040" s="10">
        <v>5000</v>
      </c>
      <c r="G1040" s="10">
        <v>5000</v>
      </c>
      <c r="H1040" s="45">
        <v>5000</v>
      </c>
      <c r="I1040" s="45">
        <v>5000</v>
      </c>
      <c r="J1040" s="11"/>
      <c r="K1040" s="45">
        <v>5000</v>
      </c>
      <c r="L1040" s="45">
        <v>866.27</v>
      </c>
      <c r="M1040" s="45">
        <f t="shared" si="40"/>
        <v>17.3254</v>
      </c>
    </row>
    <row r="1041" spans="1:13" ht="12.75">
      <c r="A1041" s="4">
        <v>1035</v>
      </c>
      <c r="B1041" s="4" t="s">
        <v>161</v>
      </c>
      <c r="C1041" s="4" t="s">
        <v>162</v>
      </c>
      <c r="D1041" s="4">
        <v>4300</v>
      </c>
      <c r="E1041" s="9" t="s">
        <v>216</v>
      </c>
      <c r="F1041" s="10">
        <f>SUM(F1042:F1044)</f>
        <v>48000</v>
      </c>
      <c r="G1041" s="10">
        <f>SUM(G1042:G1045)</f>
        <v>102000</v>
      </c>
      <c r="H1041" s="45">
        <f>SUM(H1042:H1045)</f>
        <v>142000</v>
      </c>
      <c r="I1041" s="45">
        <f>SUM(I1042:I1045)</f>
        <v>97500</v>
      </c>
      <c r="J1041" s="11">
        <f>SUM(J1042:J1044)</f>
        <v>0</v>
      </c>
      <c r="K1041" s="45">
        <f>SUM(K1042:K1045)</f>
        <v>97500</v>
      </c>
      <c r="L1041" s="45">
        <f>SUM(L1042:L1045)</f>
        <v>16322</v>
      </c>
      <c r="M1041" s="45">
        <f t="shared" si="40"/>
        <v>16.74051282051282</v>
      </c>
    </row>
    <row r="1042" spans="1:13" ht="13.5" customHeight="1">
      <c r="A1042" s="4">
        <v>1036</v>
      </c>
      <c r="B1042" s="4" t="s">
        <v>161</v>
      </c>
      <c r="C1042" s="4" t="s">
        <v>162</v>
      </c>
      <c r="D1042" s="4"/>
      <c r="E1042" s="9" t="s">
        <v>822</v>
      </c>
      <c r="F1042" s="10">
        <v>33000</v>
      </c>
      <c r="G1042" s="10">
        <v>70000</v>
      </c>
      <c r="H1042" s="45">
        <v>70000</v>
      </c>
      <c r="I1042" s="45">
        <v>35000</v>
      </c>
      <c r="J1042" s="11"/>
      <c r="K1042" s="45">
        <v>50000</v>
      </c>
      <c r="L1042" s="45">
        <v>6372</v>
      </c>
      <c r="M1042" s="45">
        <f t="shared" si="40"/>
        <v>12.744</v>
      </c>
    </row>
    <row r="1043" spans="1:13" ht="26.25" customHeight="1">
      <c r="A1043" s="4">
        <v>1037</v>
      </c>
      <c r="B1043" s="4"/>
      <c r="C1043" s="4"/>
      <c r="D1043" s="4"/>
      <c r="E1043" s="9" t="s">
        <v>823</v>
      </c>
      <c r="F1043" s="10"/>
      <c r="G1043" s="10"/>
      <c r="H1043" s="45"/>
      <c r="I1043" s="45">
        <v>500</v>
      </c>
      <c r="J1043" s="11"/>
      <c r="K1043" s="45">
        <v>500</v>
      </c>
      <c r="L1043" s="45">
        <v>500</v>
      </c>
      <c r="M1043" s="45">
        <f t="shared" si="40"/>
        <v>100</v>
      </c>
    </row>
    <row r="1044" spans="1:13" ht="12.75">
      <c r="A1044" s="4">
        <v>1038</v>
      </c>
      <c r="B1044" s="4"/>
      <c r="C1044" s="4"/>
      <c r="D1044" s="4"/>
      <c r="E1044" s="9" t="s">
        <v>25</v>
      </c>
      <c r="F1044" s="10">
        <v>15000</v>
      </c>
      <c r="G1044" s="10">
        <v>22000</v>
      </c>
      <c r="H1044" s="45">
        <v>60000</v>
      </c>
      <c r="I1044" s="45">
        <v>50000</v>
      </c>
      <c r="J1044" s="11"/>
      <c r="K1044" s="45">
        <v>35000</v>
      </c>
      <c r="L1044" s="45">
        <v>4050</v>
      </c>
      <c r="M1044" s="45">
        <f t="shared" si="40"/>
        <v>11.571428571428571</v>
      </c>
    </row>
    <row r="1045" spans="1:13" ht="12.75">
      <c r="A1045" s="4">
        <v>1039</v>
      </c>
      <c r="B1045" s="4"/>
      <c r="C1045" s="4"/>
      <c r="D1045" s="4"/>
      <c r="E1045" s="36" t="s">
        <v>635</v>
      </c>
      <c r="F1045" s="37"/>
      <c r="G1045" s="37">
        <v>10000</v>
      </c>
      <c r="H1045" s="46">
        <v>12000</v>
      </c>
      <c r="I1045" s="46">
        <v>12000</v>
      </c>
      <c r="J1045" s="11"/>
      <c r="K1045" s="46">
        <v>12000</v>
      </c>
      <c r="L1045" s="46">
        <v>5400</v>
      </c>
      <c r="M1045" s="45">
        <f t="shared" si="40"/>
        <v>45</v>
      </c>
    </row>
    <row r="1046" spans="1:13" ht="12.75">
      <c r="A1046" s="4">
        <v>1040</v>
      </c>
      <c r="B1046" s="4" t="s">
        <v>161</v>
      </c>
      <c r="C1046" s="8">
        <v>90015</v>
      </c>
      <c r="D1046" s="8" t="s">
        <v>163</v>
      </c>
      <c r="E1046" s="13" t="s">
        <v>345</v>
      </c>
      <c r="F1046" s="14">
        <f aca="true" t="shared" si="42" ref="F1046:L1046">SUM(F1047+F1049+F1057+F1060)</f>
        <v>890000</v>
      </c>
      <c r="G1046" s="14">
        <f t="shared" si="42"/>
        <v>1305000</v>
      </c>
      <c r="H1046" s="47">
        <f t="shared" si="42"/>
        <v>1290000</v>
      </c>
      <c r="I1046" s="47">
        <f t="shared" si="42"/>
        <v>1525404</v>
      </c>
      <c r="J1046" s="15" t="e">
        <f t="shared" si="42"/>
        <v>#REF!</v>
      </c>
      <c r="K1046" s="47">
        <f t="shared" si="42"/>
        <v>1725404</v>
      </c>
      <c r="L1046" s="47">
        <f t="shared" si="42"/>
        <v>578819.03</v>
      </c>
      <c r="M1046" s="45">
        <f t="shared" si="40"/>
        <v>33.546869602713336</v>
      </c>
    </row>
    <row r="1047" spans="1:13" ht="12.75">
      <c r="A1047" s="4">
        <v>1041</v>
      </c>
      <c r="B1047" s="4" t="s">
        <v>161</v>
      </c>
      <c r="C1047" s="4" t="s">
        <v>162</v>
      </c>
      <c r="D1047" s="4">
        <v>4260</v>
      </c>
      <c r="E1047" s="9" t="s">
        <v>173</v>
      </c>
      <c r="F1047" s="10">
        <f>SUM(F1048:F1048)</f>
        <v>660000</v>
      </c>
      <c r="G1047" s="10">
        <f>SUM(G1048:G1048)</f>
        <v>700000</v>
      </c>
      <c r="H1047" s="45">
        <f>SUM(H1048)</f>
        <v>850000</v>
      </c>
      <c r="I1047" s="45">
        <f>SUM(I1048)</f>
        <v>900000</v>
      </c>
      <c r="J1047" s="11">
        <f>SUM(J1048:J1048)</f>
        <v>0</v>
      </c>
      <c r="K1047" s="45">
        <f>SUM(K1048)</f>
        <v>900000</v>
      </c>
      <c r="L1047" s="45">
        <f>SUM(L1048)</f>
        <v>467570.51</v>
      </c>
      <c r="M1047" s="45">
        <f t="shared" si="40"/>
        <v>51.95227888888889</v>
      </c>
    </row>
    <row r="1048" spans="1:13" ht="12.75">
      <c r="A1048" s="4">
        <v>1042</v>
      </c>
      <c r="B1048" s="4" t="s">
        <v>161</v>
      </c>
      <c r="C1048" s="4" t="s">
        <v>162</v>
      </c>
      <c r="D1048" s="4"/>
      <c r="E1048" s="9" t="s">
        <v>106</v>
      </c>
      <c r="F1048" s="10">
        <v>660000</v>
      </c>
      <c r="G1048" s="10">
        <v>700000</v>
      </c>
      <c r="H1048" s="45">
        <v>850000</v>
      </c>
      <c r="I1048" s="45">
        <v>900000</v>
      </c>
      <c r="J1048" s="11"/>
      <c r="K1048" s="45">
        <v>900000</v>
      </c>
      <c r="L1048" s="45">
        <v>467570.51</v>
      </c>
      <c r="M1048" s="45">
        <f t="shared" si="40"/>
        <v>51.95227888888889</v>
      </c>
    </row>
    <row r="1049" spans="1:13" ht="12.75">
      <c r="A1049" s="4">
        <v>1043</v>
      </c>
      <c r="B1049" s="4" t="s">
        <v>161</v>
      </c>
      <c r="C1049" s="4" t="s">
        <v>162</v>
      </c>
      <c r="D1049" s="4">
        <v>4270</v>
      </c>
      <c r="E1049" s="9" t="s">
        <v>174</v>
      </c>
      <c r="F1049" s="10">
        <f>SUM(F1050:F1051)</f>
        <v>193000</v>
      </c>
      <c r="G1049" s="10">
        <f>SUM(G1050:G1052)</f>
        <v>265000</v>
      </c>
      <c r="H1049" s="45">
        <f>SUM(H1050:H1056)</f>
        <v>325000</v>
      </c>
      <c r="I1049" s="45">
        <f>SUM(I1050:I1056)</f>
        <v>395404</v>
      </c>
      <c r="J1049" s="11">
        <f>SUM(J1050:J1051)</f>
        <v>0</v>
      </c>
      <c r="K1049" s="45">
        <f>SUM(K1050:K1056)</f>
        <v>383404</v>
      </c>
      <c r="L1049" s="45">
        <f>SUM(L1050:L1056)</f>
        <v>100061.66</v>
      </c>
      <c r="M1049" s="45">
        <f t="shared" si="40"/>
        <v>26.098230587056996</v>
      </c>
    </row>
    <row r="1050" spans="1:13" ht="12.75">
      <c r="A1050" s="4">
        <v>1044</v>
      </c>
      <c r="B1050" s="4" t="s">
        <v>161</v>
      </c>
      <c r="C1050" s="4" t="s">
        <v>162</v>
      </c>
      <c r="D1050" s="4"/>
      <c r="E1050" s="9" t="s">
        <v>678</v>
      </c>
      <c r="F1050" s="10">
        <v>148000</v>
      </c>
      <c r="G1050" s="10">
        <v>170000</v>
      </c>
      <c r="H1050" s="45">
        <v>200000</v>
      </c>
      <c r="I1050" s="45">
        <v>180000</v>
      </c>
      <c r="J1050" s="11"/>
      <c r="K1050" s="45">
        <v>168000</v>
      </c>
      <c r="L1050" s="45">
        <v>66552.1</v>
      </c>
      <c r="M1050" s="45">
        <f t="shared" si="40"/>
        <v>39.61434523809525</v>
      </c>
    </row>
    <row r="1051" spans="1:13" ht="12.75">
      <c r="A1051" s="4">
        <v>1045</v>
      </c>
      <c r="B1051" s="4" t="s">
        <v>161</v>
      </c>
      <c r="C1051" s="4" t="s">
        <v>162</v>
      </c>
      <c r="D1051" s="4"/>
      <c r="E1051" s="9" t="s">
        <v>679</v>
      </c>
      <c r="F1051" s="10">
        <v>45000</v>
      </c>
      <c r="G1051" s="10">
        <v>15000</v>
      </c>
      <c r="H1051" s="45">
        <v>25000</v>
      </c>
      <c r="I1051" s="45">
        <v>30000</v>
      </c>
      <c r="J1051" s="11"/>
      <c r="K1051" s="45">
        <v>30000</v>
      </c>
      <c r="L1051" s="45">
        <v>0</v>
      </c>
      <c r="M1051" s="45">
        <f t="shared" si="40"/>
        <v>0</v>
      </c>
    </row>
    <row r="1052" spans="1:13" ht="25.5">
      <c r="A1052" s="4">
        <v>1046</v>
      </c>
      <c r="B1052" s="4"/>
      <c r="C1052" s="4"/>
      <c r="D1052" s="4"/>
      <c r="E1052" s="9" t="s">
        <v>263</v>
      </c>
      <c r="F1052" s="10"/>
      <c r="G1052" s="10">
        <v>80000</v>
      </c>
      <c r="H1052" s="45">
        <v>87000</v>
      </c>
      <c r="I1052" s="45">
        <v>95000</v>
      </c>
      <c r="J1052" s="11"/>
      <c r="K1052" s="45">
        <v>95000</v>
      </c>
      <c r="L1052" s="45">
        <v>0</v>
      </c>
      <c r="M1052" s="45">
        <f t="shared" si="40"/>
        <v>0</v>
      </c>
    </row>
    <row r="1053" spans="1:13" ht="25.5">
      <c r="A1053" s="4">
        <v>1047</v>
      </c>
      <c r="B1053" s="4"/>
      <c r="C1053" s="4"/>
      <c r="D1053" s="4"/>
      <c r="E1053" s="9" t="s">
        <v>61</v>
      </c>
      <c r="F1053" s="10"/>
      <c r="G1053" s="10"/>
      <c r="H1053" s="45"/>
      <c r="I1053" s="45">
        <v>25000</v>
      </c>
      <c r="J1053" s="11"/>
      <c r="K1053" s="45">
        <v>25000</v>
      </c>
      <c r="L1053" s="45">
        <v>0</v>
      </c>
      <c r="M1053" s="45">
        <f t="shared" si="40"/>
        <v>0</v>
      </c>
    </row>
    <row r="1054" spans="1:13" ht="25.5">
      <c r="A1054" s="4">
        <v>1048</v>
      </c>
      <c r="B1054" s="4"/>
      <c r="C1054" s="4"/>
      <c r="D1054" s="4"/>
      <c r="E1054" s="9" t="s">
        <v>62</v>
      </c>
      <c r="F1054" s="10"/>
      <c r="G1054" s="10"/>
      <c r="H1054" s="45"/>
      <c r="I1054" s="45">
        <v>37906</v>
      </c>
      <c r="J1054" s="11"/>
      <c r="K1054" s="45">
        <v>37906</v>
      </c>
      <c r="L1054" s="45">
        <v>30509.56</v>
      </c>
      <c r="M1054" s="45">
        <f t="shared" si="40"/>
        <v>80.48741624017306</v>
      </c>
    </row>
    <row r="1055" spans="1:13" ht="25.5">
      <c r="A1055" s="4">
        <v>1049</v>
      </c>
      <c r="B1055" s="4"/>
      <c r="C1055" s="4"/>
      <c r="D1055" s="4"/>
      <c r="E1055" s="9" t="s">
        <v>63</v>
      </c>
      <c r="F1055" s="10"/>
      <c r="G1055" s="10"/>
      <c r="H1055" s="45"/>
      <c r="I1055" s="45">
        <v>22498</v>
      </c>
      <c r="J1055" s="11"/>
      <c r="K1055" s="45">
        <v>22498</v>
      </c>
      <c r="L1055" s="45">
        <v>0</v>
      </c>
      <c r="M1055" s="45">
        <f t="shared" si="40"/>
        <v>0</v>
      </c>
    </row>
    <row r="1056" spans="1:13" ht="12.75">
      <c r="A1056" s="4">
        <v>1050</v>
      </c>
      <c r="B1056" s="4"/>
      <c r="C1056" s="4"/>
      <c r="D1056" s="4"/>
      <c r="E1056" s="9" t="s">
        <v>184</v>
      </c>
      <c r="F1056" s="10"/>
      <c r="G1056" s="10">
        <v>0</v>
      </c>
      <c r="H1056" s="45">
        <v>13000</v>
      </c>
      <c r="I1056" s="45">
        <v>5000</v>
      </c>
      <c r="J1056" s="11"/>
      <c r="K1056" s="45">
        <v>5000</v>
      </c>
      <c r="L1056" s="45">
        <v>3000</v>
      </c>
      <c r="M1056" s="45">
        <f t="shared" si="40"/>
        <v>60</v>
      </c>
    </row>
    <row r="1057" spans="1:13" ht="12.75">
      <c r="A1057" s="4">
        <v>1051</v>
      </c>
      <c r="B1057" s="4"/>
      <c r="C1057" s="4"/>
      <c r="D1057" s="4">
        <v>4300</v>
      </c>
      <c r="E1057" s="9" t="s">
        <v>216</v>
      </c>
      <c r="F1057" s="10">
        <f>SUM(F1058:F1058)</f>
        <v>12000</v>
      </c>
      <c r="G1057" s="10">
        <f>SUM(G1058:G1058)</f>
        <v>20000</v>
      </c>
      <c r="H1057" s="45">
        <f>SUM(H1058:H1058)</f>
        <v>35000</v>
      </c>
      <c r="I1057" s="45">
        <f>SUM(I1058:I1058)</f>
        <v>30000</v>
      </c>
      <c r="J1057" s="11">
        <f>SUM(J1058:J1058)</f>
        <v>0</v>
      </c>
      <c r="K1057" s="45">
        <f>SUM(K1058:K1059)</f>
        <v>42000</v>
      </c>
      <c r="L1057" s="45">
        <f>SUM(L1058:L1059)</f>
        <v>9760</v>
      </c>
      <c r="M1057" s="45">
        <f t="shared" si="40"/>
        <v>23.238095238095237</v>
      </c>
    </row>
    <row r="1058" spans="1:13" ht="12.75">
      <c r="A1058" s="4">
        <v>1052</v>
      </c>
      <c r="B1058" s="4"/>
      <c r="C1058" s="4"/>
      <c r="D1058" s="4"/>
      <c r="E1058" s="9" t="s">
        <v>346</v>
      </c>
      <c r="F1058" s="10">
        <v>12000</v>
      </c>
      <c r="G1058" s="10">
        <v>20000</v>
      </c>
      <c r="H1058" s="45">
        <v>35000</v>
      </c>
      <c r="I1058" s="45">
        <v>30000</v>
      </c>
      <c r="J1058" s="11"/>
      <c r="K1058" s="45">
        <v>30000</v>
      </c>
      <c r="L1058" s="45">
        <v>9760</v>
      </c>
      <c r="M1058" s="45">
        <f t="shared" si="40"/>
        <v>32.53333333333333</v>
      </c>
    </row>
    <row r="1059" spans="1:13" ht="25.5">
      <c r="A1059" s="4">
        <v>1053</v>
      </c>
      <c r="B1059" s="4"/>
      <c r="C1059" s="4"/>
      <c r="D1059" s="4"/>
      <c r="E1059" s="9" t="s">
        <v>404</v>
      </c>
      <c r="F1059" s="10"/>
      <c r="G1059" s="10"/>
      <c r="H1059" s="45"/>
      <c r="I1059" s="45">
        <v>0</v>
      </c>
      <c r="J1059" s="11"/>
      <c r="K1059" s="45">
        <v>12000</v>
      </c>
      <c r="L1059" s="45">
        <v>0</v>
      </c>
      <c r="M1059" s="45">
        <f t="shared" si="40"/>
        <v>0</v>
      </c>
    </row>
    <row r="1060" spans="1:13" ht="12.75">
      <c r="A1060" s="4">
        <v>1054</v>
      </c>
      <c r="B1060" s="4" t="s">
        <v>161</v>
      </c>
      <c r="C1060" s="4" t="s">
        <v>162</v>
      </c>
      <c r="D1060" s="4">
        <v>6050</v>
      </c>
      <c r="E1060" s="9" t="s">
        <v>218</v>
      </c>
      <c r="F1060" s="10">
        <f>SUM(F1061:F1061)</f>
        <v>25000</v>
      </c>
      <c r="G1060" s="10">
        <f>SUM(G1061:G1061)</f>
        <v>320000</v>
      </c>
      <c r="H1060" s="45">
        <f>SUM(H1061:H1061)</f>
        <v>80000</v>
      </c>
      <c r="I1060" s="45">
        <f>SUM(I1061:I1061)</f>
        <v>200000</v>
      </c>
      <c r="J1060" s="11" t="e">
        <f>SUM(#REF!)</f>
        <v>#REF!</v>
      </c>
      <c r="K1060" s="45">
        <f>SUM(K1061:K1061)</f>
        <v>400000</v>
      </c>
      <c r="L1060" s="45">
        <f>SUM(L1061:L1061)</f>
        <v>1426.86</v>
      </c>
      <c r="M1060" s="45">
        <f t="shared" si="40"/>
        <v>0.356715</v>
      </c>
    </row>
    <row r="1061" spans="1:13" ht="15" customHeight="1">
      <c r="A1061" s="4">
        <v>1055</v>
      </c>
      <c r="B1061" s="4"/>
      <c r="C1061" s="4"/>
      <c r="D1061" s="4"/>
      <c r="E1061" s="9" t="s">
        <v>64</v>
      </c>
      <c r="F1061" s="10">
        <v>25000</v>
      </c>
      <c r="G1061" s="10">
        <v>320000</v>
      </c>
      <c r="H1061" s="45">
        <v>80000</v>
      </c>
      <c r="I1061" s="45">
        <v>200000</v>
      </c>
      <c r="J1061" s="11"/>
      <c r="K1061" s="45">
        <v>400000</v>
      </c>
      <c r="L1061" s="45">
        <v>1426.86</v>
      </c>
      <c r="M1061" s="45">
        <f t="shared" si="40"/>
        <v>0.356715</v>
      </c>
    </row>
    <row r="1062" spans="1:13" ht="15" customHeight="1">
      <c r="A1062" s="4">
        <v>1056</v>
      </c>
      <c r="B1062" s="4"/>
      <c r="C1062" s="8">
        <v>90095</v>
      </c>
      <c r="D1062" s="4"/>
      <c r="E1062" s="9" t="s">
        <v>637</v>
      </c>
      <c r="F1062" s="10"/>
      <c r="G1062" s="10"/>
      <c r="H1062" s="45"/>
      <c r="I1062" s="45">
        <f>SUM(I1065+I1068+I1063)</f>
        <v>32000</v>
      </c>
      <c r="J1062" s="11"/>
      <c r="K1062" s="45">
        <f>SUM(K1065+K1068+K1063)</f>
        <v>154037</v>
      </c>
      <c r="L1062" s="45">
        <f>SUM(L1065+L1068+L1063)</f>
        <v>0</v>
      </c>
      <c r="M1062" s="45">
        <f t="shared" si="40"/>
        <v>0</v>
      </c>
    </row>
    <row r="1063" spans="1:13" ht="12.75">
      <c r="A1063" s="4">
        <v>1057</v>
      </c>
      <c r="B1063" s="4"/>
      <c r="C1063" s="8"/>
      <c r="D1063" s="4">
        <v>4210</v>
      </c>
      <c r="E1063" s="9" t="s">
        <v>171</v>
      </c>
      <c r="F1063" s="10"/>
      <c r="G1063" s="10"/>
      <c r="H1063" s="45"/>
      <c r="I1063" s="45">
        <f>SUM(I1064)</f>
        <v>10000</v>
      </c>
      <c r="J1063" s="11"/>
      <c r="K1063" s="45">
        <f>SUM(K1064)</f>
        <v>10000</v>
      </c>
      <c r="L1063" s="45">
        <f>SUM(L1064)</f>
        <v>0</v>
      </c>
      <c r="M1063" s="45">
        <f t="shared" si="40"/>
        <v>0</v>
      </c>
    </row>
    <row r="1064" spans="1:13" ht="12.75">
      <c r="A1064" s="4">
        <v>1058</v>
      </c>
      <c r="B1064" s="4"/>
      <c r="C1064" s="8"/>
      <c r="D1064" s="8"/>
      <c r="E1064" s="9" t="s">
        <v>824</v>
      </c>
      <c r="F1064" s="10"/>
      <c r="G1064" s="10"/>
      <c r="H1064" s="45"/>
      <c r="I1064" s="45">
        <v>10000</v>
      </c>
      <c r="J1064" s="11"/>
      <c r="K1064" s="45">
        <v>10000</v>
      </c>
      <c r="L1064" s="45">
        <v>0</v>
      </c>
      <c r="M1064" s="45">
        <f t="shared" si="40"/>
        <v>0</v>
      </c>
    </row>
    <row r="1065" spans="1:13" ht="15" customHeight="1">
      <c r="A1065" s="4">
        <v>1059</v>
      </c>
      <c r="B1065" s="4"/>
      <c r="C1065" s="4"/>
      <c r="D1065" s="4">
        <v>4300</v>
      </c>
      <c r="E1065" s="9" t="s">
        <v>216</v>
      </c>
      <c r="F1065" s="10"/>
      <c r="G1065" s="10"/>
      <c r="H1065" s="45"/>
      <c r="I1065" s="45">
        <f>SUM(I1067+I1066)</f>
        <v>12000</v>
      </c>
      <c r="J1065" s="11"/>
      <c r="K1065" s="45">
        <f>SUM(K1067+K1066)</f>
        <v>93037</v>
      </c>
      <c r="L1065" s="45">
        <f>SUM(L1067+L1066)</f>
        <v>0</v>
      </c>
      <c r="M1065" s="45">
        <f t="shared" si="40"/>
        <v>0</v>
      </c>
    </row>
    <row r="1066" spans="1:13" ht="27.75" customHeight="1">
      <c r="A1066" s="4">
        <v>1060</v>
      </c>
      <c r="B1066" s="89"/>
      <c r="D1066" s="4"/>
      <c r="E1066" s="9" t="s">
        <v>825</v>
      </c>
      <c r="F1066" s="10"/>
      <c r="G1066" s="10"/>
      <c r="H1066" s="45"/>
      <c r="I1066" s="45">
        <v>2000</v>
      </c>
      <c r="J1066" s="11"/>
      <c r="K1066" s="45">
        <v>2000</v>
      </c>
      <c r="L1066" s="45">
        <v>0</v>
      </c>
      <c r="M1066" s="45">
        <f t="shared" si="40"/>
        <v>0</v>
      </c>
    </row>
    <row r="1067" spans="1:13" ht="15" customHeight="1">
      <c r="A1067" s="4">
        <v>1061</v>
      </c>
      <c r="B1067" s="4"/>
      <c r="C1067" s="4"/>
      <c r="D1067" s="4"/>
      <c r="E1067" s="9" t="s">
        <v>826</v>
      </c>
      <c r="F1067" s="10"/>
      <c r="G1067" s="10"/>
      <c r="H1067" s="45"/>
      <c r="I1067" s="45">
        <v>10000</v>
      </c>
      <c r="J1067" s="11"/>
      <c r="K1067" s="45">
        <v>91037</v>
      </c>
      <c r="L1067" s="45">
        <v>0</v>
      </c>
      <c r="M1067" s="45">
        <f t="shared" si="40"/>
        <v>0</v>
      </c>
    </row>
    <row r="1068" spans="1:13" ht="12.75">
      <c r="A1068" s="4">
        <v>1062</v>
      </c>
      <c r="B1068" s="4"/>
      <c r="D1068" s="4">
        <v>4390</v>
      </c>
      <c r="E1068" s="9" t="s">
        <v>641</v>
      </c>
      <c r="F1068" s="10">
        <f>SUM(F1069)</f>
        <v>10000</v>
      </c>
      <c r="G1068" s="14">
        <f>SUM(G1069)</f>
        <v>10000</v>
      </c>
      <c r="H1068" s="47">
        <f>SUM(H1069)</f>
        <v>30000</v>
      </c>
      <c r="I1068" s="47">
        <f>SUM(I1069)</f>
        <v>10000</v>
      </c>
      <c r="J1068" s="11"/>
      <c r="K1068" s="47">
        <f>SUM(K1069)</f>
        <v>51000</v>
      </c>
      <c r="L1068" s="47">
        <f>SUM(L1069)</f>
        <v>0</v>
      </c>
      <c r="M1068" s="45">
        <f t="shared" si="40"/>
        <v>0</v>
      </c>
    </row>
    <row r="1069" spans="1:13" ht="12.75">
      <c r="A1069" s="4">
        <v>1063</v>
      </c>
      <c r="B1069" s="4"/>
      <c r="C1069" s="4"/>
      <c r="D1069" s="4"/>
      <c r="E1069" s="9" t="s">
        <v>10</v>
      </c>
      <c r="F1069" s="10">
        <v>10000</v>
      </c>
      <c r="G1069" s="10">
        <v>10000</v>
      </c>
      <c r="H1069" s="45">
        <v>30000</v>
      </c>
      <c r="I1069" s="45">
        <v>10000</v>
      </c>
      <c r="J1069" s="11"/>
      <c r="K1069" s="45">
        <v>51000</v>
      </c>
      <c r="L1069" s="45">
        <v>0</v>
      </c>
      <c r="M1069" s="45">
        <f t="shared" si="40"/>
        <v>0</v>
      </c>
    </row>
    <row r="1070" spans="1:13" ht="12.75">
      <c r="A1070" s="4">
        <v>1064</v>
      </c>
      <c r="B1070" s="105" t="s">
        <v>718</v>
      </c>
      <c r="C1070" s="106"/>
      <c r="D1070" s="106"/>
      <c r="E1070" s="106"/>
      <c r="F1070" s="16">
        <f>SUM(F1016+F1024+F1037+F1046+F1068)</f>
        <v>1234000</v>
      </c>
      <c r="G1070" s="16" t="e">
        <f>SUM(G1016+G1024+G1037+G1046+G1068)</f>
        <v>#REF!</v>
      </c>
      <c r="H1070" s="48" t="e">
        <f>SUM(H1016+H1024+H1037+H1046+H1068)</f>
        <v>#REF!</v>
      </c>
      <c r="I1070" s="48">
        <f>SUM(I1016+I1024+I1037+I1062+I1046)</f>
        <v>2747384</v>
      </c>
      <c r="J1070" s="17" t="e">
        <f>SUM(#REF!+J1016+J1024+J1037+J1046+#REF!)</f>
        <v>#REF!</v>
      </c>
      <c r="K1070" s="48">
        <f>SUM(K1016+K1024+K1037+K1062+K1046+K1034)</f>
        <v>3092821</v>
      </c>
      <c r="L1070" s="48">
        <f>SUM(L1016+L1024+L1037+L1062+L1046+L1034)</f>
        <v>834355.97</v>
      </c>
      <c r="M1070" s="45">
        <f t="shared" si="40"/>
        <v>26.977182643289087</v>
      </c>
    </row>
    <row r="1071" spans="1:13" ht="12.75">
      <c r="A1071" s="4">
        <v>1065</v>
      </c>
      <c r="B1071" s="21">
        <v>921</v>
      </c>
      <c r="C1071" s="8">
        <v>92109</v>
      </c>
      <c r="D1071" s="8" t="s">
        <v>163</v>
      </c>
      <c r="E1071" s="13" t="s">
        <v>347</v>
      </c>
      <c r="F1071" s="14" t="e">
        <f>SUM(F1072+F1078+F1088+F1102+F1107+F1131+#REF!)</f>
        <v>#REF!</v>
      </c>
      <c r="G1071" s="14">
        <f>SUM(G1072+G1074+G1078+G1088+G1102+G1107+G1126+G1131+G1134+G1076)</f>
        <v>2958551</v>
      </c>
      <c r="H1071" s="47">
        <f>SUM(H1072+H1074+H1078+H1088+H1102+H1107+H1126+H1131+H1134+H1076)</f>
        <v>5823500</v>
      </c>
      <c r="I1071" s="47">
        <f>SUM(I1072+I1074+I1078+I1088+I1102+I1107+I1126+I1131+I1134+I1076)</f>
        <v>850940</v>
      </c>
      <c r="J1071" s="15" t="e">
        <f>SUM(J1088+J1102+#REF!+J1107+J1131+#REF!+#REF!)</f>
        <v>#REF!</v>
      </c>
      <c r="K1071" s="47">
        <f>SUM(K1072+K1074+K1078+K1088+K1102+K1107+K1126+K1131+K1134+K1076)</f>
        <v>867843</v>
      </c>
      <c r="L1071" s="47">
        <f>SUM(L1072+L1074+L1078+L1088+L1102+L1107+L1126+L1131+L1134+L1076)</f>
        <v>331128.59</v>
      </c>
      <c r="M1071" s="45">
        <f t="shared" si="40"/>
        <v>38.15535644119962</v>
      </c>
    </row>
    <row r="1072" spans="1:13" ht="25.5">
      <c r="A1072" s="4">
        <v>1066</v>
      </c>
      <c r="B1072" s="4"/>
      <c r="C1072" s="8"/>
      <c r="D1072" s="4">
        <v>2820</v>
      </c>
      <c r="E1072" s="9" t="s">
        <v>147</v>
      </c>
      <c r="F1072" s="14">
        <f>SUM(F1073)</f>
        <v>60000</v>
      </c>
      <c r="G1072" s="10">
        <f>SUM(G1073)</f>
        <v>70000</v>
      </c>
      <c r="H1072" s="45">
        <f>SUM(H1073)</f>
        <v>70000</v>
      </c>
      <c r="I1072" s="45">
        <f>SUM(I1073)</f>
        <v>60000</v>
      </c>
      <c r="J1072" s="15"/>
      <c r="K1072" s="45">
        <f>SUM(K1073)</f>
        <v>82000</v>
      </c>
      <c r="L1072" s="45">
        <f>SUM(L1073)</f>
        <v>57336.79</v>
      </c>
      <c r="M1072" s="45">
        <f t="shared" si="40"/>
        <v>69.92291463414634</v>
      </c>
    </row>
    <row r="1073" spans="1:13" ht="25.5">
      <c r="A1073" s="4">
        <v>1067</v>
      </c>
      <c r="B1073" s="4"/>
      <c r="C1073" s="8"/>
      <c r="D1073" s="8"/>
      <c r="E1073" s="9" t="s">
        <v>11</v>
      </c>
      <c r="F1073" s="10">
        <v>60000</v>
      </c>
      <c r="G1073" s="10">
        <v>70000</v>
      </c>
      <c r="H1073" s="45">
        <v>70000</v>
      </c>
      <c r="I1073" s="45">
        <v>60000</v>
      </c>
      <c r="J1073" s="15"/>
      <c r="K1073" s="45">
        <v>82000</v>
      </c>
      <c r="L1073" s="45">
        <v>57336.79</v>
      </c>
      <c r="M1073" s="45">
        <f t="shared" si="40"/>
        <v>69.92291463414634</v>
      </c>
    </row>
    <row r="1074" spans="1:13" ht="12.75">
      <c r="A1074" s="4">
        <v>1068</v>
      </c>
      <c r="B1074" s="4"/>
      <c r="C1074" s="8"/>
      <c r="D1074" s="4">
        <v>4110</v>
      </c>
      <c r="E1074" s="9" t="s">
        <v>223</v>
      </c>
      <c r="F1074" s="10">
        <v>0</v>
      </c>
      <c r="G1074" s="10">
        <f>SUM(G1075)</f>
        <v>8000</v>
      </c>
      <c r="H1074" s="45">
        <f>SUM(H1075)</f>
        <v>8000</v>
      </c>
      <c r="I1074" s="45">
        <f>SUM(I1075)</f>
        <v>8000</v>
      </c>
      <c r="J1074" s="15"/>
      <c r="K1074" s="45">
        <f>SUM(K1075)</f>
        <v>7723</v>
      </c>
      <c r="L1074" s="45">
        <f>SUM(L1075)</f>
        <v>1856.95</v>
      </c>
      <c r="M1074" s="45">
        <f t="shared" si="40"/>
        <v>24.044412792956106</v>
      </c>
    </row>
    <row r="1075" spans="1:13" ht="12.75">
      <c r="A1075" s="4">
        <v>1069</v>
      </c>
      <c r="B1075" s="4"/>
      <c r="C1075" s="8"/>
      <c r="D1075" s="4"/>
      <c r="E1075" s="9" t="s">
        <v>223</v>
      </c>
      <c r="F1075" s="10"/>
      <c r="G1075" s="10">
        <v>8000</v>
      </c>
      <c r="H1075" s="45">
        <v>8000</v>
      </c>
      <c r="I1075" s="45">
        <v>8000</v>
      </c>
      <c r="J1075" s="15"/>
      <c r="K1075" s="45">
        <v>7723</v>
      </c>
      <c r="L1075" s="45">
        <v>1856.95</v>
      </c>
      <c r="M1075" s="45">
        <f t="shared" si="40"/>
        <v>24.044412792956106</v>
      </c>
    </row>
    <row r="1076" spans="1:13" ht="12.75">
      <c r="A1076" s="4">
        <v>1070</v>
      </c>
      <c r="B1076" s="4"/>
      <c r="C1076" s="8"/>
      <c r="D1076" s="4">
        <v>4120</v>
      </c>
      <c r="E1076" s="9" t="s">
        <v>224</v>
      </c>
      <c r="F1076" s="10"/>
      <c r="G1076" s="10">
        <f>SUM(G1077)</f>
        <v>3000</v>
      </c>
      <c r="H1076" s="45">
        <f>SUM(H1077)</f>
        <v>3000</v>
      </c>
      <c r="I1076" s="45">
        <f>SUM(I1077)</f>
        <v>3000</v>
      </c>
      <c r="J1076" s="15"/>
      <c r="K1076" s="45">
        <f>SUM(K1077)</f>
        <v>2946</v>
      </c>
      <c r="L1076" s="45">
        <f>SUM(L1077)</f>
        <v>0</v>
      </c>
      <c r="M1076" s="45">
        <f t="shared" si="40"/>
        <v>0</v>
      </c>
    </row>
    <row r="1077" spans="1:13" ht="12.75">
      <c r="A1077" s="4">
        <v>1071</v>
      </c>
      <c r="B1077" s="4"/>
      <c r="C1077" s="8"/>
      <c r="D1077" s="4"/>
      <c r="E1077" s="9" t="s">
        <v>224</v>
      </c>
      <c r="F1077" s="10"/>
      <c r="G1077" s="10">
        <v>3000</v>
      </c>
      <c r="H1077" s="45">
        <v>3000</v>
      </c>
      <c r="I1077" s="45">
        <v>3000</v>
      </c>
      <c r="J1077" s="15"/>
      <c r="K1077" s="45">
        <v>2946</v>
      </c>
      <c r="L1077" s="45">
        <v>0</v>
      </c>
      <c r="M1077" s="45">
        <f t="shared" si="40"/>
        <v>0</v>
      </c>
    </row>
    <row r="1078" spans="1:13" ht="12.75">
      <c r="A1078" s="4">
        <v>1072</v>
      </c>
      <c r="B1078" s="4"/>
      <c r="C1078" s="8"/>
      <c r="D1078" s="4">
        <v>4170</v>
      </c>
      <c r="E1078" s="9" t="s">
        <v>143</v>
      </c>
      <c r="F1078" s="14">
        <f>SUM(F1079:F1085)</f>
        <v>102000</v>
      </c>
      <c r="G1078" s="14">
        <f>SUM(G1079:G1086)</f>
        <v>96000</v>
      </c>
      <c r="H1078" s="46">
        <f>SUM(H1079:H1086)</f>
        <v>147000</v>
      </c>
      <c r="I1078" s="46">
        <f>SUM(I1079:I1086)</f>
        <v>113000</v>
      </c>
      <c r="J1078" s="15"/>
      <c r="K1078" s="46">
        <f>SUM(K1079:K1087)</f>
        <v>103350</v>
      </c>
      <c r="L1078" s="46">
        <f>SUM(L1079:L1087)</f>
        <v>25846.71</v>
      </c>
      <c r="M1078" s="45">
        <f t="shared" si="40"/>
        <v>25.0089114658926</v>
      </c>
    </row>
    <row r="1079" spans="1:13" ht="12.75">
      <c r="A1079" s="4">
        <v>1073</v>
      </c>
      <c r="B1079" s="4"/>
      <c r="C1079" s="8"/>
      <c r="D1079" s="4"/>
      <c r="E1079" s="9" t="s">
        <v>144</v>
      </c>
      <c r="F1079" s="10">
        <v>1000</v>
      </c>
      <c r="G1079" s="10">
        <v>4000</v>
      </c>
      <c r="H1079" s="45">
        <v>6000</v>
      </c>
      <c r="I1079" s="45">
        <v>4000</v>
      </c>
      <c r="J1079" s="15"/>
      <c r="K1079" s="45">
        <v>4000</v>
      </c>
      <c r="L1079" s="45">
        <v>1375.12</v>
      </c>
      <c r="M1079" s="45">
        <f t="shared" si="40"/>
        <v>34.378</v>
      </c>
    </row>
    <row r="1080" spans="1:13" ht="12.75">
      <c r="A1080" s="4">
        <v>1074</v>
      </c>
      <c r="B1080" s="4"/>
      <c r="C1080" s="8"/>
      <c r="D1080" s="4"/>
      <c r="E1080" s="9" t="s">
        <v>145</v>
      </c>
      <c r="F1080" s="10">
        <v>1000</v>
      </c>
      <c r="G1080" s="10">
        <v>4000</v>
      </c>
      <c r="H1080" s="45">
        <v>6000</v>
      </c>
      <c r="I1080" s="45">
        <v>4000</v>
      </c>
      <c r="J1080" s="15"/>
      <c r="K1080" s="45">
        <v>2700</v>
      </c>
      <c r="L1080" s="45">
        <v>500</v>
      </c>
      <c r="M1080" s="45">
        <f t="shared" si="40"/>
        <v>18.51851851851852</v>
      </c>
    </row>
    <row r="1081" spans="1:13" ht="12.75">
      <c r="A1081" s="4">
        <v>1075</v>
      </c>
      <c r="B1081" s="4"/>
      <c r="C1081" s="8"/>
      <c r="D1081" s="4"/>
      <c r="E1081" s="9" t="s">
        <v>767</v>
      </c>
      <c r="F1081" s="10"/>
      <c r="G1081" s="10">
        <v>4000</v>
      </c>
      <c r="H1081" s="45">
        <v>6000</v>
      </c>
      <c r="I1081" s="45">
        <v>4000</v>
      </c>
      <c r="J1081" s="15"/>
      <c r="K1081" s="45">
        <v>4000</v>
      </c>
      <c r="L1081" s="45">
        <v>0</v>
      </c>
      <c r="M1081" s="45">
        <f t="shared" si="40"/>
        <v>0</v>
      </c>
    </row>
    <row r="1082" spans="1:13" ht="12.75">
      <c r="A1082" s="4">
        <v>1076</v>
      </c>
      <c r="B1082" s="4"/>
      <c r="C1082" s="8"/>
      <c r="D1082" s="4"/>
      <c r="E1082" s="9" t="s">
        <v>768</v>
      </c>
      <c r="F1082" s="10"/>
      <c r="G1082" s="10">
        <v>4000</v>
      </c>
      <c r="H1082" s="45">
        <v>6000</v>
      </c>
      <c r="I1082" s="45">
        <v>4000</v>
      </c>
      <c r="J1082" s="15"/>
      <c r="K1082" s="45">
        <v>650</v>
      </c>
      <c r="L1082" s="45">
        <v>0</v>
      </c>
      <c r="M1082" s="45">
        <f t="shared" si="40"/>
        <v>0</v>
      </c>
    </row>
    <row r="1083" spans="1:13" ht="12.75">
      <c r="A1083" s="4">
        <v>1077</v>
      </c>
      <c r="B1083" s="4"/>
      <c r="C1083" s="8"/>
      <c r="D1083" s="4"/>
      <c r="E1083" s="9" t="s">
        <v>432</v>
      </c>
      <c r="F1083" s="10"/>
      <c r="G1083" s="10"/>
      <c r="H1083" s="45"/>
      <c r="I1083" s="45">
        <v>4000</v>
      </c>
      <c r="J1083" s="15"/>
      <c r="K1083" s="45">
        <v>4000</v>
      </c>
      <c r="L1083" s="45">
        <v>940</v>
      </c>
      <c r="M1083" s="45">
        <f t="shared" si="40"/>
        <v>23.5</v>
      </c>
    </row>
    <row r="1084" spans="1:13" ht="25.5" customHeight="1">
      <c r="A1084" s="4">
        <v>1078</v>
      </c>
      <c r="B1084" s="4"/>
      <c r="C1084" s="8"/>
      <c r="D1084" s="4"/>
      <c r="E1084" s="9" t="s">
        <v>670</v>
      </c>
      <c r="F1084" s="10"/>
      <c r="G1084" s="10"/>
      <c r="H1084" s="45">
        <v>30000</v>
      </c>
      <c r="I1084" s="45">
        <v>30000</v>
      </c>
      <c r="J1084" s="15"/>
      <c r="K1084" s="45">
        <v>30000</v>
      </c>
      <c r="L1084" s="45">
        <v>10991.59</v>
      </c>
      <c r="M1084" s="45">
        <f t="shared" si="40"/>
        <v>36.63863333333333</v>
      </c>
    </row>
    <row r="1085" spans="1:13" ht="12.75">
      <c r="A1085" s="4">
        <v>1079</v>
      </c>
      <c r="B1085" s="4"/>
      <c r="C1085" s="8"/>
      <c r="D1085" s="4"/>
      <c r="E1085" s="9" t="s">
        <v>664</v>
      </c>
      <c r="F1085" s="10">
        <v>100000</v>
      </c>
      <c r="G1085" s="10">
        <v>80000</v>
      </c>
      <c r="H1085" s="45">
        <v>90000</v>
      </c>
      <c r="I1085" s="45">
        <v>60000</v>
      </c>
      <c r="J1085" s="15"/>
      <c r="K1085" s="45">
        <v>51900</v>
      </c>
      <c r="L1085" s="45">
        <v>12040</v>
      </c>
      <c r="M1085" s="45">
        <f t="shared" si="40"/>
        <v>23.198458574181117</v>
      </c>
    </row>
    <row r="1086" spans="1:13" ht="12.75">
      <c r="A1086" s="4">
        <v>1080</v>
      </c>
      <c r="B1086" s="4"/>
      <c r="C1086" s="8"/>
      <c r="D1086" s="4"/>
      <c r="E1086" s="9" t="s">
        <v>665</v>
      </c>
      <c r="F1086" s="10"/>
      <c r="G1086" s="10"/>
      <c r="H1086" s="45">
        <v>3000</v>
      </c>
      <c r="I1086" s="45">
        <v>3000</v>
      </c>
      <c r="J1086" s="15"/>
      <c r="K1086" s="45">
        <v>3000</v>
      </c>
      <c r="L1086" s="45">
        <v>0</v>
      </c>
      <c r="M1086" s="45">
        <f t="shared" si="40"/>
        <v>0</v>
      </c>
    </row>
    <row r="1087" spans="1:13" ht="25.5">
      <c r="A1087" s="4">
        <v>1081</v>
      </c>
      <c r="B1087" s="4"/>
      <c r="C1087" s="8"/>
      <c r="D1087" s="4"/>
      <c r="E1087" s="9" t="s">
        <v>405</v>
      </c>
      <c r="F1087" s="10"/>
      <c r="G1087" s="10"/>
      <c r="H1087" s="45"/>
      <c r="I1087" s="45">
        <v>0</v>
      </c>
      <c r="J1087" s="15"/>
      <c r="K1087" s="45">
        <v>3100</v>
      </c>
      <c r="L1087" s="45">
        <v>0</v>
      </c>
      <c r="M1087" s="45">
        <f t="shared" si="40"/>
        <v>0</v>
      </c>
    </row>
    <row r="1088" spans="1:13" s="32" customFormat="1" ht="12.75">
      <c r="A1088" s="4">
        <v>1082</v>
      </c>
      <c r="B1088" s="8" t="s">
        <v>161</v>
      </c>
      <c r="C1088" s="8" t="s">
        <v>162</v>
      </c>
      <c r="D1088" s="4">
        <v>4210</v>
      </c>
      <c r="E1088" s="9" t="s">
        <v>171</v>
      </c>
      <c r="F1088" s="14">
        <f>SUM(F1089:F1100)</f>
        <v>85700</v>
      </c>
      <c r="G1088" s="14">
        <f>SUM(G1089:G1100)</f>
        <v>66000</v>
      </c>
      <c r="H1088" s="47">
        <f>SUM(H1089:H1100)</f>
        <v>113000</v>
      </c>
      <c r="I1088" s="47">
        <f>SUM(I1089:I1100)</f>
        <v>75180</v>
      </c>
      <c r="J1088" s="15">
        <f>SUM(J1089:J1100)</f>
        <v>10000</v>
      </c>
      <c r="K1088" s="47">
        <f>SUM(K1089:K1101)</f>
        <v>66433</v>
      </c>
      <c r="L1088" s="47">
        <f>SUM(L1089:L1101)</f>
        <v>21129.79</v>
      </c>
      <c r="M1088" s="45">
        <f t="shared" si="40"/>
        <v>31.80616561046468</v>
      </c>
    </row>
    <row r="1089" spans="1:13" ht="12.75" customHeight="1">
      <c r="A1089" s="4">
        <v>1083</v>
      </c>
      <c r="B1089" s="4" t="s">
        <v>161</v>
      </c>
      <c r="C1089" s="4" t="s">
        <v>162</v>
      </c>
      <c r="D1089" s="4"/>
      <c r="E1089" s="9" t="s">
        <v>769</v>
      </c>
      <c r="F1089" s="10">
        <v>51200</v>
      </c>
      <c r="G1089" s="10">
        <v>4000</v>
      </c>
      <c r="H1089" s="45">
        <v>6000</v>
      </c>
      <c r="I1089" s="45">
        <v>5000</v>
      </c>
      <c r="J1089" s="11"/>
      <c r="K1089" s="45">
        <v>5000</v>
      </c>
      <c r="L1089" s="45">
        <v>1434.34</v>
      </c>
      <c r="M1089" s="45">
        <f t="shared" si="40"/>
        <v>28.686799999999995</v>
      </c>
    </row>
    <row r="1090" spans="1:13" ht="12.75">
      <c r="A1090" s="4">
        <v>1084</v>
      </c>
      <c r="B1090" s="4" t="s">
        <v>161</v>
      </c>
      <c r="C1090" s="4" t="s">
        <v>162</v>
      </c>
      <c r="D1090" s="4"/>
      <c r="E1090" s="9" t="s">
        <v>112</v>
      </c>
      <c r="F1090" s="10">
        <v>1500</v>
      </c>
      <c r="G1090" s="10">
        <v>4000</v>
      </c>
      <c r="H1090" s="45">
        <v>6000</v>
      </c>
      <c r="I1090" s="45">
        <v>5000</v>
      </c>
      <c r="J1090" s="11"/>
      <c r="K1090" s="45">
        <v>4000</v>
      </c>
      <c r="L1090" s="45">
        <v>0</v>
      </c>
      <c r="M1090" s="45">
        <f t="shared" si="40"/>
        <v>0</v>
      </c>
    </row>
    <row r="1091" spans="1:13" ht="12.75">
      <c r="A1091" s="4">
        <v>1085</v>
      </c>
      <c r="B1091" s="4"/>
      <c r="C1091" s="4"/>
      <c r="D1091" s="4"/>
      <c r="E1091" s="9" t="s">
        <v>775</v>
      </c>
      <c r="F1091" s="10">
        <v>3000</v>
      </c>
      <c r="G1091" s="10">
        <v>4000</v>
      </c>
      <c r="H1091" s="45">
        <v>6000</v>
      </c>
      <c r="I1091" s="45">
        <v>5000</v>
      </c>
      <c r="J1091" s="11"/>
      <c r="K1091" s="45">
        <v>5000</v>
      </c>
      <c r="L1091" s="45">
        <v>0</v>
      </c>
      <c r="M1091" s="45">
        <f t="shared" si="40"/>
        <v>0</v>
      </c>
    </row>
    <row r="1092" spans="1:13" ht="12.75">
      <c r="A1092" s="4">
        <v>1086</v>
      </c>
      <c r="B1092" s="4"/>
      <c r="C1092" s="4"/>
      <c r="D1092" s="4"/>
      <c r="E1092" s="9" t="s">
        <v>464</v>
      </c>
      <c r="F1092" s="10"/>
      <c r="G1092" s="10"/>
      <c r="H1092" s="45">
        <v>18000</v>
      </c>
      <c r="I1092" s="45">
        <v>5000</v>
      </c>
      <c r="J1092" s="11"/>
      <c r="K1092" s="45">
        <v>5000</v>
      </c>
      <c r="L1092" s="45">
        <v>891.66</v>
      </c>
      <c r="M1092" s="45">
        <f t="shared" si="40"/>
        <v>17.833199999999998</v>
      </c>
    </row>
    <row r="1093" spans="1:13" ht="12.75">
      <c r="A1093" s="4">
        <v>1087</v>
      </c>
      <c r="B1093" s="4"/>
      <c r="C1093" s="4"/>
      <c r="D1093" s="4"/>
      <c r="E1093" s="9" t="s">
        <v>669</v>
      </c>
      <c r="F1093" s="10">
        <v>2000</v>
      </c>
      <c r="G1093" s="10">
        <v>4000</v>
      </c>
      <c r="H1093" s="45">
        <v>6000</v>
      </c>
      <c r="I1093" s="45">
        <v>5000</v>
      </c>
      <c r="J1093" s="11"/>
      <c r="K1093" s="45">
        <v>0</v>
      </c>
      <c r="L1093" s="45">
        <v>0</v>
      </c>
      <c r="M1093" s="45" t="e">
        <f t="shared" si="40"/>
        <v>#DIV/0!</v>
      </c>
    </row>
    <row r="1094" spans="1:13" ht="15.75" customHeight="1">
      <c r="A1094" s="4">
        <v>1088</v>
      </c>
      <c r="B1094" s="4" t="s">
        <v>161</v>
      </c>
      <c r="C1094" s="4" t="s">
        <v>162</v>
      </c>
      <c r="D1094" s="4"/>
      <c r="E1094" s="9" t="s">
        <v>667</v>
      </c>
      <c r="F1094" s="10">
        <v>8000</v>
      </c>
      <c r="G1094" s="10">
        <v>17000</v>
      </c>
      <c r="H1094" s="45">
        <v>7000</v>
      </c>
      <c r="I1094" s="45">
        <v>4000</v>
      </c>
      <c r="J1094" s="11"/>
      <c r="K1094" s="45">
        <v>3300</v>
      </c>
      <c r="L1094" s="45">
        <v>625.15</v>
      </c>
      <c r="M1094" s="45">
        <f t="shared" si="40"/>
        <v>18.943939393939395</v>
      </c>
    </row>
    <row r="1095" spans="1:13" ht="12.75">
      <c r="A1095" s="4">
        <v>1089</v>
      </c>
      <c r="B1095" s="4"/>
      <c r="C1095" s="4"/>
      <c r="D1095" s="4"/>
      <c r="E1095" s="9" t="s">
        <v>666</v>
      </c>
      <c r="F1095" s="10"/>
      <c r="G1095" s="10"/>
      <c r="H1095" s="45">
        <v>7000</v>
      </c>
      <c r="I1095" s="45">
        <v>4000</v>
      </c>
      <c r="J1095" s="11"/>
      <c r="K1095" s="45">
        <v>4000</v>
      </c>
      <c r="L1095" s="45">
        <v>1512.55</v>
      </c>
      <c r="M1095" s="45">
        <f aca="true" t="shared" si="43" ref="M1095:M1159">SUM(L1095/K1095)*100</f>
        <v>37.81375</v>
      </c>
    </row>
    <row r="1096" spans="1:13" ht="25.5">
      <c r="A1096" s="4">
        <v>1090</v>
      </c>
      <c r="B1096" s="4"/>
      <c r="C1096" s="4"/>
      <c r="D1096" s="4"/>
      <c r="E1096" s="9" t="s">
        <v>505</v>
      </c>
      <c r="F1096" s="10"/>
      <c r="G1096" s="10"/>
      <c r="H1096" s="45"/>
      <c r="I1096" s="45">
        <v>2000</v>
      </c>
      <c r="J1096" s="11"/>
      <c r="K1096" s="45">
        <v>2000</v>
      </c>
      <c r="L1096" s="45">
        <v>0</v>
      </c>
      <c r="M1096" s="45">
        <f t="shared" si="43"/>
        <v>0</v>
      </c>
    </row>
    <row r="1097" spans="1:13" ht="25.5">
      <c r="A1097" s="4">
        <v>1091</v>
      </c>
      <c r="B1097" s="4"/>
      <c r="C1097" s="4"/>
      <c r="D1097" s="4"/>
      <c r="E1097" s="9" t="s">
        <v>506</v>
      </c>
      <c r="F1097" s="10"/>
      <c r="G1097" s="10"/>
      <c r="H1097" s="45"/>
      <c r="I1097" s="45">
        <v>7180</v>
      </c>
      <c r="J1097" s="11"/>
      <c r="K1097" s="45">
        <v>7180</v>
      </c>
      <c r="L1097" s="45">
        <v>200</v>
      </c>
      <c r="M1097" s="45">
        <f t="shared" si="43"/>
        <v>2.785515320334262</v>
      </c>
    </row>
    <row r="1098" spans="1:13" ht="12.75">
      <c r="A1098" s="4">
        <v>1092</v>
      </c>
      <c r="B1098" s="4"/>
      <c r="C1098" s="4"/>
      <c r="D1098" s="4"/>
      <c r="E1098" s="9" t="s">
        <v>668</v>
      </c>
      <c r="F1098" s="10"/>
      <c r="G1098" s="10"/>
      <c r="H1098" s="45">
        <v>9000</v>
      </c>
      <c r="I1098" s="45">
        <v>4000</v>
      </c>
      <c r="J1098" s="11"/>
      <c r="K1098" s="45">
        <v>4000</v>
      </c>
      <c r="L1098" s="45">
        <v>236.76</v>
      </c>
      <c r="M1098" s="45">
        <f t="shared" si="43"/>
        <v>5.919</v>
      </c>
    </row>
    <row r="1099" spans="1:13" ht="12.75">
      <c r="A1099" s="4">
        <v>1093</v>
      </c>
      <c r="B1099" s="4"/>
      <c r="C1099" s="4"/>
      <c r="D1099" s="4"/>
      <c r="E1099" s="9" t="s">
        <v>433</v>
      </c>
      <c r="F1099" s="10"/>
      <c r="G1099" s="10"/>
      <c r="H1099" s="45"/>
      <c r="I1099" s="45">
        <v>4000</v>
      </c>
      <c r="J1099" s="11"/>
      <c r="K1099" s="45">
        <v>1000</v>
      </c>
      <c r="L1099" s="45">
        <v>135.37</v>
      </c>
      <c r="M1099" s="45">
        <f t="shared" si="43"/>
        <v>13.537000000000003</v>
      </c>
    </row>
    <row r="1100" spans="1:13" ht="12.75">
      <c r="A1100" s="4">
        <v>1094</v>
      </c>
      <c r="B1100" s="4"/>
      <c r="C1100" s="4"/>
      <c r="D1100" s="4"/>
      <c r="E1100" s="9" t="s">
        <v>798</v>
      </c>
      <c r="F1100" s="10">
        <v>20000</v>
      </c>
      <c r="G1100" s="10">
        <v>33000</v>
      </c>
      <c r="H1100" s="45">
        <v>48000</v>
      </c>
      <c r="I1100" s="45">
        <v>25000</v>
      </c>
      <c r="J1100" s="11">
        <v>10000</v>
      </c>
      <c r="K1100" s="45">
        <v>25000</v>
      </c>
      <c r="L1100" s="45">
        <v>16093.96</v>
      </c>
      <c r="M1100" s="45">
        <f t="shared" si="43"/>
        <v>64.37584</v>
      </c>
    </row>
    <row r="1101" spans="1:13" ht="25.5">
      <c r="A1101" s="4">
        <v>1095</v>
      </c>
      <c r="B1101" s="4"/>
      <c r="C1101" s="4"/>
      <c r="D1101" s="4"/>
      <c r="E1101" s="9" t="s">
        <v>406</v>
      </c>
      <c r="F1101" s="10"/>
      <c r="G1101" s="10"/>
      <c r="H1101" s="45"/>
      <c r="I1101" s="45">
        <v>0</v>
      </c>
      <c r="J1101" s="11"/>
      <c r="K1101" s="45">
        <v>953</v>
      </c>
      <c r="L1101" s="45">
        <v>0</v>
      </c>
      <c r="M1101" s="45">
        <f t="shared" si="43"/>
        <v>0</v>
      </c>
    </row>
    <row r="1102" spans="1:13" s="32" customFormat="1" ht="12.75">
      <c r="A1102" s="4">
        <v>1096</v>
      </c>
      <c r="B1102" s="8" t="s">
        <v>161</v>
      </c>
      <c r="C1102" s="8" t="s">
        <v>162</v>
      </c>
      <c r="D1102" s="4">
        <v>4260</v>
      </c>
      <c r="E1102" s="9" t="s">
        <v>173</v>
      </c>
      <c r="F1102" s="14">
        <f>SUM(F1104)</f>
        <v>1200</v>
      </c>
      <c r="G1102" s="14">
        <f>SUM(G1104+G1103)</f>
        <v>12000</v>
      </c>
      <c r="H1102" s="47">
        <f>SUM(H1104+H1103)</f>
        <v>17000</v>
      </c>
      <c r="I1102" s="47">
        <f>SUM(I1104+I1103)</f>
        <v>19000</v>
      </c>
      <c r="J1102" s="15">
        <f>SUM(J1104)</f>
        <v>0</v>
      </c>
      <c r="K1102" s="47">
        <f>SUM(K1104+K1103)</f>
        <v>35000</v>
      </c>
      <c r="L1102" s="47">
        <f>SUM(L1104+L1103)</f>
        <v>12658.87</v>
      </c>
      <c r="M1102" s="45">
        <f t="shared" si="43"/>
        <v>36.1682</v>
      </c>
    </row>
    <row r="1103" spans="1:13" s="32" customFormat="1" ht="12.75">
      <c r="A1103" s="4">
        <v>1097</v>
      </c>
      <c r="B1103" s="8"/>
      <c r="C1103" s="8"/>
      <c r="D1103" s="4"/>
      <c r="E1103" s="9" t="s">
        <v>564</v>
      </c>
      <c r="F1103" s="14"/>
      <c r="G1103" s="37">
        <v>5000</v>
      </c>
      <c r="H1103" s="46">
        <v>5000</v>
      </c>
      <c r="I1103" s="46">
        <v>5000</v>
      </c>
      <c r="J1103" s="15"/>
      <c r="K1103" s="46">
        <v>5000</v>
      </c>
      <c r="L1103" s="46">
        <v>0</v>
      </c>
      <c r="M1103" s="45">
        <f t="shared" si="43"/>
        <v>0</v>
      </c>
    </row>
    <row r="1104" spans="1:13" ht="25.5">
      <c r="A1104" s="4">
        <v>1098</v>
      </c>
      <c r="B1104" s="4" t="s">
        <v>161</v>
      </c>
      <c r="C1104" s="4" t="s">
        <v>162</v>
      </c>
      <c r="D1104" s="4"/>
      <c r="E1104" s="9" t="s">
        <v>671</v>
      </c>
      <c r="F1104" s="10">
        <v>1200</v>
      </c>
      <c r="G1104" s="10">
        <v>7000</v>
      </c>
      <c r="H1104" s="45">
        <v>12000</v>
      </c>
      <c r="I1104" s="45">
        <v>14000</v>
      </c>
      <c r="J1104" s="11"/>
      <c r="K1104" s="45">
        <v>30000</v>
      </c>
      <c r="L1104" s="45">
        <v>12658.87</v>
      </c>
      <c r="M1104" s="45">
        <f t="shared" si="43"/>
        <v>42.19623333333334</v>
      </c>
    </row>
    <row r="1105" spans="1:13" ht="12.75">
      <c r="A1105" s="4">
        <v>1099</v>
      </c>
      <c r="B1105" s="4"/>
      <c r="C1105" s="4"/>
      <c r="D1105" s="4">
        <v>4270</v>
      </c>
      <c r="E1105" s="9" t="s">
        <v>174</v>
      </c>
      <c r="F1105" s="10"/>
      <c r="G1105" s="10"/>
      <c r="H1105" s="45"/>
      <c r="I1105" s="45">
        <f>SUM(I1106)</f>
        <v>0</v>
      </c>
      <c r="J1105" s="45">
        <f>SUM(J1106)</f>
        <v>0</v>
      </c>
      <c r="K1105" s="45">
        <f>SUM(K1106)</f>
        <v>2500</v>
      </c>
      <c r="L1105" s="45">
        <f>SUM(L1106)</f>
        <v>0</v>
      </c>
      <c r="M1105" s="45">
        <f t="shared" si="43"/>
        <v>0</v>
      </c>
    </row>
    <row r="1106" spans="1:13" ht="12.75">
      <c r="A1106" s="4">
        <v>1100</v>
      </c>
      <c r="B1106" s="4"/>
      <c r="C1106" s="4"/>
      <c r="D1106" s="4"/>
      <c r="E1106" s="9" t="s">
        <v>407</v>
      </c>
      <c r="F1106" s="10"/>
      <c r="G1106" s="10"/>
      <c r="H1106" s="45"/>
      <c r="I1106" s="45"/>
      <c r="J1106" s="11"/>
      <c r="K1106" s="45">
        <v>2500</v>
      </c>
      <c r="L1106" s="45">
        <v>0</v>
      </c>
      <c r="M1106" s="45">
        <f t="shared" si="43"/>
        <v>0</v>
      </c>
    </row>
    <row r="1107" spans="1:13" s="32" customFormat="1" ht="12.75">
      <c r="A1107" s="4">
        <v>1101</v>
      </c>
      <c r="B1107" s="8" t="s">
        <v>161</v>
      </c>
      <c r="C1107" s="8" t="s">
        <v>162</v>
      </c>
      <c r="D1107" s="4">
        <v>4300</v>
      </c>
      <c r="E1107" s="9" t="s">
        <v>216</v>
      </c>
      <c r="F1107" s="14">
        <f>SUM(F1108:F1121)</f>
        <v>91500</v>
      </c>
      <c r="G1107" s="14">
        <f>SUM(G1108:G1124)</f>
        <v>410200</v>
      </c>
      <c r="H1107" s="47">
        <f>SUM(H1108:H1124)</f>
        <v>703500</v>
      </c>
      <c r="I1107" s="47">
        <f>SUM(I1108:I1124)</f>
        <v>528460</v>
      </c>
      <c r="J1107" s="15">
        <f>SUM(J1108:J1121)</f>
        <v>11000</v>
      </c>
      <c r="K1107" s="47">
        <f>SUM(K1108:K1125)</f>
        <v>526091</v>
      </c>
      <c r="L1107" s="47">
        <f>SUM(L1108:L1125)</f>
        <v>208425.52000000002</v>
      </c>
      <c r="M1107" s="45">
        <f t="shared" si="43"/>
        <v>39.61776954937454</v>
      </c>
    </row>
    <row r="1108" spans="1:13" ht="12.75">
      <c r="A1108" s="4">
        <v>1102</v>
      </c>
      <c r="B1108" s="4"/>
      <c r="C1108" s="4"/>
      <c r="D1108" s="4"/>
      <c r="E1108" s="9" t="s">
        <v>368</v>
      </c>
      <c r="F1108" s="10">
        <v>4500</v>
      </c>
      <c r="G1108" s="10">
        <v>3500</v>
      </c>
      <c r="H1108" s="45">
        <v>5000</v>
      </c>
      <c r="I1108" s="45">
        <v>6000</v>
      </c>
      <c r="J1108" s="11"/>
      <c r="K1108" s="45">
        <v>6000</v>
      </c>
      <c r="L1108" s="45">
        <v>4861.03</v>
      </c>
      <c r="M1108" s="45">
        <f t="shared" si="43"/>
        <v>81.01716666666667</v>
      </c>
    </row>
    <row r="1109" spans="1:13" ht="12.75">
      <c r="A1109" s="4">
        <v>1103</v>
      </c>
      <c r="B1109" s="4"/>
      <c r="C1109" s="4"/>
      <c r="D1109" s="4"/>
      <c r="E1109" s="9" t="s">
        <v>441</v>
      </c>
      <c r="F1109" s="10">
        <v>5000</v>
      </c>
      <c r="G1109" s="10">
        <v>3500</v>
      </c>
      <c r="H1109" s="45">
        <v>5000</v>
      </c>
      <c r="I1109" s="45">
        <v>6000</v>
      </c>
      <c r="J1109" s="11"/>
      <c r="K1109" s="45">
        <v>6000</v>
      </c>
      <c r="L1109" s="45">
        <v>0</v>
      </c>
      <c r="M1109" s="45">
        <f t="shared" si="43"/>
        <v>0</v>
      </c>
    </row>
    <row r="1110" spans="1:13" ht="12.75">
      <c r="A1110" s="4">
        <v>1104</v>
      </c>
      <c r="B1110" s="4" t="s">
        <v>161</v>
      </c>
      <c r="C1110" s="4" t="s">
        <v>162</v>
      </c>
      <c r="D1110" s="4"/>
      <c r="E1110" s="9" t="s">
        <v>442</v>
      </c>
      <c r="F1110" s="10">
        <v>4500</v>
      </c>
      <c r="G1110" s="10">
        <v>3500</v>
      </c>
      <c r="H1110" s="45">
        <v>5000</v>
      </c>
      <c r="I1110" s="45">
        <v>6000</v>
      </c>
      <c r="J1110" s="11"/>
      <c r="K1110" s="45">
        <v>6000</v>
      </c>
      <c r="L1110" s="45">
        <v>5557.89</v>
      </c>
      <c r="M1110" s="45">
        <f t="shared" si="43"/>
        <v>92.6315</v>
      </c>
    </row>
    <row r="1111" spans="1:13" ht="12.75">
      <c r="A1111" s="4">
        <v>1105</v>
      </c>
      <c r="B1111" s="4"/>
      <c r="C1111" s="4"/>
      <c r="D1111" s="4"/>
      <c r="E1111" s="9" t="s">
        <v>101</v>
      </c>
      <c r="F1111" s="10"/>
      <c r="G1111" s="10">
        <v>3500</v>
      </c>
      <c r="H1111" s="45">
        <v>5000</v>
      </c>
      <c r="I1111" s="45">
        <v>6000</v>
      </c>
      <c r="J1111" s="11"/>
      <c r="K1111" s="45">
        <v>19000</v>
      </c>
      <c r="L1111" s="45">
        <v>546.6</v>
      </c>
      <c r="M1111" s="45">
        <f t="shared" si="43"/>
        <v>2.8768421052631576</v>
      </c>
    </row>
    <row r="1112" spans="1:13" ht="12.75">
      <c r="A1112" s="4">
        <v>1106</v>
      </c>
      <c r="B1112" s="4"/>
      <c r="C1112" s="4"/>
      <c r="D1112" s="4"/>
      <c r="E1112" s="9" t="s">
        <v>465</v>
      </c>
      <c r="F1112" s="10"/>
      <c r="G1112" s="10"/>
      <c r="H1112" s="45">
        <v>5000</v>
      </c>
      <c r="I1112" s="45">
        <v>6000</v>
      </c>
      <c r="J1112" s="11"/>
      <c r="K1112" s="45">
        <v>6000</v>
      </c>
      <c r="L1112" s="45">
        <v>300</v>
      </c>
      <c r="M1112" s="45">
        <f t="shared" si="43"/>
        <v>5</v>
      </c>
    </row>
    <row r="1113" spans="1:13" ht="13.5" customHeight="1">
      <c r="A1113" s="4">
        <v>1107</v>
      </c>
      <c r="B1113" s="4"/>
      <c r="C1113" s="4"/>
      <c r="D1113" s="4"/>
      <c r="E1113" s="9" t="s">
        <v>810</v>
      </c>
      <c r="F1113" s="10"/>
      <c r="G1113" s="10"/>
      <c r="H1113" s="45"/>
      <c r="I1113" s="45">
        <v>5980</v>
      </c>
      <c r="J1113" s="11"/>
      <c r="K1113" s="45">
        <v>5980</v>
      </c>
      <c r="L1113" s="45">
        <v>300</v>
      </c>
      <c r="M1113" s="45">
        <f t="shared" si="43"/>
        <v>5.016722408026756</v>
      </c>
    </row>
    <row r="1114" spans="1:13" ht="16.5" customHeight="1">
      <c r="A1114" s="4">
        <v>1108</v>
      </c>
      <c r="B1114" s="4"/>
      <c r="C1114" s="4"/>
      <c r="D1114" s="4"/>
      <c r="E1114" s="9" t="s">
        <v>737</v>
      </c>
      <c r="F1114" s="10"/>
      <c r="G1114" s="10">
        <v>250000</v>
      </c>
      <c r="H1114" s="45">
        <v>490000</v>
      </c>
      <c r="I1114" s="45">
        <v>300000</v>
      </c>
      <c r="J1114" s="11"/>
      <c r="K1114" s="45">
        <v>278000</v>
      </c>
      <c r="L1114" s="45">
        <v>118113</v>
      </c>
      <c r="M1114" s="45">
        <f t="shared" si="43"/>
        <v>42.486690647482014</v>
      </c>
    </row>
    <row r="1115" spans="1:13" ht="15" customHeight="1">
      <c r="A1115" s="4">
        <v>1109</v>
      </c>
      <c r="B1115" s="4"/>
      <c r="C1115" s="4"/>
      <c r="D1115" s="4"/>
      <c r="E1115" s="9" t="s">
        <v>466</v>
      </c>
      <c r="F1115" s="10"/>
      <c r="G1115" s="10"/>
      <c r="H1115" s="45">
        <v>18000</v>
      </c>
      <c r="I1115" s="45">
        <v>13000</v>
      </c>
      <c r="J1115" s="11"/>
      <c r="K1115" s="45">
        <v>13700</v>
      </c>
      <c r="L1115" s="45">
        <v>0</v>
      </c>
      <c r="M1115" s="45">
        <f t="shared" si="43"/>
        <v>0</v>
      </c>
    </row>
    <row r="1116" spans="1:13" ht="12.75">
      <c r="A1116" s="4">
        <v>1110</v>
      </c>
      <c r="B1116" s="4" t="s">
        <v>161</v>
      </c>
      <c r="C1116" s="4" t="s">
        <v>162</v>
      </c>
      <c r="D1116" s="4"/>
      <c r="E1116" s="9" t="s">
        <v>672</v>
      </c>
      <c r="F1116" s="10">
        <v>18500</v>
      </c>
      <c r="G1116" s="10">
        <v>30000</v>
      </c>
      <c r="H1116" s="45">
        <v>18500</v>
      </c>
      <c r="I1116" s="45">
        <v>13000</v>
      </c>
      <c r="J1116" s="11"/>
      <c r="K1116" s="45">
        <v>13000</v>
      </c>
      <c r="L1116" s="45">
        <v>5970</v>
      </c>
      <c r="M1116" s="45">
        <f t="shared" si="43"/>
        <v>45.92307692307692</v>
      </c>
    </row>
    <row r="1117" spans="1:13" ht="15" customHeight="1">
      <c r="A1117" s="4">
        <v>1111</v>
      </c>
      <c r="B1117" s="4"/>
      <c r="C1117" s="4"/>
      <c r="D1117" s="4"/>
      <c r="E1117" s="9" t="s">
        <v>673</v>
      </c>
      <c r="F1117" s="10"/>
      <c r="G1117" s="10"/>
      <c r="H1117" s="45">
        <v>15000</v>
      </c>
      <c r="I1117" s="45">
        <v>13000</v>
      </c>
      <c r="J1117" s="11"/>
      <c r="K1117" s="45">
        <v>13000</v>
      </c>
      <c r="L1117" s="45">
        <v>5500</v>
      </c>
      <c r="M1117" s="45">
        <f t="shared" si="43"/>
        <v>42.30769230769231</v>
      </c>
    </row>
    <row r="1118" spans="1:13" ht="12.75">
      <c r="A1118" s="4">
        <v>1112</v>
      </c>
      <c r="B1118" s="4"/>
      <c r="C1118" s="4"/>
      <c r="D1118" s="4"/>
      <c r="E1118" s="9" t="s">
        <v>434</v>
      </c>
      <c r="F1118" s="10"/>
      <c r="G1118" s="10"/>
      <c r="H1118" s="45"/>
      <c r="I1118" s="45">
        <v>6000</v>
      </c>
      <c r="J1118" s="11"/>
      <c r="K1118" s="45">
        <v>9000</v>
      </c>
      <c r="L1118" s="45">
        <v>3900</v>
      </c>
      <c r="M1118" s="45">
        <f t="shared" si="43"/>
        <v>43.333333333333336</v>
      </c>
    </row>
    <row r="1119" spans="1:13" ht="12.75">
      <c r="A1119" s="4">
        <v>1113</v>
      </c>
      <c r="B1119" s="4"/>
      <c r="C1119" s="4"/>
      <c r="D1119" s="4"/>
      <c r="E1119" s="9" t="s">
        <v>364</v>
      </c>
      <c r="F1119" s="10">
        <v>45000</v>
      </c>
      <c r="G1119" s="10">
        <v>50000</v>
      </c>
      <c r="H1119" s="45">
        <v>55000</v>
      </c>
      <c r="I1119" s="45">
        <v>55000</v>
      </c>
      <c r="J1119" s="11">
        <v>11000</v>
      </c>
      <c r="K1119" s="45">
        <v>55000</v>
      </c>
      <c r="L1119" s="45">
        <v>54787</v>
      </c>
      <c r="M1119" s="45">
        <f t="shared" si="43"/>
        <v>99.61272727272727</v>
      </c>
    </row>
    <row r="1120" spans="1:13" ht="12.75">
      <c r="A1120" s="4">
        <v>1114</v>
      </c>
      <c r="B1120" s="4"/>
      <c r="C1120" s="4"/>
      <c r="D1120" s="4"/>
      <c r="E1120" s="9" t="s">
        <v>365</v>
      </c>
      <c r="F1120" s="10">
        <v>10000</v>
      </c>
      <c r="G1120" s="10">
        <v>20000</v>
      </c>
      <c r="H1120" s="45">
        <v>25000</v>
      </c>
      <c r="I1120" s="45">
        <v>25000</v>
      </c>
      <c r="J1120" s="11"/>
      <c r="K1120" s="45">
        <v>25000</v>
      </c>
      <c r="L1120" s="45">
        <v>0</v>
      </c>
      <c r="M1120" s="45">
        <f t="shared" si="43"/>
        <v>0</v>
      </c>
    </row>
    <row r="1121" spans="1:13" ht="12.75">
      <c r="A1121" s="4">
        <v>1115</v>
      </c>
      <c r="B1121" s="4"/>
      <c r="C1121" s="4"/>
      <c r="D1121" s="4"/>
      <c r="E1121" s="9" t="s">
        <v>367</v>
      </c>
      <c r="F1121" s="10">
        <v>4000</v>
      </c>
      <c r="G1121" s="10">
        <v>30000</v>
      </c>
      <c r="H1121" s="45">
        <v>40000</v>
      </c>
      <c r="I1121" s="45">
        <v>30000</v>
      </c>
      <c r="J1121" s="11"/>
      <c r="K1121" s="45">
        <v>30000</v>
      </c>
      <c r="L1121" s="45">
        <v>0</v>
      </c>
      <c r="M1121" s="45">
        <f t="shared" si="43"/>
        <v>0</v>
      </c>
    </row>
    <row r="1122" spans="1:13" ht="25.5">
      <c r="A1122" s="4">
        <v>1116</v>
      </c>
      <c r="B1122" s="4"/>
      <c r="C1122" s="4"/>
      <c r="D1122" s="4"/>
      <c r="E1122" s="9" t="s">
        <v>504</v>
      </c>
      <c r="F1122" s="10"/>
      <c r="G1122" s="10"/>
      <c r="H1122" s="45"/>
      <c r="I1122" s="45">
        <v>20480</v>
      </c>
      <c r="J1122" s="11"/>
      <c r="K1122" s="45">
        <v>16861</v>
      </c>
      <c r="L1122" s="45">
        <v>7396</v>
      </c>
      <c r="M1122" s="45">
        <f t="shared" si="43"/>
        <v>43.864539469782336</v>
      </c>
    </row>
    <row r="1123" spans="1:13" ht="12.75">
      <c r="A1123" s="4">
        <v>1117</v>
      </c>
      <c r="B1123" s="4"/>
      <c r="C1123" s="4"/>
      <c r="D1123" s="4"/>
      <c r="E1123" s="9" t="s">
        <v>443</v>
      </c>
      <c r="F1123" s="10"/>
      <c r="G1123" s="10">
        <v>15000</v>
      </c>
      <c r="H1123" s="45">
        <v>15000</v>
      </c>
      <c r="I1123" s="45">
        <v>15000</v>
      </c>
      <c r="J1123" s="11"/>
      <c r="K1123" s="45">
        <v>15000</v>
      </c>
      <c r="L1123" s="45">
        <v>800</v>
      </c>
      <c r="M1123" s="45">
        <f t="shared" si="43"/>
        <v>5.333333333333334</v>
      </c>
    </row>
    <row r="1124" spans="1:13" ht="25.5">
      <c r="A1124" s="4">
        <v>1118</v>
      </c>
      <c r="B1124" s="4"/>
      <c r="C1124" s="4"/>
      <c r="D1124" s="4"/>
      <c r="E1124" s="9" t="s">
        <v>674</v>
      </c>
      <c r="F1124" s="10"/>
      <c r="G1124" s="10">
        <v>1200</v>
      </c>
      <c r="H1124" s="45">
        <v>2000</v>
      </c>
      <c r="I1124" s="45">
        <v>2000</v>
      </c>
      <c r="J1124" s="11"/>
      <c r="K1124" s="45">
        <v>2000</v>
      </c>
      <c r="L1124" s="45">
        <v>394</v>
      </c>
      <c r="M1124" s="45">
        <f t="shared" si="43"/>
        <v>19.7</v>
      </c>
    </row>
    <row r="1125" spans="1:13" ht="12.75">
      <c r="A1125" s="4">
        <v>1119</v>
      </c>
      <c r="B1125" s="4"/>
      <c r="C1125" s="4"/>
      <c r="D1125" s="4"/>
      <c r="E1125" s="9" t="s">
        <v>408</v>
      </c>
      <c r="F1125" s="10"/>
      <c r="G1125" s="10"/>
      <c r="H1125" s="45"/>
      <c r="I1125" s="45">
        <v>0</v>
      </c>
      <c r="J1125" s="11"/>
      <c r="K1125" s="45">
        <v>6550</v>
      </c>
      <c r="L1125" s="45">
        <v>0</v>
      </c>
      <c r="M1125" s="45">
        <f t="shared" si="43"/>
        <v>0</v>
      </c>
    </row>
    <row r="1126" spans="1:13" ht="26.25" customHeight="1">
      <c r="A1126" s="4">
        <v>1120</v>
      </c>
      <c r="B1126" s="4"/>
      <c r="C1126" s="4"/>
      <c r="D1126" s="4">
        <v>4370</v>
      </c>
      <c r="E1126" s="9" t="s">
        <v>100</v>
      </c>
      <c r="F1126" s="10"/>
      <c r="G1126" s="10">
        <f>SUM(G1127:G1129)</f>
        <v>2800</v>
      </c>
      <c r="H1126" s="49">
        <f>SUM(H1127:H1130)</f>
        <v>5500</v>
      </c>
      <c r="I1126" s="49">
        <f>SUM(I1127:I1130)</f>
        <v>6300</v>
      </c>
      <c r="J1126" s="11"/>
      <c r="K1126" s="49">
        <f>SUM(K1127:K1130)</f>
        <v>6300</v>
      </c>
      <c r="L1126" s="49">
        <f>SUM(L1127:L1130)</f>
        <v>1300.96</v>
      </c>
      <c r="M1126" s="45">
        <f t="shared" si="43"/>
        <v>20.65015873015873</v>
      </c>
    </row>
    <row r="1127" spans="1:13" ht="25.5">
      <c r="A1127" s="4">
        <v>1121</v>
      </c>
      <c r="B1127" s="4"/>
      <c r="C1127" s="4"/>
      <c r="D1127" s="4"/>
      <c r="E1127" s="9" t="s">
        <v>657</v>
      </c>
      <c r="F1127" s="10"/>
      <c r="G1127" s="10">
        <v>1200</v>
      </c>
      <c r="H1127" s="45">
        <v>1500</v>
      </c>
      <c r="I1127" s="45">
        <v>1700</v>
      </c>
      <c r="J1127" s="11"/>
      <c r="K1127" s="45">
        <v>1700</v>
      </c>
      <c r="L1127" s="45">
        <v>507.16</v>
      </c>
      <c r="M1127" s="45">
        <f t="shared" si="43"/>
        <v>29.83294117647059</v>
      </c>
    </row>
    <row r="1128" spans="1:13" ht="25.5">
      <c r="A1128" s="4">
        <v>1122</v>
      </c>
      <c r="B1128" s="4"/>
      <c r="C1128" s="4"/>
      <c r="D1128" s="4"/>
      <c r="E1128" s="9" t="s">
        <v>567</v>
      </c>
      <c r="F1128" s="10"/>
      <c r="G1128" s="10">
        <v>800</v>
      </c>
      <c r="H1128" s="45">
        <v>1500</v>
      </c>
      <c r="I1128" s="45">
        <v>1700</v>
      </c>
      <c r="J1128" s="11"/>
      <c r="K1128" s="45">
        <v>1700</v>
      </c>
      <c r="L1128" s="45">
        <v>244.15</v>
      </c>
      <c r="M1128" s="45">
        <f t="shared" si="43"/>
        <v>14.361764705882354</v>
      </c>
    </row>
    <row r="1129" spans="1:13" ht="25.5">
      <c r="A1129" s="4">
        <v>1123</v>
      </c>
      <c r="B1129" s="4"/>
      <c r="C1129" s="4"/>
      <c r="D1129" s="4"/>
      <c r="E1129" s="9" t="s">
        <v>444</v>
      </c>
      <c r="F1129" s="10"/>
      <c r="G1129" s="10">
        <v>800</v>
      </c>
      <c r="H1129" s="45">
        <v>1000</v>
      </c>
      <c r="I1129" s="45">
        <v>1200</v>
      </c>
      <c r="J1129" s="11"/>
      <c r="K1129" s="45">
        <v>1200</v>
      </c>
      <c r="L1129" s="45">
        <v>298.25</v>
      </c>
      <c r="M1129" s="45">
        <f t="shared" si="43"/>
        <v>24.854166666666664</v>
      </c>
    </row>
    <row r="1130" spans="1:13" ht="25.5">
      <c r="A1130" s="4">
        <v>1124</v>
      </c>
      <c r="B1130" s="4"/>
      <c r="C1130" s="4"/>
      <c r="D1130" s="4"/>
      <c r="E1130" s="9" t="s">
        <v>675</v>
      </c>
      <c r="F1130" s="10"/>
      <c r="G1130" s="10"/>
      <c r="H1130" s="45">
        <v>1500</v>
      </c>
      <c r="I1130" s="45">
        <v>1700</v>
      </c>
      <c r="J1130" s="11"/>
      <c r="K1130" s="45">
        <v>1700</v>
      </c>
      <c r="L1130" s="45">
        <v>251.4</v>
      </c>
      <c r="M1130" s="45">
        <f t="shared" si="43"/>
        <v>14.788235294117646</v>
      </c>
    </row>
    <row r="1131" spans="1:13" ht="12.75" customHeight="1">
      <c r="A1131" s="4">
        <v>1125</v>
      </c>
      <c r="B1131" s="4" t="s">
        <v>161</v>
      </c>
      <c r="C1131" s="4" t="s">
        <v>162</v>
      </c>
      <c r="D1131" s="4">
        <v>4430</v>
      </c>
      <c r="E1131" s="9" t="s">
        <v>217</v>
      </c>
      <c r="F1131" s="14">
        <f>SUM(F1132:F1133)</f>
        <v>4000</v>
      </c>
      <c r="G1131" s="14">
        <f>SUM(G1132:G1133)</f>
        <v>17500</v>
      </c>
      <c r="H1131" s="47">
        <f>SUM(H1132:H1133)</f>
        <v>18500</v>
      </c>
      <c r="I1131" s="47">
        <f>SUM(I1132:I1133)</f>
        <v>17000</v>
      </c>
      <c r="J1131" s="11">
        <f>SUM(J1132:J1132)</f>
        <v>0</v>
      </c>
      <c r="K1131" s="47">
        <f>SUM(K1132:K1133)</f>
        <v>17000</v>
      </c>
      <c r="L1131" s="47">
        <f>SUM(L1132:L1133)</f>
        <v>2573</v>
      </c>
      <c r="M1131" s="45">
        <f t="shared" si="43"/>
        <v>15.135294117647058</v>
      </c>
    </row>
    <row r="1132" spans="1:13" ht="25.5">
      <c r="A1132" s="4">
        <v>1126</v>
      </c>
      <c r="B1132" s="4"/>
      <c r="C1132" s="4"/>
      <c r="D1132" s="4"/>
      <c r="E1132" s="9" t="s">
        <v>435</v>
      </c>
      <c r="F1132" s="10">
        <v>1000</v>
      </c>
      <c r="G1132" s="10">
        <v>2500</v>
      </c>
      <c r="H1132" s="45">
        <v>2500</v>
      </c>
      <c r="I1132" s="45">
        <v>4000</v>
      </c>
      <c r="J1132" s="11"/>
      <c r="K1132" s="45">
        <v>4000</v>
      </c>
      <c r="L1132" s="45">
        <v>1724</v>
      </c>
      <c r="M1132" s="45">
        <f t="shared" si="43"/>
        <v>43.1</v>
      </c>
    </row>
    <row r="1133" spans="1:13" ht="12.75">
      <c r="A1133" s="4">
        <v>1127</v>
      </c>
      <c r="B1133" s="4"/>
      <c r="C1133" s="4"/>
      <c r="D1133" s="4"/>
      <c r="E1133" s="9" t="s">
        <v>545</v>
      </c>
      <c r="F1133" s="10">
        <v>3000</v>
      </c>
      <c r="G1133" s="10">
        <v>15000</v>
      </c>
      <c r="H1133" s="45">
        <v>16000</v>
      </c>
      <c r="I1133" s="45">
        <v>13000</v>
      </c>
      <c r="J1133" s="11"/>
      <c r="K1133" s="45">
        <v>13000</v>
      </c>
      <c r="L1133" s="45">
        <v>849</v>
      </c>
      <c r="M1133" s="45">
        <f t="shared" si="43"/>
        <v>6.530769230769231</v>
      </c>
    </row>
    <row r="1134" spans="1:13" ht="12.75">
      <c r="A1134" s="4">
        <v>1128</v>
      </c>
      <c r="B1134" s="4"/>
      <c r="C1134" s="4"/>
      <c r="D1134" s="4">
        <v>6050</v>
      </c>
      <c r="E1134" s="9" t="s">
        <v>218</v>
      </c>
      <c r="F1134" s="10"/>
      <c r="G1134" s="37">
        <f>SUM(G1135)</f>
        <v>2273051</v>
      </c>
      <c r="H1134" s="46">
        <f>SUM(H1135)</f>
        <v>4738000</v>
      </c>
      <c r="I1134" s="46">
        <f>SUM(I1135)</f>
        <v>21000</v>
      </c>
      <c r="J1134" s="11"/>
      <c r="K1134" s="46">
        <f>SUM(K1135)</f>
        <v>21000</v>
      </c>
      <c r="L1134" s="46">
        <f>SUM(L1135)</f>
        <v>0</v>
      </c>
      <c r="M1134" s="45">
        <f t="shared" si="43"/>
        <v>0</v>
      </c>
    </row>
    <row r="1135" spans="1:13" ht="17.25" customHeight="1">
      <c r="A1135" s="4">
        <v>1129</v>
      </c>
      <c r="B1135" s="4"/>
      <c r="C1135" s="4"/>
      <c r="D1135" s="4"/>
      <c r="E1135" s="36" t="s">
        <v>47</v>
      </c>
      <c r="F1135" s="37"/>
      <c r="G1135" s="37">
        <v>2273051</v>
      </c>
      <c r="H1135" s="46">
        <v>4738000</v>
      </c>
      <c r="I1135" s="46">
        <v>21000</v>
      </c>
      <c r="J1135" s="11"/>
      <c r="K1135" s="46">
        <v>21000</v>
      </c>
      <c r="L1135" s="46">
        <v>0</v>
      </c>
      <c r="M1135" s="45">
        <f t="shared" si="43"/>
        <v>0</v>
      </c>
    </row>
    <row r="1136" spans="1:13" ht="12.75">
      <c r="A1136" s="4">
        <v>1130</v>
      </c>
      <c r="B1136" s="4" t="s">
        <v>161</v>
      </c>
      <c r="C1136" s="8">
        <v>92116</v>
      </c>
      <c r="D1136" s="8" t="s">
        <v>163</v>
      </c>
      <c r="E1136" s="13" t="s">
        <v>615</v>
      </c>
      <c r="F1136" s="14">
        <f aca="true" t="shared" si="44" ref="F1136:L1136">SUM(F1137)</f>
        <v>336655</v>
      </c>
      <c r="G1136" s="14">
        <f t="shared" si="44"/>
        <v>440490</v>
      </c>
      <c r="H1136" s="47">
        <f t="shared" si="44"/>
        <v>479937</v>
      </c>
      <c r="I1136" s="47">
        <f t="shared" si="44"/>
        <v>489700</v>
      </c>
      <c r="J1136" s="15">
        <f t="shared" si="44"/>
        <v>0</v>
      </c>
      <c r="K1136" s="47">
        <f t="shared" si="44"/>
        <v>489700</v>
      </c>
      <c r="L1136" s="47">
        <f t="shared" si="44"/>
        <v>251000</v>
      </c>
      <c r="M1136" s="45">
        <f t="shared" si="43"/>
        <v>51.255870941392686</v>
      </c>
    </row>
    <row r="1137" spans="1:13" ht="12.75">
      <c r="A1137" s="4">
        <v>1131</v>
      </c>
      <c r="B1137" s="4" t="s">
        <v>161</v>
      </c>
      <c r="C1137" s="4" t="s">
        <v>162</v>
      </c>
      <c r="D1137" s="4">
        <v>2480</v>
      </c>
      <c r="E1137" s="9" t="s">
        <v>797</v>
      </c>
      <c r="F1137" s="10">
        <f aca="true" t="shared" si="45" ref="F1137:L1137">SUM(F1138:F1139)</f>
        <v>336655</v>
      </c>
      <c r="G1137" s="10">
        <f t="shared" si="45"/>
        <v>440490</v>
      </c>
      <c r="H1137" s="45">
        <f t="shared" si="45"/>
        <v>479937</v>
      </c>
      <c r="I1137" s="45">
        <f t="shared" si="45"/>
        <v>489700</v>
      </c>
      <c r="J1137" s="11">
        <f t="shared" si="45"/>
        <v>0</v>
      </c>
      <c r="K1137" s="45">
        <f t="shared" si="45"/>
        <v>489700</v>
      </c>
      <c r="L1137" s="45">
        <f t="shared" si="45"/>
        <v>251000</v>
      </c>
      <c r="M1137" s="45">
        <f t="shared" si="43"/>
        <v>51.255870941392686</v>
      </c>
    </row>
    <row r="1138" spans="1:13" ht="15.75" customHeight="1">
      <c r="A1138" s="4">
        <v>1132</v>
      </c>
      <c r="B1138" s="4" t="s">
        <v>161</v>
      </c>
      <c r="C1138" s="4" t="s">
        <v>162</v>
      </c>
      <c r="D1138" s="4"/>
      <c r="E1138" s="9" t="s">
        <v>828</v>
      </c>
      <c r="F1138" s="10">
        <v>163551</v>
      </c>
      <c r="G1138" s="10">
        <v>207530</v>
      </c>
      <c r="H1138" s="45">
        <v>229950</v>
      </c>
      <c r="I1138" s="45">
        <v>234700</v>
      </c>
      <c r="J1138" s="11"/>
      <c r="K1138" s="45">
        <v>234700</v>
      </c>
      <c r="L1138" s="45">
        <v>120000</v>
      </c>
      <c r="M1138" s="45">
        <f t="shared" si="43"/>
        <v>51.12910097997444</v>
      </c>
    </row>
    <row r="1139" spans="1:13" ht="28.5" customHeight="1">
      <c r="A1139" s="4">
        <v>1133</v>
      </c>
      <c r="B1139" s="4"/>
      <c r="C1139" s="4"/>
      <c r="D1139" s="4"/>
      <c r="E1139" s="9" t="s">
        <v>440</v>
      </c>
      <c r="F1139" s="10">
        <v>173104</v>
      </c>
      <c r="G1139" s="10">
        <v>232960</v>
      </c>
      <c r="H1139" s="45">
        <v>249987</v>
      </c>
      <c r="I1139" s="45">
        <v>255000</v>
      </c>
      <c r="J1139" s="11"/>
      <c r="K1139" s="45">
        <v>255000</v>
      </c>
      <c r="L1139" s="45">
        <v>131000</v>
      </c>
      <c r="M1139" s="45">
        <f t="shared" si="43"/>
        <v>51.37254901960784</v>
      </c>
    </row>
    <row r="1140" spans="1:13" ht="19.5" customHeight="1">
      <c r="A1140" s="4">
        <v>1134</v>
      </c>
      <c r="B1140" s="4" t="s">
        <v>161</v>
      </c>
      <c r="C1140" s="8">
        <v>92120</v>
      </c>
      <c r="D1140" s="8" t="s">
        <v>163</v>
      </c>
      <c r="E1140" s="13" t="s">
        <v>320</v>
      </c>
      <c r="F1140" s="10">
        <f>SUM(F1143+F1145+F1150)</f>
        <v>47500</v>
      </c>
      <c r="G1140" s="14">
        <f>SUM(G1143+G1145+G1150+G1141)</f>
        <v>118000</v>
      </c>
      <c r="H1140" s="47">
        <f>SUM(H1143+H1145+H1150+H1141)</f>
        <v>119000</v>
      </c>
      <c r="I1140" s="47">
        <f>SUM(I1143+I1145+I1150+I1141+I1147)</f>
        <v>154000</v>
      </c>
      <c r="J1140" s="15" t="e">
        <f>SUM(J1143+J1145+J1150+#REF!)</f>
        <v>#REF!</v>
      </c>
      <c r="K1140" s="47">
        <f>SUM(K1143+K1145+K1150+K1141+K1147)</f>
        <v>154000</v>
      </c>
      <c r="L1140" s="47">
        <f>SUM(L1143+L1145+L1150+L1141+L1147)</f>
        <v>201.67</v>
      </c>
      <c r="M1140" s="45">
        <f t="shared" si="43"/>
        <v>0.13095454545454546</v>
      </c>
    </row>
    <row r="1141" spans="1:13" ht="41.25" customHeight="1">
      <c r="A1141" s="4">
        <v>1135</v>
      </c>
      <c r="B1141" s="4"/>
      <c r="C1141" s="8"/>
      <c r="D1141" s="20">
        <v>2720</v>
      </c>
      <c r="E1141" s="33" t="s">
        <v>242</v>
      </c>
      <c r="F1141" s="10"/>
      <c r="G1141" s="14">
        <f>SUM(G1142)</f>
        <v>70000</v>
      </c>
      <c r="H1141" s="47">
        <f>SUM(H1142)</f>
        <v>70000</v>
      </c>
      <c r="I1141" s="47">
        <f>SUM(I1142)</f>
        <v>70000</v>
      </c>
      <c r="J1141" s="15"/>
      <c r="K1141" s="47">
        <f>SUM(K1142)</f>
        <v>70000</v>
      </c>
      <c r="L1141" s="47">
        <f>SUM(L1142)</f>
        <v>0</v>
      </c>
      <c r="M1141" s="45">
        <f t="shared" si="43"/>
        <v>0</v>
      </c>
    </row>
    <row r="1142" spans="1:13" ht="39.75" customHeight="1">
      <c r="A1142" s="4">
        <v>1136</v>
      </c>
      <c r="B1142" s="4"/>
      <c r="C1142" s="8"/>
      <c r="D1142" s="8"/>
      <c r="E1142" s="33" t="s">
        <v>304</v>
      </c>
      <c r="F1142" s="10"/>
      <c r="G1142" s="34">
        <v>70000</v>
      </c>
      <c r="H1142" s="45">
        <v>70000</v>
      </c>
      <c r="I1142" s="58">
        <v>70000</v>
      </c>
      <c r="J1142" s="15"/>
      <c r="K1142" s="58">
        <v>70000</v>
      </c>
      <c r="L1142" s="58">
        <v>0</v>
      </c>
      <c r="M1142" s="45">
        <f t="shared" si="43"/>
        <v>0</v>
      </c>
    </row>
    <row r="1143" spans="1:13" ht="12.75">
      <c r="A1143" s="4">
        <v>1137</v>
      </c>
      <c r="B1143" s="4" t="s">
        <v>161</v>
      </c>
      <c r="C1143" s="4" t="s">
        <v>162</v>
      </c>
      <c r="D1143" s="4">
        <v>4210</v>
      </c>
      <c r="E1143" s="9" t="s">
        <v>171</v>
      </c>
      <c r="F1143" s="10">
        <f>SUM(F1144:F1144)</f>
        <v>1500</v>
      </c>
      <c r="G1143" s="10">
        <f>SUM(G1144)</f>
        <v>2000</v>
      </c>
      <c r="H1143" s="45">
        <f>SUM(H1144)</f>
        <v>3000</v>
      </c>
      <c r="I1143" s="45">
        <f>SUM(I1144)</f>
        <v>3000</v>
      </c>
      <c r="J1143" s="11">
        <f>SUM(J1144:J1144)</f>
        <v>0</v>
      </c>
      <c r="K1143" s="45">
        <f>SUM(K1144)</f>
        <v>3000</v>
      </c>
      <c r="L1143" s="45">
        <f>SUM(L1144)</f>
        <v>60</v>
      </c>
      <c r="M1143" s="45">
        <f t="shared" si="43"/>
        <v>2</v>
      </c>
    </row>
    <row r="1144" spans="1:13" ht="12.75">
      <c r="A1144" s="4">
        <v>1138</v>
      </c>
      <c r="B1144" s="4" t="s">
        <v>161</v>
      </c>
      <c r="C1144" s="4" t="s">
        <v>162</v>
      </c>
      <c r="D1144" s="4"/>
      <c r="E1144" s="9" t="s">
        <v>701</v>
      </c>
      <c r="F1144" s="10">
        <v>1500</v>
      </c>
      <c r="G1144" s="10">
        <v>2000</v>
      </c>
      <c r="H1144" s="45">
        <v>3000</v>
      </c>
      <c r="I1144" s="45">
        <v>3000</v>
      </c>
      <c r="J1144" s="11"/>
      <c r="K1144" s="45">
        <v>3000</v>
      </c>
      <c r="L1144" s="45">
        <v>60</v>
      </c>
      <c r="M1144" s="45">
        <f t="shared" si="43"/>
        <v>2</v>
      </c>
    </row>
    <row r="1145" spans="1:13" ht="12.75">
      <c r="A1145" s="4">
        <v>1139</v>
      </c>
      <c r="B1145" s="4" t="s">
        <v>161</v>
      </c>
      <c r="C1145" s="4" t="s">
        <v>162</v>
      </c>
      <c r="D1145" s="4">
        <v>4260</v>
      </c>
      <c r="E1145" s="9" t="s">
        <v>173</v>
      </c>
      <c r="F1145" s="10">
        <f aca="true" t="shared" si="46" ref="F1145:L1145">SUM(F1146)</f>
        <v>1000</v>
      </c>
      <c r="G1145" s="10">
        <f t="shared" si="46"/>
        <v>1000</v>
      </c>
      <c r="H1145" s="45">
        <f t="shared" si="46"/>
        <v>1000</v>
      </c>
      <c r="I1145" s="45">
        <f t="shared" si="46"/>
        <v>1000</v>
      </c>
      <c r="J1145" s="11">
        <f t="shared" si="46"/>
        <v>0</v>
      </c>
      <c r="K1145" s="45">
        <f t="shared" si="46"/>
        <v>1000</v>
      </c>
      <c r="L1145" s="45">
        <f t="shared" si="46"/>
        <v>141.67</v>
      </c>
      <c r="M1145" s="45">
        <f t="shared" si="43"/>
        <v>14.167</v>
      </c>
    </row>
    <row r="1146" spans="1:13" ht="12.75">
      <c r="A1146" s="4">
        <v>1140</v>
      </c>
      <c r="B1146" s="4" t="s">
        <v>161</v>
      </c>
      <c r="C1146" s="4" t="s">
        <v>162</v>
      </c>
      <c r="D1146" s="4"/>
      <c r="E1146" s="9" t="s">
        <v>774</v>
      </c>
      <c r="F1146" s="10">
        <v>1000</v>
      </c>
      <c r="G1146" s="10">
        <v>1000</v>
      </c>
      <c r="H1146" s="45">
        <v>1000</v>
      </c>
      <c r="I1146" s="45">
        <v>1000</v>
      </c>
      <c r="J1146" s="11"/>
      <c r="K1146" s="45">
        <v>1000</v>
      </c>
      <c r="L1146" s="45">
        <v>141.67</v>
      </c>
      <c r="M1146" s="45">
        <f t="shared" si="43"/>
        <v>14.167</v>
      </c>
    </row>
    <row r="1147" spans="1:13" ht="12.75">
      <c r="A1147" s="4">
        <v>1141</v>
      </c>
      <c r="B1147" s="4"/>
      <c r="C1147" s="4"/>
      <c r="D1147" s="4">
        <v>4270</v>
      </c>
      <c r="E1147" s="9" t="s">
        <v>174</v>
      </c>
      <c r="F1147" s="10"/>
      <c r="G1147" s="10"/>
      <c r="H1147" s="45"/>
      <c r="I1147" s="45">
        <f>SUM(I1148:I1149)</f>
        <v>45000</v>
      </c>
      <c r="J1147" s="11"/>
      <c r="K1147" s="45">
        <f>SUM(K1148:K1149)</f>
        <v>45000</v>
      </c>
      <c r="L1147" s="45">
        <f>SUM(L1148:L1149)</f>
        <v>0</v>
      </c>
      <c r="M1147" s="45">
        <f t="shared" si="43"/>
        <v>0</v>
      </c>
    </row>
    <row r="1148" spans="1:13" ht="12.75">
      <c r="A1148" s="4">
        <v>1142</v>
      </c>
      <c r="B1148" s="4"/>
      <c r="C1148" s="4"/>
      <c r="D1148" s="4"/>
      <c r="E1148" s="9" t="s">
        <v>574</v>
      </c>
      <c r="F1148" s="10"/>
      <c r="G1148" s="10"/>
      <c r="H1148" s="45"/>
      <c r="I1148" s="45">
        <v>40000</v>
      </c>
      <c r="J1148" s="11"/>
      <c r="K1148" s="45">
        <v>40000</v>
      </c>
      <c r="L1148" s="45">
        <v>0</v>
      </c>
      <c r="M1148" s="45">
        <f t="shared" si="43"/>
        <v>0</v>
      </c>
    </row>
    <row r="1149" spans="1:13" ht="12.75">
      <c r="A1149" s="4">
        <v>1143</v>
      </c>
      <c r="B1149" s="4"/>
      <c r="C1149" s="4"/>
      <c r="D1149" s="4"/>
      <c r="E1149" s="9" t="s">
        <v>575</v>
      </c>
      <c r="F1149" s="10"/>
      <c r="G1149" s="10"/>
      <c r="H1149" s="45"/>
      <c r="I1149" s="45">
        <v>5000</v>
      </c>
      <c r="J1149" s="11"/>
      <c r="K1149" s="45">
        <v>5000</v>
      </c>
      <c r="L1149" s="45">
        <v>0</v>
      </c>
      <c r="M1149" s="45">
        <f t="shared" si="43"/>
        <v>0</v>
      </c>
    </row>
    <row r="1150" spans="1:13" ht="12.75">
      <c r="A1150" s="4">
        <v>1144</v>
      </c>
      <c r="B1150" s="4" t="s">
        <v>161</v>
      </c>
      <c r="C1150" s="4" t="s">
        <v>162</v>
      </c>
      <c r="D1150" s="4">
        <v>4300</v>
      </c>
      <c r="E1150" s="9" t="s">
        <v>216</v>
      </c>
      <c r="F1150" s="10">
        <f aca="true" t="shared" si="47" ref="F1150:K1150">SUM(F1151)</f>
        <v>45000</v>
      </c>
      <c r="G1150" s="10">
        <f t="shared" si="47"/>
        <v>45000</v>
      </c>
      <c r="H1150" s="45">
        <f t="shared" si="47"/>
        <v>45000</v>
      </c>
      <c r="I1150" s="45">
        <f t="shared" si="47"/>
        <v>35000</v>
      </c>
      <c r="J1150" s="11">
        <f t="shared" si="47"/>
        <v>10000</v>
      </c>
      <c r="K1150" s="45">
        <f t="shared" si="47"/>
        <v>35000</v>
      </c>
      <c r="L1150" s="45">
        <v>0</v>
      </c>
      <c r="M1150" s="45">
        <f t="shared" si="43"/>
        <v>0</v>
      </c>
    </row>
    <row r="1151" spans="1:13" ht="26.25" customHeight="1">
      <c r="A1151" s="4">
        <v>1145</v>
      </c>
      <c r="B1151" s="4" t="s">
        <v>161</v>
      </c>
      <c r="C1151" s="4" t="s">
        <v>162</v>
      </c>
      <c r="D1151" s="4"/>
      <c r="E1151" s="9" t="s">
        <v>770</v>
      </c>
      <c r="F1151" s="10">
        <v>45000</v>
      </c>
      <c r="G1151" s="10">
        <v>45000</v>
      </c>
      <c r="H1151" s="45">
        <v>45000</v>
      </c>
      <c r="I1151" s="45">
        <v>35000</v>
      </c>
      <c r="J1151" s="11">
        <v>10000</v>
      </c>
      <c r="K1151" s="45">
        <v>35000</v>
      </c>
      <c r="L1151" s="45">
        <v>35000</v>
      </c>
      <c r="M1151" s="45">
        <f t="shared" si="43"/>
        <v>100</v>
      </c>
    </row>
    <row r="1152" spans="1:13" ht="12.75">
      <c r="A1152" s="4">
        <v>1146</v>
      </c>
      <c r="B1152" s="105" t="s">
        <v>719</v>
      </c>
      <c r="C1152" s="106"/>
      <c r="D1152" s="106"/>
      <c r="E1152" s="106"/>
      <c r="F1152" s="16" t="e">
        <f>SUM(F1071+F1136+F1140)</f>
        <v>#REF!</v>
      </c>
      <c r="G1152" s="16" t="e">
        <f>SUM(G1071+G1136+G1140+#REF!)</f>
        <v>#REF!</v>
      </c>
      <c r="H1152" s="48" t="e">
        <f>SUM(H1071+H1136+H1140+#REF!)</f>
        <v>#REF!</v>
      </c>
      <c r="I1152" s="48">
        <f>SUM(I1071+I1136+I1140)</f>
        <v>1494640</v>
      </c>
      <c r="J1152" s="17" t="e">
        <f>SUM(J1071+J1136+J1140+#REF!)</f>
        <v>#REF!</v>
      </c>
      <c r="K1152" s="48">
        <f>SUM(K1071+K1136+K1140+K1105)</f>
        <v>1514043</v>
      </c>
      <c r="L1152" s="48">
        <f>SUM(L1071+L1136+L1140+L1105)</f>
        <v>582330.2600000001</v>
      </c>
      <c r="M1152" s="45">
        <f t="shared" si="43"/>
        <v>38.46193668211538</v>
      </c>
    </row>
    <row r="1153" spans="1:13" ht="12.75">
      <c r="A1153" s="4">
        <v>1147</v>
      </c>
      <c r="B1153" s="21">
        <v>926</v>
      </c>
      <c r="C1153" s="21">
        <v>92601</v>
      </c>
      <c r="D1153" s="20"/>
      <c r="E1153" s="21" t="s">
        <v>497</v>
      </c>
      <c r="F1153" s="16"/>
      <c r="G1153" s="16"/>
      <c r="H1153" s="48"/>
      <c r="I1153" s="49">
        <f>SUM(I1157+I1159+I1161+I1164+I1166+I1168+I1174+I1176+I1178+I1183+I1185+I1187+I1190+I1197+I1199+I1201+I1203+I1154)</f>
        <v>1242122</v>
      </c>
      <c r="J1153" s="41"/>
      <c r="K1153" s="49">
        <f>SUM(K1157+K1159+K1161+K1164+K1166+K1168+K1174+K1176+K1178+K1183+K1185+K1187+K1190+K1197+K1199+K1201+K1203+K1154)</f>
        <v>1865122</v>
      </c>
      <c r="L1153" s="49">
        <f>SUM(L1157+L1159+L1161+L1164+L1166+L1168+L1174+L1176+L1178+L1183+L1185+L1187+L1190+L1197+L1199+L1201+L1203+L1154)</f>
        <v>457542.98000000004</v>
      </c>
      <c r="M1153" s="45">
        <f t="shared" si="43"/>
        <v>24.531530913259296</v>
      </c>
    </row>
    <row r="1154" spans="1:13" ht="12.75">
      <c r="A1154" s="4">
        <v>1148</v>
      </c>
      <c r="D1154" s="4">
        <v>4110</v>
      </c>
      <c r="E1154" s="9" t="s">
        <v>223</v>
      </c>
      <c r="F1154" s="14"/>
      <c r="G1154" s="14"/>
      <c r="H1154" s="47"/>
      <c r="I1154" s="46">
        <f>SUM(I1155)</f>
        <v>5000</v>
      </c>
      <c r="J1154" s="88"/>
      <c r="K1154" s="46">
        <f>SUM(K1155+K1156)</f>
        <v>6085</v>
      </c>
      <c r="L1154" s="46">
        <f>SUM(L1155)</f>
        <v>833.02</v>
      </c>
      <c r="M1154" s="45">
        <f t="shared" si="43"/>
        <v>13.689728841413313</v>
      </c>
    </row>
    <row r="1155" spans="1:13" ht="12.75">
      <c r="A1155" s="4">
        <v>1149</v>
      </c>
      <c r="B1155" s="21"/>
      <c r="C1155" s="8"/>
      <c r="D1155" s="8"/>
      <c r="E1155" s="9" t="s">
        <v>424</v>
      </c>
      <c r="F1155" s="14"/>
      <c r="G1155" s="14"/>
      <c r="H1155" s="47"/>
      <c r="I1155" s="46">
        <v>5000</v>
      </c>
      <c r="J1155" s="88"/>
      <c r="K1155" s="46">
        <v>5000</v>
      </c>
      <c r="L1155" s="46">
        <v>833.02</v>
      </c>
      <c r="M1155" s="45">
        <f t="shared" si="43"/>
        <v>16.6604</v>
      </c>
    </row>
    <row r="1156" spans="1:13" ht="25.5">
      <c r="A1156" s="4" t="s">
        <v>811</v>
      </c>
      <c r="B1156" s="21"/>
      <c r="C1156" s="8"/>
      <c r="D1156" s="8"/>
      <c r="E1156" s="9" t="s">
        <v>425</v>
      </c>
      <c r="F1156" s="14"/>
      <c r="G1156" s="14"/>
      <c r="H1156" s="47"/>
      <c r="I1156" s="46"/>
      <c r="J1156" s="88"/>
      <c r="K1156" s="46">
        <v>1085</v>
      </c>
      <c r="L1156" s="46">
        <v>0</v>
      </c>
      <c r="M1156" s="45">
        <f t="shared" si="43"/>
        <v>0</v>
      </c>
    </row>
    <row r="1157" spans="1:13" ht="12.75">
      <c r="A1157" s="4">
        <v>1150</v>
      </c>
      <c r="B1157" s="4"/>
      <c r="C1157" s="8"/>
      <c r="D1157" s="4">
        <v>4115</v>
      </c>
      <c r="E1157" s="9" t="s">
        <v>223</v>
      </c>
      <c r="F1157" s="14"/>
      <c r="G1157" s="14"/>
      <c r="H1157" s="47">
        <f>SUM(H1158)</f>
        <v>0</v>
      </c>
      <c r="I1157" s="47">
        <f>SUM(I1158)</f>
        <v>10630</v>
      </c>
      <c r="J1157" s="15"/>
      <c r="K1157" s="47">
        <f>SUM(K1158)</f>
        <v>10630</v>
      </c>
      <c r="L1157" s="47">
        <f>SUM(L1158)</f>
        <v>86.47</v>
      </c>
      <c r="M1157" s="45">
        <f t="shared" si="43"/>
        <v>0.8134524929444967</v>
      </c>
    </row>
    <row r="1158" spans="1:13" ht="13.5" customHeight="1">
      <c r="A1158" s="4">
        <v>1151</v>
      </c>
      <c r="B1158" s="4"/>
      <c r="C1158" s="8"/>
      <c r="D1158" s="8"/>
      <c r="E1158" s="9" t="s">
        <v>3</v>
      </c>
      <c r="F1158" s="14"/>
      <c r="G1158" s="14"/>
      <c r="H1158" s="47"/>
      <c r="I1158" s="47">
        <v>10630</v>
      </c>
      <c r="J1158" s="15"/>
      <c r="K1158" s="47">
        <v>10630</v>
      </c>
      <c r="L1158" s="47">
        <v>86.47</v>
      </c>
      <c r="M1158" s="45">
        <f t="shared" si="43"/>
        <v>0.8134524929444967</v>
      </c>
    </row>
    <row r="1159" spans="1:13" ht="12.75">
      <c r="A1159" s="4">
        <v>1152</v>
      </c>
      <c r="B1159" s="4"/>
      <c r="C1159" s="8"/>
      <c r="D1159" s="4">
        <v>4116</v>
      </c>
      <c r="E1159" s="9" t="s">
        <v>223</v>
      </c>
      <c r="F1159" s="14"/>
      <c r="G1159" s="14"/>
      <c r="H1159" s="47">
        <f>SUM(H1160)</f>
        <v>0</v>
      </c>
      <c r="I1159" s="47">
        <f>SUM(I1160)</f>
        <v>2370</v>
      </c>
      <c r="J1159" s="15"/>
      <c r="K1159" s="47">
        <f>SUM(K1160)</f>
        <v>2370</v>
      </c>
      <c r="L1159" s="47">
        <f>SUM(L1160)</f>
        <v>19.23</v>
      </c>
      <c r="M1159" s="45">
        <f t="shared" si="43"/>
        <v>0.8113924050632911</v>
      </c>
    </row>
    <row r="1160" spans="1:13" ht="12.75" customHeight="1">
      <c r="A1160" s="4">
        <v>1153</v>
      </c>
      <c r="B1160" s="4"/>
      <c r="C1160" s="8"/>
      <c r="D1160" s="8"/>
      <c r="E1160" s="9" t="s">
        <v>4</v>
      </c>
      <c r="F1160" s="14"/>
      <c r="G1160" s="14"/>
      <c r="H1160" s="47"/>
      <c r="I1160" s="47">
        <v>2370</v>
      </c>
      <c r="J1160" s="15"/>
      <c r="K1160" s="47">
        <v>2370</v>
      </c>
      <c r="L1160" s="47">
        <v>19.23</v>
      </c>
      <c r="M1160" s="45">
        <f aca="true" t="shared" si="48" ref="M1160:M1218">SUM(L1160/K1160)*100</f>
        <v>0.8113924050632911</v>
      </c>
    </row>
    <row r="1161" spans="1:13" ht="12.75">
      <c r="A1161" s="4">
        <v>1154</v>
      </c>
      <c r="B1161" s="4"/>
      <c r="C1161" s="8"/>
      <c r="D1161" s="4">
        <v>4120</v>
      </c>
      <c r="E1161" s="9" t="s">
        <v>224</v>
      </c>
      <c r="F1161" s="14"/>
      <c r="G1161" s="14"/>
      <c r="H1161" s="47"/>
      <c r="I1161" s="47">
        <f>SUM(I1162)</f>
        <v>1000</v>
      </c>
      <c r="J1161" s="15"/>
      <c r="K1161" s="47">
        <f>SUM(K1162+K1163)</f>
        <v>1190</v>
      </c>
      <c r="L1161" s="47">
        <f>SUM(L1162)</f>
        <v>68.6</v>
      </c>
      <c r="M1161" s="45">
        <f t="shared" si="48"/>
        <v>5.76470588235294</v>
      </c>
    </row>
    <row r="1162" spans="1:13" ht="13.5" customHeight="1">
      <c r="A1162" s="4">
        <v>1155</v>
      </c>
      <c r="B1162" s="4"/>
      <c r="C1162" s="8"/>
      <c r="D1162" s="4"/>
      <c r="E1162" s="9" t="s">
        <v>6</v>
      </c>
      <c r="F1162" s="14"/>
      <c r="G1162" s="14"/>
      <c r="H1162" s="47"/>
      <c r="I1162" s="47">
        <v>1000</v>
      </c>
      <c r="J1162" s="15"/>
      <c r="K1162" s="47">
        <v>1000</v>
      </c>
      <c r="L1162" s="47">
        <v>68.6</v>
      </c>
      <c r="M1162" s="45">
        <f t="shared" si="48"/>
        <v>6.859999999999999</v>
      </c>
    </row>
    <row r="1163" spans="1:13" ht="24.75" customHeight="1">
      <c r="A1163" s="4" t="s">
        <v>813</v>
      </c>
      <c r="B1163" s="4"/>
      <c r="C1163" s="8"/>
      <c r="D1163" s="4"/>
      <c r="E1163" s="9" t="s">
        <v>812</v>
      </c>
      <c r="F1163" s="14"/>
      <c r="G1163" s="14"/>
      <c r="H1163" s="47"/>
      <c r="I1163" s="47"/>
      <c r="J1163" s="15"/>
      <c r="K1163" s="47">
        <v>190</v>
      </c>
      <c r="L1163" s="47">
        <v>0</v>
      </c>
      <c r="M1163" s="45">
        <f t="shared" si="48"/>
        <v>0</v>
      </c>
    </row>
    <row r="1164" spans="1:13" ht="12.75">
      <c r="A1164" s="4">
        <v>1156</v>
      </c>
      <c r="B1164" s="4"/>
      <c r="C1164" s="8"/>
      <c r="D1164" s="4">
        <v>4125</v>
      </c>
      <c r="E1164" s="9" t="s">
        <v>224</v>
      </c>
      <c r="F1164" s="14"/>
      <c r="G1164" s="14"/>
      <c r="H1164" s="47">
        <f>SUM(H1165)</f>
        <v>0</v>
      </c>
      <c r="I1164" s="47">
        <f>SUM(I1165)</f>
        <v>1047</v>
      </c>
      <c r="J1164" s="15"/>
      <c r="K1164" s="47">
        <f>SUM(K1165)</f>
        <v>1047</v>
      </c>
      <c r="L1164" s="47">
        <f>SUM(L1165)</f>
        <v>0</v>
      </c>
      <c r="M1164" s="45">
        <f t="shared" si="48"/>
        <v>0</v>
      </c>
    </row>
    <row r="1165" spans="1:13" ht="12.75">
      <c r="A1165" s="4">
        <v>1157</v>
      </c>
      <c r="B1165" s="4"/>
      <c r="C1165" s="8"/>
      <c r="D1165" s="4"/>
      <c r="E1165" s="9" t="s">
        <v>5</v>
      </c>
      <c r="F1165" s="14"/>
      <c r="G1165" s="14"/>
      <c r="H1165" s="47"/>
      <c r="I1165" s="47">
        <v>1047</v>
      </c>
      <c r="J1165" s="15"/>
      <c r="K1165" s="47">
        <v>1047</v>
      </c>
      <c r="L1165" s="47">
        <v>0</v>
      </c>
      <c r="M1165" s="45">
        <f t="shared" si="48"/>
        <v>0</v>
      </c>
    </row>
    <row r="1166" spans="1:13" ht="12.75">
      <c r="A1166" s="4">
        <v>1158</v>
      </c>
      <c r="B1166" s="4"/>
      <c r="C1166" s="8"/>
      <c r="D1166" s="4">
        <v>4126</v>
      </c>
      <c r="E1166" s="9" t="s">
        <v>224</v>
      </c>
      <c r="F1166" s="14"/>
      <c r="G1166" s="14"/>
      <c r="H1166" s="47">
        <f>SUM(H1167)</f>
        <v>0</v>
      </c>
      <c r="I1166" s="47">
        <f>SUM(I1167)</f>
        <v>233</v>
      </c>
      <c r="J1166" s="15"/>
      <c r="K1166" s="47">
        <f>SUM(K1167)</f>
        <v>233</v>
      </c>
      <c r="L1166" s="47">
        <f>SUM(L1167)</f>
        <v>0</v>
      </c>
      <c r="M1166" s="45">
        <f t="shared" si="48"/>
        <v>0</v>
      </c>
    </row>
    <row r="1167" spans="1:13" ht="12.75">
      <c r="A1167" s="4">
        <v>1159</v>
      </c>
      <c r="B1167" s="4"/>
      <c r="C1167" s="8"/>
      <c r="D1167" s="4"/>
      <c r="E1167" s="9" t="s">
        <v>7</v>
      </c>
      <c r="F1167" s="14"/>
      <c r="G1167" s="14"/>
      <c r="H1167" s="47"/>
      <c r="I1167" s="47">
        <v>233</v>
      </c>
      <c r="J1167" s="15"/>
      <c r="K1167" s="47">
        <v>233</v>
      </c>
      <c r="L1167" s="47">
        <v>0</v>
      </c>
      <c r="M1167" s="45">
        <f t="shared" si="48"/>
        <v>0</v>
      </c>
    </row>
    <row r="1168" spans="1:13" ht="12.75">
      <c r="A1168" s="4">
        <v>1160</v>
      </c>
      <c r="B1168" s="4"/>
      <c r="C1168" s="8"/>
      <c r="D1168" s="4">
        <v>4170</v>
      </c>
      <c r="E1168" s="9" t="s">
        <v>143</v>
      </c>
      <c r="F1168" s="14"/>
      <c r="G1168" s="14"/>
      <c r="H1168" s="47">
        <f>SUM(H1169)</f>
        <v>0</v>
      </c>
      <c r="I1168" s="47">
        <f>SUM(I1169:I1171)</f>
        <v>86000</v>
      </c>
      <c r="J1168" s="15"/>
      <c r="K1168" s="47">
        <f>SUM(K1169:K1173)</f>
        <v>156600</v>
      </c>
      <c r="L1168" s="47">
        <f>SUM(L1169:L1173)</f>
        <v>52035.2</v>
      </c>
      <c r="M1168" s="45">
        <f t="shared" si="48"/>
        <v>33.22809706257982</v>
      </c>
    </row>
    <row r="1169" spans="1:13" ht="12.75">
      <c r="A1169" s="4">
        <v>1161</v>
      </c>
      <c r="B1169" s="4"/>
      <c r="C1169" s="8"/>
      <c r="D1169" s="4"/>
      <c r="E1169" s="9" t="s">
        <v>2</v>
      </c>
      <c r="F1169" s="14"/>
      <c r="G1169" s="14"/>
      <c r="H1169" s="47"/>
      <c r="I1169" s="47">
        <v>60000</v>
      </c>
      <c r="J1169" s="15"/>
      <c r="K1169" s="47">
        <v>60000</v>
      </c>
      <c r="L1169" s="47">
        <v>28601.34</v>
      </c>
      <c r="M1169" s="45">
        <f t="shared" si="48"/>
        <v>47.6689</v>
      </c>
    </row>
    <row r="1170" spans="1:13" ht="25.5">
      <c r="A1170" s="4">
        <v>1162</v>
      </c>
      <c r="B1170" s="4"/>
      <c r="C1170" s="8"/>
      <c r="D1170" s="4"/>
      <c r="E1170" s="9" t="s">
        <v>437</v>
      </c>
      <c r="F1170" s="14"/>
      <c r="G1170" s="14"/>
      <c r="H1170" s="47"/>
      <c r="I1170" s="47">
        <v>16000</v>
      </c>
      <c r="J1170" s="15"/>
      <c r="K1170" s="47">
        <v>16000</v>
      </c>
      <c r="L1170" s="47">
        <v>5398.66</v>
      </c>
      <c r="M1170" s="45">
        <f t="shared" si="48"/>
        <v>33.741625</v>
      </c>
    </row>
    <row r="1171" spans="1:13" ht="12.75">
      <c r="A1171" s="4">
        <v>1163</v>
      </c>
      <c r="B1171" s="4"/>
      <c r="C1171" s="8"/>
      <c r="D1171" s="4"/>
      <c r="E1171" s="9" t="s">
        <v>436</v>
      </c>
      <c r="F1171" s="14"/>
      <c r="G1171" s="14"/>
      <c r="H1171" s="47"/>
      <c r="I1171" s="47">
        <f>30000-20000</f>
        <v>10000</v>
      </c>
      <c r="J1171" s="15"/>
      <c r="K1171" s="47">
        <f>30000-20000</f>
        <v>10000</v>
      </c>
      <c r="L1171" s="47">
        <v>1450</v>
      </c>
      <c r="M1171" s="45">
        <f t="shared" si="48"/>
        <v>14.499999999999998</v>
      </c>
    </row>
    <row r="1172" spans="1:13" ht="25.5">
      <c r="A1172" s="4" t="s">
        <v>815</v>
      </c>
      <c r="B1172" s="4"/>
      <c r="C1172" s="8"/>
      <c r="D1172" s="4"/>
      <c r="E1172" s="9" t="s">
        <v>814</v>
      </c>
      <c r="F1172" s="14"/>
      <c r="G1172" s="14"/>
      <c r="H1172" s="47"/>
      <c r="I1172" s="47"/>
      <c r="J1172" s="15"/>
      <c r="K1172" s="47">
        <v>7600</v>
      </c>
      <c r="L1172" s="47">
        <v>0</v>
      </c>
      <c r="M1172" s="45">
        <f t="shared" si="48"/>
        <v>0</v>
      </c>
    </row>
    <row r="1173" spans="1:13" ht="12.75">
      <c r="A1173" s="4">
        <v>1164</v>
      </c>
      <c r="B1173" s="4"/>
      <c r="C1173" s="8"/>
      <c r="D1173" s="4"/>
      <c r="E1173" s="9" t="s">
        <v>426</v>
      </c>
      <c r="F1173" s="14"/>
      <c r="G1173" s="14"/>
      <c r="H1173" s="47"/>
      <c r="I1173" s="47">
        <v>0</v>
      </c>
      <c r="J1173" s="15"/>
      <c r="K1173" s="47">
        <v>63000</v>
      </c>
      <c r="L1173" s="47">
        <v>16585.2</v>
      </c>
      <c r="M1173" s="45">
        <f t="shared" si="48"/>
        <v>26.325714285714284</v>
      </c>
    </row>
    <row r="1174" spans="1:13" ht="12.75">
      <c r="A1174" s="4">
        <v>1165</v>
      </c>
      <c r="B1174" s="4"/>
      <c r="C1174" s="8"/>
      <c r="D1174" s="4">
        <v>4175</v>
      </c>
      <c r="E1174" s="9" t="s">
        <v>143</v>
      </c>
      <c r="F1174" s="14"/>
      <c r="G1174" s="14"/>
      <c r="H1174" s="47">
        <f>SUM(H1175)</f>
        <v>0</v>
      </c>
      <c r="I1174" s="47">
        <f>SUM(I1175)</f>
        <v>98150</v>
      </c>
      <c r="J1174" s="15"/>
      <c r="K1174" s="47">
        <f>SUM(K1175)</f>
        <v>98150</v>
      </c>
      <c r="L1174" s="47">
        <f>SUM(L1175)</f>
        <v>98126.28</v>
      </c>
      <c r="M1174" s="45">
        <f t="shared" si="48"/>
        <v>99.97583290881305</v>
      </c>
    </row>
    <row r="1175" spans="1:13" ht="12.75">
      <c r="A1175" s="4">
        <v>1166</v>
      </c>
      <c r="B1175" s="4"/>
      <c r="C1175" s="8"/>
      <c r="D1175" s="4"/>
      <c r="E1175" s="9" t="s">
        <v>8</v>
      </c>
      <c r="F1175" s="14"/>
      <c r="G1175" s="14"/>
      <c r="H1175" s="47"/>
      <c r="I1175" s="47">
        <v>98150</v>
      </c>
      <c r="J1175" s="15"/>
      <c r="K1175" s="47">
        <v>98150</v>
      </c>
      <c r="L1175" s="47">
        <v>98126.28</v>
      </c>
      <c r="M1175" s="45">
        <f t="shared" si="48"/>
        <v>99.97583290881305</v>
      </c>
    </row>
    <row r="1176" spans="1:13" ht="12.75">
      <c r="A1176" s="4">
        <v>1167</v>
      </c>
      <c r="B1176" s="4"/>
      <c r="C1176" s="8"/>
      <c r="D1176" s="4">
        <v>4176</v>
      </c>
      <c r="E1176" s="9" t="s">
        <v>143</v>
      </c>
      <c r="F1176" s="14"/>
      <c r="G1176" s="14"/>
      <c r="H1176" s="47">
        <f>SUM(H1177)</f>
        <v>0</v>
      </c>
      <c r="I1176" s="47">
        <f>SUM(I1177)</f>
        <v>21850</v>
      </c>
      <c r="J1176" s="15"/>
      <c r="K1176" s="47">
        <f>SUM(K1177)</f>
        <v>21850</v>
      </c>
      <c r="L1176" s="47">
        <f>SUM(L1177)</f>
        <v>21782.14</v>
      </c>
      <c r="M1176" s="45">
        <f t="shared" si="48"/>
        <v>99.68942791762014</v>
      </c>
    </row>
    <row r="1177" spans="1:13" ht="12.75">
      <c r="A1177" s="4">
        <v>1168</v>
      </c>
      <c r="B1177" s="4"/>
      <c r="C1177" s="8"/>
      <c r="D1177" s="4"/>
      <c r="E1177" s="9" t="s">
        <v>8</v>
      </c>
      <c r="F1177" s="14"/>
      <c r="G1177" s="14"/>
      <c r="H1177" s="47"/>
      <c r="I1177" s="47">
        <v>21850</v>
      </c>
      <c r="J1177" s="15"/>
      <c r="K1177" s="47">
        <v>21850</v>
      </c>
      <c r="L1177" s="47">
        <v>21782.14</v>
      </c>
      <c r="M1177" s="45">
        <f t="shared" si="48"/>
        <v>99.68942791762014</v>
      </c>
    </row>
    <row r="1178" spans="1:13" ht="12" customHeight="1">
      <c r="A1178" s="4">
        <v>1169</v>
      </c>
      <c r="B1178" s="4" t="s">
        <v>161</v>
      </c>
      <c r="C1178" s="4" t="s">
        <v>162</v>
      </c>
      <c r="D1178" s="4">
        <v>4210</v>
      </c>
      <c r="E1178" s="9" t="s">
        <v>171</v>
      </c>
      <c r="F1178" s="10">
        <f>SUM(F1179:F1180)</f>
        <v>14000</v>
      </c>
      <c r="G1178" s="10">
        <f>SUM(G1179:G1180)</f>
        <v>32000</v>
      </c>
      <c r="H1178" s="45">
        <f>SUM(H1179:H1180)</f>
        <v>38000</v>
      </c>
      <c r="I1178" s="45">
        <f>SUM(I1179:I1181)</f>
        <v>45342</v>
      </c>
      <c r="J1178" s="11">
        <f>SUM(J1179:J1180)</f>
        <v>0</v>
      </c>
      <c r="K1178" s="45">
        <f>SUM(K1179:K1182)</f>
        <v>22000</v>
      </c>
      <c r="L1178" s="45">
        <f>SUM(L1179:L1182)</f>
        <v>7672.48</v>
      </c>
      <c r="M1178" s="45">
        <f t="shared" si="48"/>
        <v>34.87490909090909</v>
      </c>
    </row>
    <row r="1179" spans="1:13" ht="12.75">
      <c r="A1179" s="4">
        <v>1170</v>
      </c>
      <c r="B1179" s="4" t="s">
        <v>161</v>
      </c>
      <c r="C1179" s="4" t="s">
        <v>162</v>
      </c>
      <c r="D1179" s="4"/>
      <c r="E1179" s="9" t="s">
        <v>738</v>
      </c>
      <c r="F1179" s="10">
        <v>9000</v>
      </c>
      <c r="G1179" s="10">
        <v>27000</v>
      </c>
      <c r="H1179" s="45">
        <v>32000</v>
      </c>
      <c r="I1179" s="45">
        <f>25000-10000</f>
        <v>15000</v>
      </c>
      <c r="J1179" s="11"/>
      <c r="K1179" s="45">
        <f>25000-10000</f>
        <v>15000</v>
      </c>
      <c r="L1179" s="45">
        <v>2889.1</v>
      </c>
      <c r="M1179" s="45">
        <f t="shared" si="48"/>
        <v>19.260666666666665</v>
      </c>
    </row>
    <row r="1180" spans="1:13" ht="12.75">
      <c r="A1180" s="4">
        <v>1171</v>
      </c>
      <c r="B1180" s="4"/>
      <c r="C1180" s="4"/>
      <c r="D1180" s="4"/>
      <c r="E1180" s="9" t="s">
        <v>827</v>
      </c>
      <c r="F1180" s="10">
        <v>5000</v>
      </c>
      <c r="G1180" s="10">
        <v>5000</v>
      </c>
      <c r="H1180" s="45">
        <v>6000</v>
      </c>
      <c r="I1180" s="45">
        <v>6000</v>
      </c>
      <c r="J1180" s="11"/>
      <c r="K1180" s="45">
        <v>6000</v>
      </c>
      <c r="L1180" s="45">
        <v>4783.38</v>
      </c>
      <c r="M1180" s="45">
        <f t="shared" si="48"/>
        <v>79.723</v>
      </c>
    </row>
    <row r="1181" spans="1:13" ht="25.5">
      <c r="A1181" s="4">
        <v>1172</v>
      </c>
      <c r="B1181" s="4"/>
      <c r="C1181" s="4"/>
      <c r="D1181" s="4"/>
      <c r="E1181" s="9" t="s">
        <v>510</v>
      </c>
      <c r="F1181" s="10"/>
      <c r="G1181" s="10"/>
      <c r="H1181" s="45"/>
      <c r="I1181" s="45">
        <v>24342</v>
      </c>
      <c r="J1181" s="11"/>
      <c r="K1181" s="45">
        <v>0</v>
      </c>
      <c r="L1181" s="45">
        <v>0</v>
      </c>
      <c r="M1181" s="45" t="e">
        <f t="shared" si="48"/>
        <v>#DIV/0!</v>
      </c>
    </row>
    <row r="1182" spans="1:13" ht="25.5">
      <c r="A1182" s="4">
        <v>1173</v>
      </c>
      <c r="B1182" s="4"/>
      <c r="C1182" s="4"/>
      <c r="D1182" s="4"/>
      <c r="E1182" s="9" t="s">
        <v>409</v>
      </c>
      <c r="F1182" s="10"/>
      <c r="G1182" s="10"/>
      <c r="H1182" s="45"/>
      <c r="I1182" s="45">
        <v>0</v>
      </c>
      <c r="J1182" s="11"/>
      <c r="K1182" s="45">
        <v>1000</v>
      </c>
      <c r="L1182" s="45">
        <v>0</v>
      </c>
      <c r="M1182" s="45">
        <f t="shared" si="48"/>
        <v>0</v>
      </c>
    </row>
    <row r="1183" spans="1:13" ht="12.75">
      <c r="A1183" s="4">
        <v>1174</v>
      </c>
      <c r="B1183" s="4"/>
      <c r="C1183" s="4"/>
      <c r="D1183" s="4">
        <v>4215</v>
      </c>
      <c r="E1183" s="9" t="s">
        <v>171</v>
      </c>
      <c r="F1183" s="10"/>
      <c r="G1183" s="10"/>
      <c r="H1183" s="45">
        <f>SUM(H1184)</f>
        <v>0</v>
      </c>
      <c r="I1183" s="45">
        <f>SUM(I1184)</f>
        <v>98150</v>
      </c>
      <c r="J1183" s="11"/>
      <c r="K1183" s="45">
        <f>SUM(K1184)</f>
        <v>98150</v>
      </c>
      <c r="L1183" s="45">
        <f>SUM(L1184)</f>
        <v>81524.04</v>
      </c>
      <c r="M1183" s="45">
        <f t="shared" si="48"/>
        <v>83.06066225165563</v>
      </c>
    </row>
    <row r="1184" spans="1:13" ht="12.75">
      <c r="A1184" s="4">
        <v>1175</v>
      </c>
      <c r="B1184" s="4"/>
      <c r="C1184" s="4"/>
      <c r="D1184" s="4"/>
      <c r="E1184" s="9" t="s">
        <v>500</v>
      </c>
      <c r="F1184" s="10"/>
      <c r="G1184" s="10"/>
      <c r="H1184" s="45"/>
      <c r="I1184" s="45">
        <v>98150</v>
      </c>
      <c r="J1184" s="11"/>
      <c r="K1184" s="45">
        <v>98150</v>
      </c>
      <c r="L1184" s="45">
        <v>81524.04</v>
      </c>
      <c r="M1184" s="45">
        <f t="shared" si="48"/>
        <v>83.06066225165563</v>
      </c>
    </row>
    <row r="1185" spans="1:13" ht="12.75">
      <c r="A1185" s="4">
        <v>1176</v>
      </c>
      <c r="B1185" s="4"/>
      <c r="C1185" s="4"/>
      <c r="D1185" s="4">
        <v>4216</v>
      </c>
      <c r="E1185" s="9" t="s">
        <v>171</v>
      </c>
      <c r="F1185" s="10"/>
      <c r="G1185" s="10"/>
      <c r="H1185" s="45">
        <f>SUM(H1186)</f>
        <v>0</v>
      </c>
      <c r="I1185" s="45">
        <f>SUM(I1186)</f>
        <v>21850</v>
      </c>
      <c r="J1185" s="11"/>
      <c r="K1185" s="45">
        <f>SUM(K1186)</f>
        <v>21850</v>
      </c>
      <c r="L1185" s="45">
        <f>SUM(L1186)</f>
        <v>18150.79</v>
      </c>
      <c r="M1185" s="45">
        <f t="shared" si="48"/>
        <v>83.0699771167048</v>
      </c>
    </row>
    <row r="1186" spans="1:13" ht="12.75">
      <c r="A1186" s="4">
        <v>1177</v>
      </c>
      <c r="B1186" s="4"/>
      <c r="C1186" s="4"/>
      <c r="D1186" s="4"/>
      <c r="E1186" s="9" t="s">
        <v>500</v>
      </c>
      <c r="F1186" s="10"/>
      <c r="G1186" s="10"/>
      <c r="H1186" s="45"/>
      <c r="I1186" s="45">
        <v>21850</v>
      </c>
      <c r="J1186" s="11"/>
      <c r="K1186" s="45">
        <v>21850</v>
      </c>
      <c r="L1186" s="45">
        <v>18150.79</v>
      </c>
      <c r="M1186" s="45">
        <f t="shared" si="48"/>
        <v>83.0699771167048</v>
      </c>
    </row>
    <row r="1187" spans="1:13" ht="12.75">
      <c r="A1187" s="4">
        <v>1178</v>
      </c>
      <c r="B1187" s="4"/>
      <c r="C1187" s="4"/>
      <c r="D1187" s="4">
        <v>4270</v>
      </c>
      <c r="E1187" s="9" t="s">
        <v>174</v>
      </c>
      <c r="F1187" s="10"/>
      <c r="G1187" s="10">
        <f>SUM(G1188)</f>
        <v>0</v>
      </c>
      <c r="H1187" s="45">
        <f>SUM(H1188)</f>
        <v>20000</v>
      </c>
      <c r="I1187" s="45">
        <f>SUM(I1188:I1189)</f>
        <v>60000</v>
      </c>
      <c r="J1187" s="11"/>
      <c r="K1187" s="45">
        <f>SUM(K1188:K1189)</f>
        <v>20000</v>
      </c>
      <c r="L1187" s="45">
        <f>SUM(L1188:L1189)</f>
        <v>3576</v>
      </c>
      <c r="M1187" s="45">
        <f t="shared" si="48"/>
        <v>17.88</v>
      </c>
    </row>
    <row r="1188" spans="1:13" ht="12.75">
      <c r="A1188" s="4">
        <v>1179</v>
      </c>
      <c r="B1188" s="4"/>
      <c r="C1188" s="4"/>
      <c r="D1188" s="4"/>
      <c r="E1188" s="51" t="s">
        <v>429</v>
      </c>
      <c r="F1188" s="10"/>
      <c r="G1188" s="10"/>
      <c r="H1188" s="45">
        <v>20000</v>
      </c>
      <c r="I1188" s="45">
        <v>20000</v>
      </c>
      <c r="J1188" s="11"/>
      <c r="K1188" s="45">
        <v>20000</v>
      </c>
      <c r="L1188" s="45">
        <v>3576</v>
      </c>
      <c r="M1188" s="45">
        <f t="shared" si="48"/>
        <v>17.88</v>
      </c>
    </row>
    <row r="1189" spans="1:13" ht="25.5">
      <c r="A1189" s="4">
        <v>1180</v>
      </c>
      <c r="B1189" s="4"/>
      <c r="C1189" s="4"/>
      <c r="D1189" s="4"/>
      <c r="E1189" s="51" t="s">
        <v>438</v>
      </c>
      <c r="F1189" s="10"/>
      <c r="G1189" s="10"/>
      <c r="H1189" s="45"/>
      <c r="I1189" s="45">
        <v>40000</v>
      </c>
      <c r="J1189" s="11"/>
      <c r="K1189" s="45">
        <v>0</v>
      </c>
      <c r="L1189" s="45">
        <v>0</v>
      </c>
      <c r="M1189" s="45" t="e">
        <f t="shared" si="48"/>
        <v>#DIV/0!</v>
      </c>
    </row>
    <row r="1190" spans="1:13" ht="12.75">
      <c r="A1190" s="4">
        <v>1181</v>
      </c>
      <c r="B1190" s="4" t="s">
        <v>161</v>
      </c>
      <c r="C1190" s="4" t="s">
        <v>162</v>
      </c>
      <c r="D1190" s="4">
        <v>4300</v>
      </c>
      <c r="E1190" s="9" t="s">
        <v>216</v>
      </c>
      <c r="F1190" s="10">
        <f>SUM(F1191:F1191)</f>
        <v>23000</v>
      </c>
      <c r="G1190" s="10">
        <f>SUM(G1191)</f>
        <v>75000</v>
      </c>
      <c r="H1190" s="45">
        <f>SUM(H1191)</f>
        <v>75000</v>
      </c>
      <c r="I1190" s="45">
        <f>SUM(I1191:I1194)</f>
        <v>215500</v>
      </c>
      <c r="J1190" s="11">
        <f>SUM(J1191:J1191)</f>
        <v>10000</v>
      </c>
      <c r="K1190" s="45">
        <f>SUM(K1191:K1196)</f>
        <v>296967</v>
      </c>
      <c r="L1190" s="45">
        <f>SUM(L1191:L1196)</f>
        <v>35023.53</v>
      </c>
      <c r="M1190" s="45">
        <f t="shared" si="48"/>
        <v>11.793744759518734</v>
      </c>
    </row>
    <row r="1191" spans="1:16" ht="12.75">
      <c r="A1191" s="4">
        <v>1182</v>
      </c>
      <c r="B1191" s="4" t="s">
        <v>161</v>
      </c>
      <c r="C1191" s="4" t="s">
        <v>162</v>
      </c>
      <c r="D1191" s="4"/>
      <c r="E1191" s="9" t="s">
        <v>262</v>
      </c>
      <c r="F1191" s="10">
        <v>23000</v>
      </c>
      <c r="G1191" s="10">
        <v>75000</v>
      </c>
      <c r="H1191" s="45">
        <v>75000</v>
      </c>
      <c r="I1191" s="45">
        <f>50000-25000</f>
        <v>25000</v>
      </c>
      <c r="J1191" s="11">
        <v>10000</v>
      </c>
      <c r="K1191" s="45">
        <f>50000-25000</f>
        <v>25000</v>
      </c>
      <c r="L1191" s="45">
        <v>12453.53</v>
      </c>
      <c r="M1191" s="45">
        <f t="shared" si="48"/>
        <v>49.81412</v>
      </c>
      <c r="P1191" s="1">
        <v>3</v>
      </c>
    </row>
    <row r="1192" spans="1:13" ht="15" customHeight="1">
      <c r="A1192" s="4">
        <v>1183</v>
      </c>
      <c r="B1192" s="4"/>
      <c r="C1192" s="4"/>
      <c r="D1192" s="4"/>
      <c r="E1192" s="9" t="s">
        <v>428</v>
      </c>
      <c r="F1192" s="10"/>
      <c r="G1192" s="10"/>
      <c r="H1192" s="45"/>
      <c r="I1192" s="45">
        <v>20500</v>
      </c>
      <c r="J1192" s="11"/>
      <c r="K1192" s="45">
        <v>10625</v>
      </c>
      <c r="L1192" s="45">
        <v>0</v>
      </c>
      <c r="M1192" s="45">
        <f t="shared" si="48"/>
        <v>0</v>
      </c>
    </row>
    <row r="1193" spans="1:13" ht="27" customHeight="1">
      <c r="A1193" s="4">
        <v>1184</v>
      </c>
      <c r="B1193" s="4"/>
      <c r="C1193" s="4"/>
      <c r="D1193" s="4"/>
      <c r="E1193" s="9" t="s">
        <v>499</v>
      </c>
      <c r="F1193" s="10"/>
      <c r="G1193" s="10"/>
      <c r="H1193" s="45">
        <v>0</v>
      </c>
      <c r="I1193" s="45">
        <v>80000</v>
      </c>
      <c r="J1193" s="11"/>
      <c r="K1193" s="45">
        <v>80000</v>
      </c>
      <c r="L1193" s="45">
        <v>22570</v>
      </c>
      <c r="M1193" s="45">
        <f t="shared" si="48"/>
        <v>28.212500000000002</v>
      </c>
    </row>
    <row r="1194" spans="1:13" ht="13.5" customHeight="1">
      <c r="A1194" s="4">
        <v>1185</v>
      </c>
      <c r="B1194" s="4"/>
      <c r="C1194" s="4"/>
      <c r="D1194" s="4"/>
      <c r="E1194" s="9" t="s">
        <v>9</v>
      </c>
      <c r="F1194" s="10"/>
      <c r="G1194" s="10"/>
      <c r="H1194" s="45"/>
      <c r="I1194" s="45">
        <v>90000</v>
      </c>
      <c r="J1194" s="11"/>
      <c r="K1194" s="45">
        <v>102000</v>
      </c>
      <c r="L1194" s="45">
        <v>0</v>
      </c>
      <c r="M1194" s="45">
        <f t="shared" si="48"/>
        <v>0</v>
      </c>
    </row>
    <row r="1195" spans="1:13" ht="24.75" customHeight="1">
      <c r="A1195" s="4">
        <v>1186</v>
      </c>
      <c r="B1195" s="4"/>
      <c r="C1195" s="4"/>
      <c r="D1195" s="4"/>
      <c r="E1195" s="9" t="s">
        <v>410</v>
      </c>
      <c r="F1195" s="10"/>
      <c r="G1195" s="10"/>
      <c r="H1195" s="45"/>
      <c r="I1195" s="45">
        <v>0</v>
      </c>
      <c r="J1195" s="11"/>
      <c r="K1195" s="45">
        <v>55000</v>
      </c>
      <c r="L1195" s="45">
        <v>0</v>
      </c>
      <c r="M1195" s="45">
        <f t="shared" si="48"/>
        <v>0</v>
      </c>
    </row>
    <row r="1196" spans="1:13" ht="12.75" customHeight="1">
      <c r="A1196" s="4">
        <v>1187</v>
      </c>
      <c r="B1196" s="4"/>
      <c r="C1196" s="4"/>
      <c r="D1196" s="4"/>
      <c r="E1196" s="9" t="s">
        <v>427</v>
      </c>
      <c r="F1196" s="10"/>
      <c r="G1196" s="10"/>
      <c r="H1196" s="45"/>
      <c r="I1196" s="45">
        <v>0</v>
      </c>
      <c r="J1196" s="11"/>
      <c r="K1196" s="45">
        <v>24342</v>
      </c>
      <c r="L1196" s="45">
        <v>0</v>
      </c>
      <c r="M1196" s="45">
        <f t="shared" si="48"/>
        <v>0</v>
      </c>
    </row>
    <row r="1197" spans="1:13" ht="12.75" customHeight="1">
      <c r="A1197" s="4">
        <v>1188</v>
      </c>
      <c r="B1197" s="4"/>
      <c r="C1197" s="4"/>
      <c r="D1197" s="4">
        <v>4305</v>
      </c>
      <c r="E1197" s="9" t="s">
        <v>216</v>
      </c>
      <c r="F1197" s="10"/>
      <c r="G1197" s="10"/>
      <c r="H1197" s="45">
        <f>SUM(H1198)</f>
        <v>0</v>
      </c>
      <c r="I1197" s="45">
        <f>SUM(I1198)</f>
        <v>143135</v>
      </c>
      <c r="J1197" s="11"/>
      <c r="K1197" s="45">
        <f>SUM(K1198)</f>
        <v>143135</v>
      </c>
      <c r="L1197" s="45">
        <f>SUM(L1198)</f>
        <v>111253.36</v>
      </c>
      <c r="M1197" s="45">
        <f t="shared" si="48"/>
        <v>77.72617459042162</v>
      </c>
    </row>
    <row r="1198" spans="1:13" ht="15" customHeight="1">
      <c r="A1198" s="4">
        <v>1189</v>
      </c>
      <c r="B1198" s="4"/>
      <c r="C1198" s="4"/>
      <c r="D1198" s="4"/>
      <c r="E1198" s="9" t="s">
        <v>598</v>
      </c>
      <c r="F1198" s="10"/>
      <c r="G1198" s="10"/>
      <c r="H1198" s="45">
        <v>0</v>
      </c>
      <c r="I1198" s="45">
        <v>143135</v>
      </c>
      <c r="J1198" s="11"/>
      <c r="K1198" s="45">
        <v>143135</v>
      </c>
      <c r="L1198" s="45">
        <v>111253.36</v>
      </c>
      <c r="M1198" s="45">
        <f t="shared" si="48"/>
        <v>77.72617459042162</v>
      </c>
    </row>
    <row r="1199" spans="1:13" ht="16.5" customHeight="1">
      <c r="A1199" s="4">
        <v>1190</v>
      </c>
      <c r="B1199" s="4"/>
      <c r="C1199" s="4"/>
      <c r="D1199" s="4">
        <v>4306</v>
      </c>
      <c r="E1199" s="9" t="s">
        <v>216</v>
      </c>
      <c r="F1199" s="10"/>
      <c r="G1199" s="10"/>
      <c r="H1199" s="45">
        <f>SUM(H1200)</f>
        <v>0</v>
      </c>
      <c r="I1199" s="45">
        <f>SUM(I1200)</f>
        <v>31865</v>
      </c>
      <c r="J1199" s="11"/>
      <c r="K1199" s="45">
        <f>SUM(K1200)</f>
        <v>31865</v>
      </c>
      <c r="L1199" s="45">
        <f>SUM(L1200)</f>
        <v>24769.84</v>
      </c>
      <c r="M1199" s="45">
        <f t="shared" si="48"/>
        <v>77.73368900047075</v>
      </c>
    </row>
    <row r="1200" spans="1:13" ht="15" customHeight="1">
      <c r="A1200" s="4">
        <v>1191</v>
      </c>
      <c r="B1200" s="4"/>
      <c r="C1200" s="4"/>
      <c r="D1200" s="4"/>
      <c r="E1200" s="9" t="s">
        <v>498</v>
      </c>
      <c r="F1200" s="10"/>
      <c r="G1200" s="10"/>
      <c r="H1200" s="45">
        <v>0</v>
      </c>
      <c r="I1200" s="45">
        <v>31865</v>
      </c>
      <c r="J1200" s="11"/>
      <c r="K1200" s="45">
        <v>31865</v>
      </c>
      <c r="L1200" s="45">
        <v>24769.84</v>
      </c>
      <c r="M1200" s="45">
        <f t="shared" si="48"/>
        <v>77.73368900047075</v>
      </c>
    </row>
    <row r="1201" spans="1:13" ht="14.25" customHeight="1">
      <c r="A1201" s="4">
        <v>1192</v>
      </c>
      <c r="B1201" s="4" t="s">
        <v>161</v>
      </c>
      <c r="C1201" s="4" t="s">
        <v>162</v>
      </c>
      <c r="D1201" s="4">
        <v>4430</v>
      </c>
      <c r="E1201" s="9" t="s">
        <v>217</v>
      </c>
      <c r="F1201" s="10">
        <f aca="true" t="shared" si="49" ref="F1201:L1201">SUM(F1202)</f>
        <v>8000</v>
      </c>
      <c r="G1201" s="10">
        <f t="shared" si="49"/>
        <v>10000</v>
      </c>
      <c r="H1201" s="45">
        <f t="shared" si="49"/>
        <v>10000</v>
      </c>
      <c r="I1201" s="45">
        <f t="shared" si="49"/>
        <v>10000</v>
      </c>
      <c r="J1201" s="11">
        <f t="shared" si="49"/>
        <v>0</v>
      </c>
      <c r="K1201" s="45">
        <f t="shared" si="49"/>
        <v>10000</v>
      </c>
      <c r="L1201" s="45">
        <f t="shared" si="49"/>
        <v>474</v>
      </c>
      <c r="M1201" s="45">
        <f t="shared" si="48"/>
        <v>4.74</v>
      </c>
    </row>
    <row r="1202" spans="1:13" ht="12.75">
      <c r="A1202" s="4">
        <v>1193</v>
      </c>
      <c r="B1202" s="4" t="s">
        <v>161</v>
      </c>
      <c r="C1202" s="4" t="s">
        <v>162</v>
      </c>
      <c r="D1202" s="4"/>
      <c r="E1202" s="9" t="s">
        <v>109</v>
      </c>
      <c r="F1202" s="10">
        <v>8000</v>
      </c>
      <c r="G1202" s="10">
        <v>10000</v>
      </c>
      <c r="H1202" s="45">
        <v>10000</v>
      </c>
      <c r="I1202" s="45">
        <v>10000</v>
      </c>
      <c r="J1202" s="11"/>
      <c r="K1202" s="45">
        <v>10000</v>
      </c>
      <c r="L1202" s="45">
        <v>474</v>
      </c>
      <c r="M1202" s="45">
        <f t="shared" si="48"/>
        <v>4.74</v>
      </c>
    </row>
    <row r="1203" spans="1:13" ht="18" customHeight="1">
      <c r="A1203" s="4">
        <v>1194</v>
      </c>
      <c r="B1203" s="4"/>
      <c r="C1203" s="4"/>
      <c r="D1203" s="4">
        <v>6050</v>
      </c>
      <c r="E1203" s="9" t="s">
        <v>218</v>
      </c>
      <c r="F1203" s="10">
        <f aca="true" t="shared" si="50" ref="F1203:L1203">SUM(F1204:F1204)</f>
        <v>225000</v>
      </c>
      <c r="G1203" s="37">
        <f t="shared" si="50"/>
        <v>470000</v>
      </c>
      <c r="H1203" s="46">
        <f t="shared" si="50"/>
        <v>1080000</v>
      </c>
      <c r="I1203" s="46">
        <f t="shared" si="50"/>
        <v>390000</v>
      </c>
      <c r="J1203" s="11">
        <f t="shared" si="50"/>
        <v>20000</v>
      </c>
      <c r="K1203" s="46">
        <f t="shared" si="50"/>
        <v>923000</v>
      </c>
      <c r="L1203" s="46">
        <f t="shared" si="50"/>
        <v>2148</v>
      </c>
      <c r="M1203" s="45">
        <f t="shared" si="48"/>
        <v>0.23271939328277355</v>
      </c>
    </row>
    <row r="1204" spans="1:13" ht="12.75">
      <c r="A1204" s="4">
        <v>1195</v>
      </c>
      <c r="B1204" s="4"/>
      <c r="C1204" s="4"/>
      <c r="D1204" s="4"/>
      <c r="E1204" s="36" t="s">
        <v>507</v>
      </c>
      <c r="F1204" s="37">
        <v>225000</v>
      </c>
      <c r="G1204" s="37">
        <v>470000</v>
      </c>
      <c r="H1204" s="46">
        <v>1080000</v>
      </c>
      <c r="I1204" s="46">
        <v>390000</v>
      </c>
      <c r="J1204" s="11">
        <v>20000</v>
      </c>
      <c r="K1204" s="46">
        <v>923000</v>
      </c>
      <c r="L1204" s="46">
        <v>2148</v>
      </c>
      <c r="M1204" s="45">
        <f t="shared" si="48"/>
        <v>0.23271939328277355</v>
      </c>
    </row>
    <row r="1205" spans="1:13" ht="14.25" customHeight="1">
      <c r="A1205" s="4">
        <v>1196</v>
      </c>
      <c r="B1205" s="4"/>
      <c r="C1205" s="8">
        <v>92605</v>
      </c>
      <c r="D1205" s="8" t="s">
        <v>163</v>
      </c>
      <c r="E1205" s="13" t="s">
        <v>512</v>
      </c>
      <c r="F1205" s="10">
        <f>SUM(F1206)</f>
        <v>12500</v>
      </c>
      <c r="G1205" s="14" t="e">
        <f>SUM(G1206+#REF!+#REF!+#REF!)</f>
        <v>#REF!</v>
      </c>
      <c r="H1205" s="47" t="e">
        <f>SUM(H1206+#REF!+#REF!+#REF!)</f>
        <v>#REF!</v>
      </c>
      <c r="I1205" s="47">
        <f>SUM(I1206+I1213+I1215+I1211)</f>
        <v>4601000</v>
      </c>
      <c r="J1205" s="11"/>
      <c r="K1205" s="47">
        <f>SUM(K1206+K1213+K1215+K1211+K1209)</f>
        <v>9126917</v>
      </c>
      <c r="L1205" s="47">
        <f>SUM(L1206+L1213+L1215+L1211+L1209)</f>
        <v>1717056.41</v>
      </c>
      <c r="M1205" s="45">
        <f t="shared" si="48"/>
        <v>18.813104249770213</v>
      </c>
    </row>
    <row r="1206" spans="1:13" ht="25.5">
      <c r="A1206" s="4">
        <v>1197</v>
      </c>
      <c r="B1206" s="4"/>
      <c r="C1206" s="4"/>
      <c r="D1206" s="4">
        <v>2820</v>
      </c>
      <c r="E1206" s="9" t="s">
        <v>147</v>
      </c>
      <c r="F1206" s="10">
        <f>SUM(F1207)</f>
        <v>12500</v>
      </c>
      <c r="G1206" s="10">
        <f>SUM(G1207)</f>
        <v>18000</v>
      </c>
      <c r="H1206" s="45">
        <f>SUM(H1207)</f>
        <v>20000</v>
      </c>
      <c r="I1206" s="45">
        <f>SUM(I1207+I1208)</f>
        <v>78000</v>
      </c>
      <c r="J1206" s="45">
        <f>SUM(J1207+J1208)</f>
        <v>0</v>
      </c>
      <c r="K1206" s="45">
        <f>SUM(K1207+K1208)</f>
        <v>78000</v>
      </c>
      <c r="L1206" s="45">
        <f>SUM(L1207+L1208)</f>
        <v>75000</v>
      </c>
      <c r="M1206" s="45">
        <f t="shared" si="48"/>
        <v>96.15384615384616</v>
      </c>
    </row>
    <row r="1207" spans="1:13" ht="25.5">
      <c r="A1207" s="4">
        <v>1198</v>
      </c>
      <c r="B1207" s="4"/>
      <c r="C1207" s="4"/>
      <c r="D1207" s="4"/>
      <c r="E1207" s="9" t="s">
        <v>12</v>
      </c>
      <c r="F1207" s="10">
        <v>12500</v>
      </c>
      <c r="G1207" s="10">
        <v>18000</v>
      </c>
      <c r="H1207" s="45">
        <v>20000</v>
      </c>
      <c r="I1207" s="45">
        <f>20000+55000</f>
        <v>75000</v>
      </c>
      <c r="J1207" s="11"/>
      <c r="K1207" s="45">
        <v>75000</v>
      </c>
      <c r="L1207" s="45">
        <v>75000</v>
      </c>
      <c r="M1207" s="45">
        <f t="shared" si="48"/>
        <v>100</v>
      </c>
    </row>
    <row r="1208" spans="1:13" ht="27.75" customHeight="1">
      <c r="A1208" s="4">
        <v>1199</v>
      </c>
      <c r="B1208" s="4"/>
      <c r="C1208" s="4"/>
      <c r="D1208" s="4"/>
      <c r="E1208" s="9" t="s">
        <v>511</v>
      </c>
      <c r="F1208" s="10"/>
      <c r="G1208" s="10"/>
      <c r="H1208" s="45"/>
      <c r="I1208" s="45">
        <v>3000</v>
      </c>
      <c r="J1208" s="11"/>
      <c r="K1208" s="45">
        <v>3000</v>
      </c>
      <c r="L1208" s="45">
        <v>0</v>
      </c>
      <c r="M1208" s="45">
        <f t="shared" si="48"/>
        <v>0</v>
      </c>
    </row>
    <row r="1209" spans="1:13" ht="12.75">
      <c r="A1209" s="4">
        <v>1200</v>
      </c>
      <c r="B1209" s="4"/>
      <c r="C1209" s="4"/>
      <c r="D1209" s="4">
        <v>3240</v>
      </c>
      <c r="E1209" s="9" t="s">
        <v>78</v>
      </c>
      <c r="F1209" s="10"/>
      <c r="G1209" s="10"/>
      <c r="H1209" s="45"/>
      <c r="I1209" s="45">
        <f>SUM(I1210)</f>
        <v>0</v>
      </c>
      <c r="J1209" s="45">
        <f>SUM(J1210)</f>
        <v>0</v>
      </c>
      <c r="K1209" s="45">
        <f>SUM(K1210)</f>
        <v>8100</v>
      </c>
      <c r="L1209" s="45">
        <f>SUM(L1210)</f>
        <v>0</v>
      </c>
      <c r="M1209" s="45">
        <f t="shared" si="48"/>
        <v>0</v>
      </c>
    </row>
    <row r="1210" spans="1:13" ht="12.75">
      <c r="A1210" s="4">
        <v>1201</v>
      </c>
      <c r="B1210" s="4"/>
      <c r="C1210" s="4"/>
      <c r="D1210" s="4"/>
      <c r="E1210" s="9" t="s">
        <v>411</v>
      </c>
      <c r="F1210" s="10"/>
      <c r="G1210" s="10"/>
      <c r="H1210" s="45"/>
      <c r="I1210" s="45"/>
      <c r="J1210" s="11"/>
      <c r="K1210" s="45">
        <v>8100</v>
      </c>
      <c r="L1210" s="45">
        <v>0</v>
      </c>
      <c r="M1210" s="45">
        <f t="shared" si="48"/>
        <v>0</v>
      </c>
    </row>
    <row r="1211" spans="1:13" ht="16.5" customHeight="1">
      <c r="A1211" s="4">
        <v>1202</v>
      </c>
      <c r="B1211" s="4"/>
      <c r="C1211" s="4"/>
      <c r="D1211" s="4">
        <v>6050</v>
      </c>
      <c r="E1211" s="9" t="s">
        <v>218</v>
      </c>
      <c r="F1211" s="10"/>
      <c r="G1211" s="10"/>
      <c r="H1211" s="45"/>
      <c r="I1211" s="45">
        <f>SUM(I1212)</f>
        <v>23000</v>
      </c>
      <c r="J1211" s="11"/>
      <c r="K1211" s="45">
        <f>SUM(K1212)</f>
        <v>23000</v>
      </c>
      <c r="L1211" s="45">
        <f>SUM(L1212)</f>
        <v>0</v>
      </c>
      <c r="M1211" s="45">
        <f t="shared" si="48"/>
        <v>0</v>
      </c>
    </row>
    <row r="1212" spans="1:13" ht="14.25" customHeight="1">
      <c r="A1212" s="4">
        <v>1203</v>
      </c>
      <c r="B1212" s="4"/>
      <c r="C1212" s="4"/>
      <c r="D1212" s="4"/>
      <c r="E1212" s="36" t="s">
        <v>507</v>
      </c>
      <c r="F1212" s="10"/>
      <c r="G1212" s="10"/>
      <c r="H1212" s="45"/>
      <c r="I1212" s="45">
        <v>23000</v>
      </c>
      <c r="J1212" s="11"/>
      <c r="K1212" s="45">
        <v>23000</v>
      </c>
      <c r="L1212" s="45">
        <v>0</v>
      </c>
      <c r="M1212" s="45">
        <f t="shared" si="48"/>
        <v>0</v>
      </c>
    </row>
    <row r="1213" spans="1:13" ht="12.75">
      <c r="A1213" s="4">
        <v>1204</v>
      </c>
      <c r="B1213" s="4"/>
      <c r="C1213" s="4"/>
      <c r="D1213" s="4">
        <v>6055</v>
      </c>
      <c r="E1213" s="9" t="s">
        <v>218</v>
      </c>
      <c r="F1213" s="10"/>
      <c r="G1213" s="10"/>
      <c r="H1213" s="45"/>
      <c r="I1213" s="45">
        <f>SUM(I1214)</f>
        <v>3680550</v>
      </c>
      <c r="J1213" s="11"/>
      <c r="K1213" s="45">
        <f>SUM(K1214)</f>
        <v>7375673</v>
      </c>
      <c r="L1213" s="45">
        <f>SUM(L1214)</f>
        <v>1343037.92</v>
      </c>
      <c r="M1213" s="45">
        <f t="shared" si="48"/>
        <v>18.209022010601608</v>
      </c>
    </row>
    <row r="1214" spans="1:13" ht="25.5">
      <c r="A1214" s="4">
        <v>1205</v>
      </c>
      <c r="B1214" s="4"/>
      <c r="C1214" s="4"/>
      <c r="D1214" s="4"/>
      <c r="E1214" s="36" t="s">
        <v>508</v>
      </c>
      <c r="F1214" s="10"/>
      <c r="G1214" s="10"/>
      <c r="H1214" s="45"/>
      <c r="I1214" s="45">
        <v>3680550</v>
      </c>
      <c r="J1214" s="11"/>
      <c r="K1214" s="45">
        <v>7375673</v>
      </c>
      <c r="L1214" s="45">
        <v>1343037.92</v>
      </c>
      <c r="M1214" s="45">
        <f t="shared" si="48"/>
        <v>18.209022010601608</v>
      </c>
    </row>
    <row r="1215" spans="1:13" ht="12.75">
      <c r="A1215" s="4">
        <v>1206</v>
      </c>
      <c r="B1215" s="4"/>
      <c r="C1215" s="4"/>
      <c r="D1215" s="4">
        <v>6056</v>
      </c>
      <c r="E1215" s="9" t="s">
        <v>218</v>
      </c>
      <c r="F1215" s="10"/>
      <c r="G1215" s="10"/>
      <c r="H1215" s="45"/>
      <c r="I1215" s="45">
        <f>SUM(I1216)</f>
        <v>819450</v>
      </c>
      <c r="J1215" s="11"/>
      <c r="K1215" s="45">
        <f>SUM(K1216)</f>
        <v>1642144</v>
      </c>
      <c r="L1215" s="45">
        <f>SUM(L1216)</f>
        <v>299018.49</v>
      </c>
      <c r="M1215" s="45">
        <f t="shared" si="48"/>
        <v>18.209029780579534</v>
      </c>
    </row>
    <row r="1216" spans="1:13" ht="16.5" customHeight="1">
      <c r="A1216" s="4">
        <v>1207</v>
      </c>
      <c r="B1216" s="4"/>
      <c r="C1216" s="4"/>
      <c r="D1216" s="4"/>
      <c r="E1216" s="36" t="s">
        <v>509</v>
      </c>
      <c r="F1216" s="10"/>
      <c r="G1216" s="10"/>
      <c r="H1216" s="45"/>
      <c r="I1216" s="45">
        <v>819450</v>
      </c>
      <c r="J1216" s="11"/>
      <c r="K1216" s="45">
        <v>1642144</v>
      </c>
      <c r="L1216" s="45">
        <v>299018.49</v>
      </c>
      <c r="M1216" s="45">
        <f t="shared" si="48"/>
        <v>18.209029780579534</v>
      </c>
    </row>
    <row r="1217" spans="1:13" ht="12.75">
      <c r="A1217" s="4">
        <v>1208</v>
      </c>
      <c r="B1217" s="105" t="s">
        <v>720</v>
      </c>
      <c r="C1217" s="106"/>
      <c r="D1217" s="106"/>
      <c r="E1217" s="106"/>
      <c r="F1217" s="16" t="e">
        <f>SUM(#REF!+#REF!+F1205)</f>
        <v>#REF!</v>
      </c>
      <c r="G1217" s="16" t="e">
        <f>SUM(#REF!+G1205)</f>
        <v>#REF!</v>
      </c>
      <c r="H1217" s="48" t="e">
        <f>SUM(#REF!+H1205)</f>
        <v>#REF!</v>
      </c>
      <c r="I1217" s="48">
        <f>SUM(I1205+I1153)</f>
        <v>5843122</v>
      </c>
      <c r="J1217" s="17" t="e">
        <f>SUM(#REF!+#REF!+#REF!)</f>
        <v>#REF!</v>
      </c>
      <c r="K1217" s="48">
        <f>SUM(K1205+K1153)</f>
        <v>10992039</v>
      </c>
      <c r="L1217" s="48">
        <f>SUM(L1205+L1153)</f>
        <v>2174599.39</v>
      </c>
      <c r="M1217" s="45">
        <f t="shared" si="48"/>
        <v>19.78340315204486</v>
      </c>
    </row>
    <row r="1218" spans="1:13" ht="12.75">
      <c r="A1218" s="4">
        <v>1209</v>
      </c>
      <c r="B1218" s="100" t="s">
        <v>22</v>
      </c>
      <c r="C1218" s="100"/>
      <c r="D1218" s="100"/>
      <c r="E1218" s="100"/>
      <c r="F1218" s="16" t="e">
        <f>SUM(F47+F100+F131+F136+F238+F261+#REF!+F342+F346+F353+F806+F839+F950+F1015+F1070+F1152+F1217)</f>
        <v>#REF!</v>
      </c>
      <c r="G1218" s="16" t="e">
        <f>SUM(G47+G100+G131+G136+G238+G261+G342+G346+G353+G806+G839+G950+G1015+G1070+G1152+G1217+G810)</f>
        <v>#REF!</v>
      </c>
      <c r="H1218" s="48" t="e">
        <f>SUM(H47+H100+H131+H136+H238+H261+H342+H346+H353+H806+H839+H950+H1015+H1070+H1152+H1217+H810)</f>
        <v>#REF!</v>
      </c>
      <c r="I1218" s="48">
        <f>SUM(I47+I100+I131+I136+I238+I261+I342+I346+I353+I806+I839+I950+I1015+I1070+I1152+I1217+I810+I50)</f>
        <v>80263467</v>
      </c>
      <c r="J1218" s="16" t="e">
        <f>SUM(J47+J100+J131+J136+J238+J261+#REF!+J342+J346+J353+J806+J839+J950+J1015+J1070+J1152+J1217)</f>
        <v>#REF!</v>
      </c>
      <c r="K1218" s="48">
        <f>SUM(K47+K50+K100+K131+K136+K238+K261+K265+K342+K346+K353+K806+K810+K839+K950+K1015+K1070+K1152+K1217)</f>
        <v>90070541</v>
      </c>
      <c r="L1218" s="48">
        <f>SUM(L47+L50+L100+L131+L136+L238+L261+L265+L342+L346+L353+L806+L810+L839+L950+L1015+L1070+L1152+L1217)</f>
        <v>34132700.04</v>
      </c>
      <c r="M1218" s="50">
        <f t="shared" si="48"/>
        <v>37.89552017901169</v>
      </c>
    </row>
    <row r="1219" spans="1:13" ht="12.75">
      <c r="A1219" s="3"/>
      <c r="B1219" s="3"/>
      <c r="C1219" s="3"/>
      <c r="D1219" s="3"/>
      <c r="E1219" s="90"/>
      <c r="F1219" s="3"/>
      <c r="G1219" s="3"/>
      <c r="H1219" s="3"/>
      <c r="I1219" s="91"/>
      <c r="J1219" s="3"/>
      <c r="K1219" s="3"/>
      <c r="L1219" s="3"/>
      <c r="M1219" s="3"/>
    </row>
    <row r="1220" spans="1:13" ht="12.75">
      <c r="A1220" s="3"/>
      <c r="B1220" s="3"/>
      <c r="C1220" s="3"/>
      <c r="D1220" s="3"/>
      <c r="E1220" s="90"/>
      <c r="F1220" s="3"/>
      <c r="G1220" s="3"/>
      <c r="H1220" s="3"/>
      <c r="I1220" s="91"/>
      <c r="J1220" s="3"/>
      <c r="K1220" s="3"/>
      <c r="L1220" s="3"/>
      <c r="M1220" s="3"/>
    </row>
    <row r="1221" spans="1:13" ht="12.75">
      <c r="A1221" s="3"/>
      <c r="B1221" s="3"/>
      <c r="C1221" s="3"/>
      <c r="D1221" s="3"/>
      <c r="E1221" s="92"/>
      <c r="F1221" s="3"/>
      <c r="G1221" s="3"/>
      <c r="H1221" s="3"/>
      <c r="I1221" s="91"/>
      <c r="J1221" s="3"/>
      <c r="K1221" s="3"/>
      <c r="L1221" s="3"/>
      <c r="M1221" s="3"/>
    </row>
    <row r="1222" spans="1:13" ht="12.75">
      <c r="A1222" s="3"/>
      <c r="B1222" s="3"/>
      <c r="C1222" s="3"/>
      <c r="D1222" s="3"/>
      <c r="E1222" s="90"/>
      <c r="F1222" s="3"/>
      <c r="G1222" s="3"/>
      <c r="H1222" s="3"/>
      <c r="I1222" s="91"/>
      <c r="J1222" s="3"/>
      <c r="K1222" s="3"/>
      <c r="L1222" s="3"/>
      <c r="M1222" s="3"/>
    </row>
    <row r="1223" spans="1:13" ht="12.75">
      <c r="A1223" s="3"/>
      <c r="B1223" s="3"/>
      <c r="C1223" s="3"/>
      <c r="D1223" s="3"/>
      <c r="E1223" s="90"/>
      <c r="F1223" s="3"/>
      <c r="G1223" s="3"/>
      <c r="H1223" s="3"/>
      <c r="I1223" s="91"/>
      <c r="J1223" s="3"/>
      <c r="K1223" s="3"/>
      <c r="L1223" s="3"/>
      <c r="M1223" s="3"/>
    </row>
    <row r="1224" spans="1:13" ht="12.75">
      <c r="A1224" s="3"/>
      <c r="B1224" s="3"/>
      <c r="C1224" s="3"/>
      <c r="D1224" s="3"/>
      <c r="E1224" s="90"/>
      <c r="F1224" s="3"/>
      <c r="G1224" s="3"/>
      <c r="H1224" s="3"/>
      <c r="I1224" s="91"/>
      <c r="J1224" s="3"/>
      <c r="K1224" s="3"/>
      <c r="L1224" s="3"/>
      <c r="M1224" s="3"/>
    </row>
    <row r="1225" spans="1:13" ht="12.75">
      <c r="A1225" s="3"/>
      <c r="B1225" s="3"/>
      <c r="C1225" s="3"/>
      <c r="D1225" s="3"/>
      <c r="E1225" s="90"/>
      <c r="F1225" s="3"/>
      <c r="G1225" s="3"/>
      <c r="H1225" s="3"/>
      <c r="I1225" s="91"/>
      <c r="J1225" s="3"/>
      <c r="K1225" s="3"/>
      <c r="L1225" s="3"/>
      <c r="M1225" s="3"/>
    </row>
    <row r="1226" spans="1:13" ht="12.75">
      <c r="A1226" s="3"/>
      <c r="B1226" s="3"/>
      <c r="C1226" s="3"/>
      <c r="D1226" s="3"/>
      <c r="E1226" s="90"/>
      <c r="F1226" s="3"/>
      <c r="G1226" s="3"/>
      <c r="H1226" s="3"/>
      <c r="I1226" s="91"/>
      <c r="J1226" s="3"/>
      <c r="K1226" s="3"/>
      <c r="L1226" s="3"/>
      <c r="M1226" s="3"/>
    </row>
    <row r="1227" spans="11:13" ht="12.75">
      <c r="K1227" s="3"/>
      <c r="L1227" s="3"/>
      <c r="M1227" s="3"/>
    </row>
    <row r="1228" spans="11:13" ht="12.75">
      <c r="K1228" s="3"/>
      <c r="L1228" s="3"/>
      <c r="M1228" s="3"/>
    </row>
    <row r="1229" spans="11:13" ht="12.75">
      <c r="K1229" s="3"/>
      <c r="L1229" s="3"/>
      <c r="M1229" s="3"/>
    </row>
    <row r="1230" spans="11:13" ht="12.75">
      <c r="K1230" s="3"/>
      <c r="L1230" s="3"/>
      <c r="M1230" s="3"/>
    </row>
    <row r="1231" spans="11:13" ht="12.75">
      <c r="K1231" s="3"/>
      <c r="L1231" s="3"/>
      <c r="M1231" s="3"/>
    </row>
    <row r="1232" spans="11:13" ht="12.75">
      <c r="K1232" s="3"/>
      <c r="L1232" s="3"/>
      <c r="M1232" s="3"/>
    </row>
    <row r="1233" spans="11:13" ht="12.75">
      <c r="K1233" s="3"/>
      <c r="L1233" s="3"/>
      <c r="M1233" s="3"/>
    </row>
    <row r="1234" spans="11:13" ht="12.75">
      <c r="K1234" s="3"/>
      <c r="L1234" s="3"/>
      <c r="M1234" s="3"/>
    </row>
    <row r="1235" spans="11:13" ht="12.75">
      <c r="K1235" s="3"/>
      <c r="L1235" s="3"/>
      <c r="M1235" s="3"/>
    </row>
    <row r="1236" spans="11:13" ht="12.75">
      <c r="K1236" s="3"/>
      <c r="L1236" s="3"/>
      <c r="M1236" s="3"/>
    </row>
    <row r="1237" spans="11:13" ht="12.75">
      <c r="K1237" s="3"/>
      <c r="L1237" s="3"/>
      <c r="M1237" s="3"/>
    </row>
    <row r="1238" spans="11:13" ht="12.75">
      <c r="K1238" s="3"/>
      <c r="L1238" s="3"/>
      <c r="M1238" s="3"/>
    </row>
    <row r="1239" spans="11:13" ht="12.75">
      <c r="K1239" s="3"/>
      <c r="L1239" s="3"/>
      <c r="M1239" s="3"/>
    </row>
    <row r="1240" spans="11:13" ht="12.75">
      <c r="K1240" s="3"/>
      <c r="L1240" s="3"/>
      <c r="M1240" s="3"/>
    </row>
    <row r="1241" spans="11:13" ht="12.75">
      <c r="K1241" s="3"/>
      <c r="L1241" s="3"/>
      <c r="M1241" s="3"/>
    </row>
    <row r="1242" spans="11:13" ht="12.75">
      <c r="K1242" s="3"/>
      <c r="L1242" s="3"/>
      <c r="M1242" s="3"/>
    </row>
    <row r="1243" spans="11:13" ht="12.75">
      <c r="K1243" s="3"/>
      <c r="L1243" s="3"/>
      <c r="M1243" s="3"/>
    </row>
    <row r="1244" spans="11:13" ht="12.75">
      <c r="K1244" s="3"/>
      <c r="L1244" s="3"/>
      <c r="M1244" s="3"/>
    </row>
    <row r="1245" spans="11:13" ht="12.75">
      <c r="K1245" s="3"/>
      <c r="L1245" s="3"/>
      <c r="M1245" s="3"/>
    </row>
    <row r="1246" spans="11:13" ht="12.75">
      <c r="K1246" s="3"/>
      <c r="L1246" s="3"/>
      <c r="M1246" s="3"/>
    </row>
    <row r="1247" spans="11:13" ht="12.75">
      <c r="K1247" s="3"/>
      <c r="L1247" s="3"/>
      <c r="M1247" s="3"/>
    </row>
    <row r="1248" spans="11:13" ht="12.75">
      <c r="K1248" s="3"/>
      <c r="L1248" s="3"/>
      <c r="M1248" s="3"/>
    </row>
    <row r="1249" spans="11:13" ht="12.75">
      <c r="K1249" s="3"/>
      <c r="L1249" s="3"/>
      <c r="M1249" s="3"/>
    </row>
    <row r="1250" spans="11:13" ht="12.75">
      <c r="K1250" s="3"/>
      <c r="L1250" s="3"/>
      <c r="M1250" s="3"/>
    </row>
    <row r="1251" spans="11:13" ht="12.75">
      <c r="K1251" s="3"/>
      <c r="L1251" s="3"/>
      <c r="M1251" s="3"/>
    </row>
    <row r="1252" spans="11:13" ht="12.75">
      <c r="K1252" s="3"/>
      <c r="L1252" s="3"/>
      <c r="M1252" s="3"/>
    </row>
    <row r="1253" spans="11:13" ht="12.75">
      <c r="K1253" s="3"/>
      <c r="L1253" s="3"/>
      <c r="M1253" s="3"/>
    </row>
    <row r="1254" spans="11:13" ht="12.75">
      <c r="K1254" s="3"/>
      <c r="L1254" s="3"/>
      <c r="M1254" s="3"/>
    </row>
    <row r="1255" spans="11:13" ht="12.75">
      <c r="K1255" s="3"/>
      <c r="L1255" s="3"/>
      <c r="M1255" s="3"/>
    </row>
    <row r="1256" spans="11:13" ht="12.75">
      <c r="K1256" s="3"/>
      <c r="L1256" s="3"/>
      <c r="M1256" s="3"/>
    </row>
    <row r="1257" spans="11:13" ht="12.75">
      <c r="K1257" s="3"/>
      <c r="L1257" s="3"/>
      <c r="M1257" s="3"/>
    </row>
    <row r="1258" spans="11:13" ht="12.75">
      <c r="K1258" s="3"/>
      <c r="L1258" s="3"/>
      <c r="M1258" s="3"/>
    </row>
    <row r="1259" spans="11:13" ht="12.75">
      <c r="K1259" s="3"/>
      <c r="L1259" s="3"/>
      <c r="M1259" s="3"/>
    </row>
    <row r="1260" spans="11:13" ht="12.75">
      <c r="K1260" s="3"/>
      <c r="L1260" s="3"/>
      <c r="M1260" s="3"/>
    </row>
    <row r="1261" spans="11:13" ht="12.75">
      <c r="K1261" s="3"/>
      <c r="L1261" s="3"/>
      <c r="M1261" s="3"/>
    </row>
    <row r="1262" spans="11:13" ht="12.75">
      <c r="K1262" s="3"/>
      <c r="L1262" s="3"/>
      <c r="M1262" s="3"/>
    </row>
    <row r="1263" spans="11:13" ht="12.75">
      <c r="K1263" s="3"/>
      <c r="L1263" s="3"/>
      <c r="M1263" s="3"/>
    </row>
    <row r="1264" spans="11:13" ht="12.75">
      <c r="K1264" s="3"/>
      <c r="L1264" s="3"/>
      <c r="M1264" s="3"/>
    </row>
    <row r="1265" spans="11:13" ht="12.75">
      <c r="K1265" s="3"/>
      <c r="L1265" s="3"/>
      <c r="M1265" s="3"/>
    </row>
    <row r="1266" spans="11:13" ht="12.75">
      <c r="K1266" s="3"/>
      <c r="L1266" s="3"/>
      <c r="M1266" s="3"/>
    </row>
    <row r="1267" spans="11:13" ht="12.75">
      <c r="K1267" s="3"/>
      <c r="L1267" s="3"/>
      <c r="M1267" s="3"/>
    </row>
    <row r="1268" spans="11:13" ht="12.75">
      <c r="K1268" s="3"/>
      <c r="L1268" s="3"/>
      <c r="M1268" s="3"/>
    </row>
    <row r="1269" spans="11:13" ht="12.75">
      <c r="K1269" s="3"/>
      <c r="L1269" s="3"/>
      <c r="M1269" s="3"/>
    </row>
    <row r="1270" spans="11:13" ht="12.75">
      <c r="K1270" s="3"/>
      <c r="L1270" s="3"/>
      <c r="M1270" s="3"/>
    </row>
    <row r="1271" spans="11:13" ht="12.75">
      <c r="K1271" s="3"/>
      <c r="L1271" s="3"/>
      <c r="M1271" s="3"/>
    </row>
    <row r="1272" spans="11:13" ht="12.75">
      <c r="K1272" s="3"/>
      <c r="L1272" s="3"/>
      <c r="M1272" s="3"/>
    </row>
    <row r="1273" spans="11:13" ht="12.75">
      <c r="K1273" s="3"/>
      <c r="L1273" s="3"/>
      <c r="M1273" s="3"/>
    </row>
    <row r="1274" spans="11:13" ht="12.75">
      <c r="K1274" s="3"/>
      <c r="L1274" s="3"/>
      <c r="M1274" s="3"/>
    </row>
    <row r="1275" spans="11:13" ht="12.75">
      <c r="K1275" s="3"/>
      <c r="L1275" s="3"/>
      <c r="M1275" s="3"/>
    </row>
    <row r="1276" spans="11:13" ht="12.75">
      <c r="K1276" s="3"/>
      <c r="L1276" s="3"/>
      <c r="M1276" s="3"/>
    </row>
    <row r="1277" spans="11:13" ht="12.75">
      <c r="K1277" s="3"/>
      <c r="L1277" s="3"/>
      <c r="M1277" s="3"/>
    </row>
    <row r="1278" spans="11:13" ht="12.75">
      <c r="K1278" s="3"/>
      <c r="L1278" s="3"/>
      <c r="M1278" s="3"/>
    </row>
    <row r="1279" spans="11:13" ht="12.75">
      <c r="K1279" s="3"/>
      <c r="L1279" s="3"/>
      <c r="M1279" s="3"/>
    </row>
    <row r="1280" spans="11:13" ht="12.75">
      <c r="K1280" s="3"/>
      <c r="L1280" s="3"/>
      <c r="M1280" s="3"/>
    </row>
    <row r="1281" spans="11:13" ht="12.75">
      <c r="K1281" s="3"/>
      <c r="L1281" s="3"/>
      <c r="M1281" s="3"/>
    </row>
    <row r="1282" spans="11:13" ht="12.75">
      <c r="K1282" s="3"/>
      <c r="L1282" s="3"/>
      <c r="M1282" s="3"/>
    </row>
    <row r="1283" spans="11:13" ht="12.75">
      <c r="K1283" s="3"/>
      <c r="L1283" s="3"/>
      <c r="M1283" s="3"/>
    </row>
    <row r="1284" spans="11:13" ht="12.75">
      <c r="K1284" s="3"/>
      <c r="L1284" s="3"/>
      <c r="M1284" s="3"/>
    </row>
    <row r="1285" spans="11:13" ht="12.75">
      <c r="K1285" s="3"/>
      <c r="L1285" s="3"/>
      <c r="M1285" s="3"/>
    </row>
    <row r="1286" spans="11:13" ht="12.75">
      <c r="K1286" s="3"/>
      <c r="L1286" s="3"/>
      <c r="M1286" s="3"/>
    </row>
    <row r="1287" spans="11:13" ht="12.75">
      <c r="K1287" s="3"/>
      <c r="L1287" s="3"/>
      <c r="M1287" s="3"/>
    </row>
    <row r="1288" spans="11:13" ht="12.75">
      <c r="K1288" s="3"/>
      <c r="L1288" s="3"/>
      <c r="M1288" s="3"/>
    </row>
    <row r="1289" spans="11:13" ht="12.75">
      <c r="K1289" s="3"/>
      <c r="L1289" s="3"/>
      <c r="M1289" s="3"/>
    </row>
    <row r="1290" spans="11:13" ht="12.75">
      <c r="K1290" s="3"/>
      <c r="L1290" s="3"/>
      <c r="M1290" s="3"/>
    </row>
    <row r="1291" spans="11:13" ht="12.75">
      <c r="K1291" s="3"/>
      <c r="L1291" s="3"/>
      <c r="M1291" s="3"/>
    </row>
    <row r="1292" spans="11:13" ht="12.75">
      <c r="K1292" s="3"/>
      <c r="L1292" s="3"/>
      <c r="M1292" s="3"/>
    </row>
    <row r="1293" spans="11:13" ht="12.75">
      <c r="K1293" s="3"/>
      <c r="L1293" s="3"/>
      <c r="M1293" s="3"/>
    </row>
    <row r="1294" spans="11:13" ht="12.75">
      <c r="K1294" s="3"/>
      <c r="L1294" s="3"/>
      <c r="M1294" s="3"/>
    </row>
    <row r="1295" spans="11:13" ht="12.75">
      <c r="K1295" s="3"/>
      <c r="L1295" s="3"/>
      <c r="M1295" s="3"/>
    </row>
    <row r="1296" spans="11:13" ht="12.75">
      <c r="K1296" s="3"/>
      <c r="L1296" s="3"/>
      <c r="M1296" s="3"/>
    </row>
    <row r="1297" spans="11:13" ht="12.75">
      <c r="K1297" s="3"/>
      <c r="L1297" s="3"/>
      <c r="M1297" s="3"/>
    </row>
    <row r="1298" spans="11:13" ht="12.75">
      <c r="K1298" s="3"/>
      <c r="L1298" s="3"/>
      <c r="M1298" s="3"/>
    </row>
    <row r="1299" spans="11:13" ht="12.75">
      <c r="K1299" s="3"/>
      <c r="L1299" s="3"/>
      <c r="M1299" s="3"/>
    </row>
    <row r="1300" spans="11:13" ht="12.75">
      <c r="K1300" s="3"/>
      <c r="L1300" s="3"/>
      <c r="M1300" s="3"/>
    </row>
    <row r="1301" spans="11:13" ht="12.75">
      <c r="K1301" s="3"/>
      <c r="L1301" s="3"/>
      <c r="M1301" s="3"/>
    </row>
    <row r="1302" spans="11:13" ht="12.75">
      <c r="K1302" s="3"/>
      <c r="L1302" s="3"/>
      <c r="M1302" s="3"/>
    </row>
    <row r="1303" spans="11:13" ht="12.75">
      <c r="K1303" s="3"/>
      <c r="L1303" s="3"/>
      <c r="M1303" s="3"/>
    </row>
    <row r="1304" spans="11:13" ht="12.75">
      <c r="K1304" s="3"/>
      <c r="L1304" s="3"/>
      <c r="M1304" s="3"/>
    </row>
    <row r="1305" spans="11:13" ht="12.75">
      <c r="K1305" s="3"/>
      <c r="L1305" s="3"/>
      <c r="M1305" s="3"/>
    </row>
    <row r="1306" spans="11:13" ht="12.75">
      <c r="K1306" s="3"/>
      <c r="L1306" s="3"/>
      <c r="M1306" s="3"/>
    </row>
    <row r="1307" spans="11:13" ht="12.75">
      <c r="K1307" s="3"/>
      <c r="L1307" s="3"/>
      <c r="M1307" s="3"/>
    </row>
    <row r="1308" spans="11:13" ht="12.75">
      <c r="K1308" s="3"/>
      <c r="L1308" s="3"/>
      <c r="M1308" s="3"/>
    </row>
    <row r="1309" spans="11:13" ht="12.75">
      <c r="K1309" s="3"/>
      <c r="L1309" s="3"/>
      <c r="M1309" s="3"/>
    </row>
    <row r="1310" spans="11:13" ht="12.75">
      <c r="K1310" s="3"/>
      <c r="L1310" s="3"/>
      <c r="M1310" s="3"/>
    </row>
    <row r="1311" spans="11:13" ht="12.75">
      <c r="K1311" s="3"/>
      <c r="L1311" s="3"/>
      <c r="M1311" s="3"/>
    </row>
    <row r="1312" spans="11:13" ht="12.75">
      <c r="K1312" s="3"/>
      <c r="L1312" s="3"/>
      <c r="M1312" s="3"/>
    </row>
    <row r="1313" spans="11:13" ht="12.75">
      <c r="K1313" s="3"/>
      <c r="L1313" s="3"/>
      <c r="M1313" s="3"/>
    </row>
    <row r="1314" spans="11:13" ht="12.75">
      <c r="K1314" s="3"/>
      <c r="L1314" s="3"/>
      <c r="M1314" s="3"/>
    </row>
    <row r="1315" spans="11:13" ht="12.75">
      <c r="K1315" s="3"/>
      <c r="L1315" s="3"/>
      <c r="M1315" s="3"/>
    </row>
    <row r="1316" spans="11:13" ht="12.75">
      <c r="K1316" s="3"/>
      <c r="L1316" s="3"/>
      <c r="M1316" s="3"/>
    </row>
    <row r="1317" spans="11:13" ht="12.75">
      <c r="K1317" s="3"/>
      <c r="L1317" s="3"/>
      <c r="M1317" s="3"/>
    </row>
    <row r="1318" spans="11:13" ht="12.75">
      <c r="K1318" s="3"/>
      <c r="L1318" s="3"/>
      <c r="M1318" s="3"/>
    </row>
    <row r="1319" spans="11:13" ht="12.75">
      <c r="K1319" s="3"/>
      <c r="L1319" s="3"/>
      <c r="M1319" s="3"/>
    </row>
    <row r="1320" spans="11:13" ht="12.75">
      <c r="K1320" s="3"/>
      <c r="L1320" s="3"/>
      <c r="M1320" s="3"/>
    </row>
    <row r="1321" spans="11:13" ht="12.75">
      <c r="K1321" s="3"/>
      <c r="L1321" s="3"/>
      <c r="M1321" s="3"/>
    </row>
    <row r="1322" spans="11:13" ht="12.75">
      <c r="K1322" s="3"/>
      <c r="L1322" s="3"/>
      <c r="M1322" s="3"/>
    </row>
    <row r="1323" spans="11:13" ht="12.75">
      <c r="K1323" s="3"/>
      <c r="L1323" s="3"/>
      <c r="M1323" s="3"/>
    </row>
    <row r="1324" spans="11:13" ht="12.75">
      <c r="K1324" s="3"/>
      <c r="L1324" s="3"/>
      <c r="M1324" s="3"/>
    </row>
    <row r="1325" spans="11:13" ht="12.75">
      <c r="K1325" s="3"/>
      <c r="L1325" s="3"/>
      <c r="M1325" s="3"/>
    </row>
    <row r="1326" spans="11:13" ht="12.75">
      <c r="K1326" s="3"/>
      <c r="L1326" s="3"/>
      <c r="M1326" s="3"/>
    </row>
    <row r="1327" spans="11:13" ht="12.75">
      <c r="K1327" s="3"/>
      <c r="L1327" s="3"/>
      <c r="M1327" s="3"/>
    </row>
    <row r="1328" spans="11:13" ht="12.75">
      <c r="K1328" s="3"/>
      <c r="L1328" s="3"/>
      <c r="M1328" s="3"/>
    </row>
    <row r="1329" spans="11:13" ht="12.75">
      <c r="K1329" s="3"/>
      <c r="L1329" s="3"/>
      <c r="M1329" s="3"/>
    </row>
    <row r="1330" spans="11:13" ht="12.75">
      <c r="K1330" s="3"/>
      <c r="L1330" s="3"/>
      <c r="M1330" s="3"/>
    </row>
    <row r="1331" spans="11:13" ht="12.75">
      <c r="K1331" s="3"/>
      <c r="L1331" s="3"/>
      <c r="M1331" s="3"/>
    </row>
    <row r="1332" spans="11:13" ht="12.75">
      <c r="K1332" s="3"/>
      <c r="L1332" s="3"/>
      <c r="M1332" s="3"/>
    </row>
    <row r="1333" spans="11:13" ht="12.75">
      <c r="K1333" s="3"/>
      <c r="L1333" s="3"/>
      <c r="M1333" s="3"/>
    </row>
    <row r="1334" spans="11:13" ht="12.75">
      <c r="K1334" s="3"/>
      <c r="L1334" s="3"/>
      <c r="M1334" s="3"/>
    </row>
    <row r="1335" spans="11:13" ht="12.75">
      <c r="K1335" s="3"/>
      <c r="L1335" s="3"/>
      <c r="M1335" s="3"/>
    </row>
    <row r="1336" spans="11:13" ht="12.75">
      <c r="K1336" s="3"/>
      <c r="L1336" s="3"/>
      <c r="M1336" s="3"/>
    </row>
    <row r="1337" spans="11:13" ht="12.75">
      <c r="K1337" s="3"/>
      <c r="L1337" s="3"/>
      <c r="M1337" s="3"/>
    </row>
    <row r="1338" spans="11:13" ht="12.75">
      <c r="K1338" s="3"/>
      <c r="L1338" s="3"/>
      <c r="M1338" s="3"/>
    </row>
    <row r="1339" spans="11:13" ht="12.75">
      <c r="K1339" s="3"/>
      <c r="L1339" s="3"/>
      <c r="M1339" s="3"/>
    </row>
    <row r="1340" spans="11:13" ht="12.75">
      <c r="K1340" s="3"/>
      <c r="L1340" s="3"/>
      <c r="M1340" s="3"/>
    </row>
    <row r="1341" spans="11:13" ht="12.75">
      <c r="K1341" s="3"/>
      <c r="L1341" s="3"/>
      <c r="M1341" s="3"/>
    </row>
    <row r="1342" spans="11:13" ht="12.75">
      <c r="K1342" s="3"/>
      <c r="L1342" s="3"/>
      <c r="M1342" s="3"/>
    </row>
    <row r="1343" spans="11:13" ht="12.75">
      <c r="K1343" s="3"/>
      <c r="L1343" s="3"/>
      <c r="M1343" s="3"/>
    </row>
    <row r="1344" spans="11:13" ht="12.75">
      <c r="K1344" s="3"/>
      <c r="L1344" s="3"/>
      <c r="M1344" s="3"/>
    </row>
    <row r="1345" spans="11:13" ht="12.75">
      <c r="K1345" s="3"/>
      <c r="L1345" s="3"/>
      <c r="M1345" s="3"/>
    </row>
    <row r="1346" spans="11:13" ht="12.75">
      <c r="K1346" s="3"/>
      <c r="L1346" s="3"/>
      <c r="M1346" s="3"/>
    </row>
    <row r="1347" spans="11:13" ht="12.75">
      <c r="K1347" s="3"/>
      <c r="L1347" s="3"/>
      <c r="M1347" s="3"/>
    </row>
    <row r="1348" spans="11:13" ht="12.75">
      <c r="K1348" s="3"/>
      <c r="L1348" s="3"/>
      <c r="M1348" s="3"/>
    </row>
    <row r="1349" spans="11:13" ht="12.75">
      <c r="K1349" s="3"/>
      <c r="L1349" s="3"/>
      <c r="M1349" s="3"/>
    </row>
    <row r="1350" spans="11:13" ht="12.75">
      <c r="K1350" s="3"/>
      <c r="L1350" s="3"/>
      <c r="M1350" s="3"/>
    </row>
    <row r="1351" spans="11:13" ht="12.75">
      <c r="K1351" s="3"/>
      <c r="L1351" s="3"/>
      <c r="M1351" s="3"/>
    </row>
    <row r="1352" spans="11:13" ht="12.75">
      <c r="K1352" s="3"/>
      <c r="L1352" s="3"/>
      <c r="M1352" s="3"/>
    </row>
    <row r="1353" spans="11:13" ht="12.75">
      <c r="K1353" s="3"/>
      <c r="L1353" s="3"/>
      <c r="M1353" s="3"/>
    </row>
    <row r="1354" spans="11:13" ht="12.75">
      <c r="K1354" s="3"/>
      <c r="L1354" s="3"/>
      <c r="M1354" s="3"/>
    </row>
    <row r="1355" spans="11:13" ht="12.75">
      <c r="K1355" s="3"/>
      <c r="L1355" s="3"/>
      <c r="M1355" s="3"/>
    </row>
    <row r="1356" spans="11:13" ht="12.75">
      <c r="K1356" s="3"/>
      <c r="L1356" s="3"/>
      <c r="M1356" s="3"/>
    </row>
    <row r="1357" spans="11:13" ht="12.75">
      <c r="K1357" s="3"/>
      <c r="L1357" s="3"/>
      <c r="M1357" s="3"/>
    </row>
    <row r="1358" spans="11:13" ht="12.75">
      <c r="K1358" s="3"/>
      <c r="L1358" s="3"/>
      <c r="M1358" s="3"/>
    </row>
    <row r="1359" spans="11:13" ht="12.75">
      <c r="K1359" s="3"/>
      <c r="L1359" s="3"/>
      <c r="M1359" s="3"/>
    </row>
    <row r="1360" spans="11:13" ht="12.75">
      <c r="K1360" s="3"/>
      <c r="L1360" s="3"/>
      <c r="M1360" s="3"/>
    </row>
    <row r="1361" spans="11:13" ht="12.75">
      <c r="K1361" s="3"/>
      <c r="L1361" s="3"/>
      <c r="M1361" s="3"/>
    </row>
    <row r="1362" spans="11:13" ht="12.75">
      <c r="K1362" s="3"/>
      <c r="L1362" s="3"/>
      <c r="M1362" s="3"/>
    </row>
    <row r="1363" spans="11:13" ht="12.75">
      <c r="K1363" s="3"/>
      <c r="L1363" s="3"/>
      <c r="M1363" s="3"/>
    </row>
    <row r="1364" spans="11:13" ht="12.75">
      <c r="K1364" s="3"/>
      <c r="L1364" s="3"/>
      <c r="M1364" s="3"/>
    </row>
    <row r="1365" spans="11:13" ht="12.75">
      <c r="K1365" s="3"/>
      <c r="L1365" s="3"/>
      <c r="M1365" s="3"/>
    </row>
    <row r="1366" spans="11:13" ht="12.75">
      <c r="K1366" s="3"/>
      <c r="L1366" s="3"/>
      <c r="M1366" s="3"/>
    </row>
    <row r="1367" spans="11:13" ht="12.75">
      <c r="K1367" s="3"/>
      <c r="L1367" s="3"/>
      <c r="M1367" s="3"/>
    </row>
    <row r="1368" spans="11:13" ht="12.75">
      <c r="K1368" s="3"/>
      <c r="L1368" s="3"/>
      <c r="M1368" s="3"/>
    </row>
    <row r="1369" spans="11:13" ht="12.75">
      <c r="K1369" s="3"/>
      <c r="L1369" s="3"/>
      <c r="M1369" s="3"/>
    </row>
    <row r="1370" spans="11:13" ht="12.75">
      <c r="K1370" s="3"/>
      <c r="L1370" s="3"/>
      <c r="M1370" s="3"/>
    </row>
    <row r="1371" spans="11:13" ht="12.75">
      <c r="K1371" s="3"/>
      <c r="L1371" s="3"/>
      <c r="M1371" s="3"/>
    </row>
    <row r="1372" spans="11:13" ht="12.75">
      <c r="K1372" s="3"/>
      <c r="L1372" s="3"/>
      <c r="M1372" s="3"/>
    </row>
    <row r="1373" spans="11:13" ht="12.75">
      <c r="K1373" s="3"/>
      <c r="L1373" s="3"/>
      <c r="M1373" s="3"/>
    </row>
    <row r="1374" spans="11:13" ht="12.75">
      <c r="K1374" s="3"/>
      <c r="L1374" s="3"/>
      <c r="M1374" s="3"/>
    </row>
    <row r="1375" spans="11:13" ht="12.75">
      <c r="K1375" s="3"/>
      <c r="L1375" s="3"/>
      <c r="M1375" s="3"/>
    </row>
    <row r="1376" spans="11:13" ht="12.75">
      <c r="K1376" s="3"/>
      <c r="L1376" s="3"/>
      <c r="M1376" s="3"/>
    </row>
    <row r="1377" spans="11:13" ht="12.75">
      <c r="K1377" s="3"/>
      <c r="L1377" s="3"/>
      <c r="M1377" s="3"/>
    </row>
    <row r="1378" spans="11:13" ht="12.75">
      <c r="K1378" s="3"/>
      <c r="L1378" s="3"/>
      <c r="M1378" s="3"/>
    </row>
    <row r="1379" spans="11:13" ht="12.75">
      <c r="K1379" s="3"/>
      <c r="L1379" s="3"/>
      <c r="M1379" s="3"/>
    </row>
    <row r="1380" spans="11:13" ht="12.75">
      <c r="K1380" s="3"/>
      <c r="L1380" s="3"/>
      <c r="M1380" s="3"/>
    </row>
    <row r="1381" spans="11:13" ht="12.75">
      <c r="K1381" s="3"/>
      <c r="L1381" s="3"/>
      <c r="M1381" s="3"/>
    </row>
    <row r="1382" spans="11:13" ht="12.75">
      <c r="K1382" s="3"/>
      <c r="L1382" s="3"/>
      <c r="M1382" s="3"/>
    </row>
    <row r="1383" spans="11:13" ht="12.75">
      <c r="K1383" s="3"/>
      <c r="L1383" s="3"/>
      <c r="M1383" s="3"/>
    </row>
    <row r="1384" spans="11:13" ht="12.75">
      <c r="K1384" s="3"/>
      <c r="L1384" s="3"/>
      <c r="M1384" s="3"/>
    </row>
    <row r="1385" spans="11:13" ht="12.75">
      <c r="K1385" s="3"/>
      <c r="L1385" s="3"/>
      <c r="M1385" s="3"/>
    </row>
    <row r="1386" spans="11:13" ht="12.75">
      <c r="K1386" s="3"/>
      <c r="L1386" s="3"/>
      <c r="M1386" s="3"/>
    </row>
    <row r="1387" spans="11:13" ht="12.75">
      <c r="K1387" s="3"/>
      <c r="L1387" s="3"/>
      <c r="M1387" s="3"/>
    </row>
    <row r="1388" spans="11:13" ht="12.75">
      <c r="K1388" s="3"/>
      <c r="L1388" s="3"/>
      <c r="M1388" s="3"/>
    </row>
    <row r="1389" spans="11:13" ht="12.75">
      <c r="K1389" s="3"/>
      <c r="L1389" s="3"/>
      <c r="M1389" s="3"/>
    </row>
    <row r="1390" spans="11:13" ht="12.75">
      <c r="K1390" s="3"/>
      <c r="L1390" s="3"/>
      <c r="M1390" s="3"/>
    </row>
    <row r="1391" spans="11:13" ht="12.75">
      <c r="K1391" s="3"/>
      <c r="L1391" s="3"/>
      <c r="M1391" s="3"/>
    </row>
    <row r="1392" spans="11:13" ht="12.75">
      <c r="K1392" s="3"/>
      <c r="L1392" s="3"/>
      <c r="M1392" s="3"/>
    </row>
    <row r="1393" spans="11:13" ht="12.75">
      <c r="K1393" s="3"/>
      <c r="L1393" s="3"/>
      <c r="M1393" s="3"/>
    </row>
    <row r="1394" spans="11:13" ht="12.75">
      <c r="K1394" s="3"/>
      <c r="L1394" s="3"/>
      <c r="M1394" s="3"/>
    </row>
  </sheetData>
  <mergeCells count="20">
    <mergeCell ref="A3:M3"/>
    <mergeCell ref="B50:E50"/>
    <mergeCell ref="B353:E353"/>
    <mergeCell ref="B806:E806"/>
    <mergeCell ref="B346:E346"/>
    <mergeCell ref="B265:E265"/>
    <mergeCell ref="B1217:E1217"/>
    <mergeCell ref="B950:E950"/>
    <mergeCell ref="B1015:E1015"/>
    <mergeCell ref="B1070:E1070"/>
    <mergeCell ref="B1218:E1218"/>
    <mergeCell ref="B47:E47"/>
    <mergeCell ref="B100:E100"/>
    <mergeCell ref="B131:E131"/>
    <mergeCell ref="B136:E136"/>
    <mergeCell ref="B238:E238"/>
    <mergeCell ref="B261:E261"/>
    <mergeCell ref="B342:E342"/>
    <mergeCell ref="B1152:E1152"/>
    <mergeCell ref="B839:E839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landscape" paperSize="9" scale="8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2010-08-19T13:06:51Z</cp:lastPrinted>
  <dcterms:created xsi:type="dcterms:W3CDTF">2001-08-02T07:18:30Z</dcterms:created>
  <dcterms:modified xsi:type="dcterms:W3CDTF">2010-08-30T11:20:47Z</dcterms:modified>
  <cp:category/>
  <cp:version/>
  <cp:contentType/>
  <cp:contentStatus/>
</cp:coreProperties>
</file>