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330" windowWidth="9720" windowHeight="6525" tabRatio="601" activeTab="0"/>
  </bookViews>
  <sheets>
    <sheet name="Arkusz3" sheetId="1" r:id="rId1"/>
    <sheet name="Arkusz2" sheetId="2" r:id="rId2"/>
    <sheet name="Arkusz1" sheetId="3" r:id="rId3"/>
  </sheets>
  <definedNames>
    <definedName name="SSLink_0">#REF!</definedName>
    <definedName name="_xlnm.Print_Titles" localSheetId="2">'Arkusz1'!$7:$10</definedName>
  </definedNames>
  <calcPr fullCalcOnLoad="1"/>
</workbook>
</file>

<file path=xl/sharedStrings.xml><?xml version="1.0" encoding="utf-8"?>
<sst xmlns="http://schemas.openxmlformats.org/spreadsheetml/2006/main" count="390" uniqueCount="256">
  <si>
    <t>I.</t>
  </si>
  <si>
    <t>Zadania kontynuowane</t>
  </si>
  <si>
    <t>Zadania rozpoczynane</t>
  </si>
  <si>
    <t>Lp</t>
  </si>
  <si>
    <t>Klasyfikacja budżetowa</t>
  </si>
  <si>
    <t>Środki budżetowe gminy</t>
  </si>
  <si>
    <t>pożyczki - kredyty</t>
  </si>
  <si>
    <t>Opracowanie dokumentacji projektowej kanalizacji sanitarnej dla ulic Gminy M-ce zgodnie z zatwierdzoną koncepcją</t>
  </si>
  <si>
    <t>w tym:</t>
  </si>
  <si>
    <t xml:space="preserve">Budowa ogródka jordanowskiego w Nowej Wsi etap I </t>
  </si>
  <si>
    <t>Budowa boisk w Pęcicach Małych</t>
  </si>
  <si>
    <t>Zakupy mienia komunalnego</t>
  </si>
  <si>
    <t>Nazwa zadania inwestycyjnego</t>
  </si>
  <si>
    <t xml:space="preserve">Łączne koszty finansowe </t>
  </si>
  <si>
    <t>dochody  własne</t>
  </si>
  <si>
    <t>środki pochodzące z innych źródeł - udział osób fizycznych i prawnych</t>
  </si>
  <si>
    <t>010-01010-6050</t>
  </si>
  <si>
    <t>600-60016-6050</t>
  </si>
  <si>
    <t>600-60095-6050</t>
  </si>
  <si>
    <t>700-70005-6060</t>
  </si>
  <si>
    <t>801-80104-6050</t>
  </si>
  <si>
    <t>921-92109-6050</t>
  </si>
  <si>
    <t>926-92605-6050</t>
  </si>
  <si>
    <t>900-90015-6050</t>
  </si>
  <si>
    <t xml:space="preserve">Rady Gminy Michałowice </t>
  </si>
  <si>
    <t xml:space="preserve">Budowa Alei Jana Pawła II w Komorowie </t>
  </si>
  <si>
    <t>Odwodnienie na terenie Gminy( dok. proj. i wyk)</t>
  </si>
  <si>
    <t>750-75023-6050</t>
  </si>
  <si>
    <t>852-85219-6060</t>
  </si>
  <si>
    <t>Budowa i adaptacja budynku przy ul. Wiejskiej na potrzeby mieszkańców Komorowa Wsi i Komorowa</t>
  </si>
  <si>
    <t>Budowa lodowiska w Komorowie</t>
  </si>
  <si>
    <t>Budowa świetlicy wiejskiej w Opaczy Kol. wraz z zagospodarowaniem terenu przyległego</t>
  </si>
  <si>
    <t>Budowa przykanalików sanitarnych w ulicach gdzie kanalizacja sanitarna została wybudowana w latach ubiegłych .</t>
  </si>
  <si>
    <t>Opracowanie koncepcji kanalizacji, wykonanie ekspertyz, badań i modernizacja sieci gazowych</t>
  </si>
  <si>
    <t>Budowa kanalizacji sanitarnej w ul. Jałowcowej w Opaczy Małej</t>
  </si>
  <si>
    <t>Przebudowa rowu U-1 odwadniającego wraz z budową zbiornika retencyjnego w dolinie rzeki Raszynki</t>
  </si>
  <si>
    <t>Budowa kanalizacji sanitarnej w ul. Przytorowej, Calineczki, Baśniowej i Małego Księcia w Regułach</t>
  </si>
  <si>
    <t>Budowa budynku Urzędu Gminy wraz z infrastrukturą techniczną (koncepcja, dok proj i wyk)</t>
  </si>
  <si>
    <t>Budowa zespołu szkolno-przeszkolnego w Regułach</t>
  </si>
  <si>
    <t>Budowa ogródka jordanowskiego w Sokołowie</t>
  </si>
  <si>
    <t>,,Promowanie zdrowego trybu życia wśród dzieci i młodzieży w Gminie Michałowice poprze budowę otwartych stref rekreacji" w parku w Michałowicach (strefa rekreacji w Michałowicach), przy Zalewie w Komorowie Wsi (strefa rekreacji przy zalewie), przy ul. Kolejowej w Komorowie (strefa rekreacji przy ul. Kolejowej w Komorowie), w Regułach (strefa rekreacji i sportu w Regułach).</t>
  </si>
  <si>
    <t>Zakup samochodu pożarniczego</t>
  </si>
  <si>
    <t xml:space="preserve">Zakupy inwestycyjne Urzędu Gminy (zakup oprogramowania, sprzętu biurowego). </t>
  </si>
  <si>
    <t>Załącznik Nr 4</t>
  </si>
  <si>
    <t>Budowa Domu Spokojnej Starości</t>
  </si>
  <si>
    <t>Sieć wodociągowa na terenie Gminy (obsługa geodezyjna, opracowanie dok. proj)</t>
  </si>
  <si>
    <t>II</t>
  </si>
  <si>
    <t>Budowa SUW Michałowice -Reguły oraz budowa sieci  wodociągowej w ul. Kolejowej Michałowice</t>
  </si>
  <si>
    <t xml:space="preserve">Budowa kanalizacji sanitarnej wraz z niezbędną infrastrukturą w Wąskiej, Rodzinnej, Sokołowskiej w Sokołowie, Pęcicach etap I </t>
  </si>
  <si>
    <t>Budowa gminnego przedszkola w Granicy</t>
  </si>
  <si>
    <t>zmiana środków własnych</t>
  </si>
  <si>
    <t>zmian kredytu</t>
  </si>
  <si>
    <t>Propozycje zmian do budżetu</t>
  </si>
  <si>
    <t>Modernizacja budynku komunalnego w Opaczy przy ul. Ryżowej 90</t>
  </si>
  <si>
    <t>Budowa kompleksu sportowego Moje boisko - Orlik 2012 w Sokołowie</t>
  </si>
  <si>
    <t>Zadaszenie lodowiska w Michałowicach</t>
  </si>
  <si>
    <t xml:space="preserve">do Uchwały Nr </t>
  </si>
  <si>
    <t xml:space="preserve">z dnia  </t>
  </si>
  <si>
    <r>
      <t xml:space="preserve">Wydatki inwestycyjne na 2010 rok                                                                                                                  </t>
    </r>
    <r>
      <rPr>
        <sz val="11"/>
        <rFont val="Times New Roman"/>
        <family val="1"/>
      </rPr>
      <t>(dane w zł)</t>
    </r>
  </si>
  <si>
    <t xml:space="preserve">Zadania kontynuowane plan na 2010 rok </t>
  </si>
  <si>
    <t xml:space="preserve">Zadania rozpoczynane plan na 2010 rok </t>
  </si>
  <si>
    <t xml:space="preserve">Ogółem zadania inwestycyjne plan na 2010 rok </t>
  </si>
  <si>
    <t xml:space="preserve">Budowa kanalizacji sanitarnej w ul. Tęczowa   w Komorowie Wsi. </t>
  </si>
  <si>
    <t>Przebudowa ul. Centralnej, Akacjowej i Różanej  w Opaczy</t>
  </si>
  <si>
    <t xml:space="preserve">Przebudowa ul. Warszawskiej ( strona północna i południowa) w Granicy </t>
  </si>
  <si>
    <t>Przebudowa ul.: Kasztanowej, Poniatowskiego w M-cach Wsi, Wesołej, 11 Listopada, Cichej, Regulskiej, Kolejowej, Topolowej w M-cach, Kuchy w Regułach</t>
  </si>
  <si>
    <t>Przebudowa ul. Środkowej w Opaczy Kol.</t>
  </si>
  <si>
    <t>Przebudowa ul. Bodycha w Regułach i Opaczy Kol.</t>
  </si>
  <si>
    <t xml:space="preserve">Przebudowa ul. Dzikiej, Konopnickiej w Pęcicach Małych </t>
  </si>
  <si>
    <t xml:space="preserve">Przebudowa ul.  Kurpińskiego, Sobieskiego, Zamojskiego, Chopina, Wiejskiej, Kotońskiego, Leśnej, Ks. Skorupki, Moniuszki, Poniatowskiego w Komorowie i ul. Kraszewskiego </t>
  </si>
  <si>
    <t>Przebudowa ul. Polnej, Bugaj, Turystycznej, Słonecznej  w Komorowie Wsi</t>
  </si>
  <si>
    <t>Przebudowa ul. Bursztynowej w Komorowie i ul. Topazowej i Koralowej</t>
  </si>
  <si>
    <t>Budowa parkingów  ul. Kuklińskiego w Michałowicach-dok. proj i wyk.</t>
  </si>
  <si>
    <t>Przebudowa ul. Szkolnej wraz z odwodnieniem w M-cach</t>
  </si>
  <si>
    <t>Budowa systemu ścieżek rowerowych</t>
  </si>
  <si>
    <t>Planowane nakłady finansowe w roku budżetowym 2010</t>
  </si>
  <si>
    <t>Budowa kanalizacji sanitarnej w ul. Zgody w Michałowicach Wsi</t>
  </si>
  <si>
    <t>Budowa kanalizacji sanitarnej w ul. Leśnej w Pęcicach Małych (od ul. Kamień Polny do ul. Woźniaka)</t>
  </si>
  <si>
    <t>Budowa kanalizacji sanitarnej w ul. Wandy w Nowej Wsi</t>
  </si>
  <si>
    <t>Budowa kanalizacji sanitarnej w ul. Gwiaździstej, Sportowej, Zielonej, Krótkiej w Nowej Wsi</t>
  </si>
  <si>
    <t>Budowa sieci wodociągowej w ul. Spacerowej i Radosnej w Michałowicach</t>
  </si>
  <si>
    <t>Budowa sieci wodociągowej w ul. Szarej w Michałowicach Wsi</t>
  </si>
  <si>
    <t>Budowa sieci wodociągowej w ul. Jałowcowej w Opaczy Małej</t>
  </si>
  <si>
    <t>Budowa sieci wodociągowej w ul. Mokrej, Willowej i Sosnowej w Opaczy Kol.</t>
  </si>
  <si>
    <t>Budowa sieci wodociągowej w ul. Granicznej i Torfowej w Regułach</t>
  </si>
  <si>
    <t>Budowa sieci wodociągowej w ul. Podleśnej, Kochanowskiego, Skośnej, Nałkowskiej, Osieckiej w Granicy</t>
  </si>
  <si>
    <t>Przebudowa wodociągu w ul. Mazurskiej w Komorowie</t>
  </si>
  <si>
    <t>Budowa sieci wodociągowej w ul. Stokrotek, Tulipanów, Sportowej w Nowej Wsi</t>
  </si>
  <si>
    <t>Budowa odwodnienia w Michałowicach Wsi</t>
  </si>
  <si>
    <t>Budowa odwodnienia Osiedla Domeczek w Komorowie</t>
  </si>
  <si>
    <t>Przebudowa ul. Makowej, Studziennej, Jasnej, Mokrej, Grabowej, Ewy, Malinowej, Willowej w Opaczy Kol.</t>
  </si>
  <si>
    <t>Przebudowa ul. Krótkiej i Orzeszkowej, Daniłowskiego i Baczyńskiego w Regułach</t>
  </si>
  <si>
    <t>Przebudowa ciągu drogowego złożonego z ul. Ireny i Podhalańskiej w Komorowie</t>
  </si>
  <si>
    <t>Przebudowa ul. Polnej, Kamelskiego,  Wspólnej  w Nowej Wsi i Granicy</t>
  </si>
  <si>
    <t>Rozbudowa Szkoły w Michałowicach</t>
  </si>
  <si>
    <t>Rozbudowa Szkoły w Nowej Wsi</t>
  </si>
  <si>
    <t>Przebudowa ul. Wiśniowej w Nowej Wsi - dok.</t>
  </si>
  <si>
    <t>Koncepcja prograwowo-przestrzenna centrum Komorowa i AMD</t>
  </si>
  <si>
    <t>Budowa placu zabaw w Pęcicach Małych</t>
  </si>
  <si>
    <t>Budowa chodnika w ul. Sokołowskiej od ul. Rodzinnej do Raszyna</t>
  </si>
  <si>
    <t>Odwodnienie ul. Wąskiej w Pęcicach</t>
  </si>
  <si>
    <t>Budowa zbiornika retencyjnego w dolinie rz. Raszynki w Michałowicach</t>
  </si>
  <si>
    <t>Budowa kanalizacji sanitarnej w ul. Granicznej i Torfowej w Regułach</t>
  </si>
  <si>
    <t>Budowa kanalicacji sanitarnej w ul. Sosnowej, Badylarskiej, Środkowej, Górnej, Bez Nazwy (od ul. Środkowej do Al.. Jerozolimsich) w Opaczy Kol.</t>
  </si>
  <si>
    <t>Budowa budynków socjalnych</t>
  </si>
  <si>
    <t>Przebudowa ul. Głównej w Komorowie Wsi</t>
  </si>
  <si>
    <t xml:space="preserve">Monitoring rejonu stacji WKD w Michałowicach </t>
  </si>
  <si>
    <t xml:space="preserve">Modernizacja SUW Komorów </t>
  </si>
  <si>
    <t>Budowa sieci wodociągowej w ul. Tęczowej i Kaliszany Komorów Wieś</t>
  </si>
  <si>
    <t>Przebudowa ul. Kamień Polny, Przepiórki, Ks. Woźniaka, Leśnej, Brzozowej w Pęcicach Małych</t>
  </si>
  <si>
    <t>Przebudowa ul. Jaśminowej, Różanej, Tulipanów, Granicznej i Słonecznej w Nowej Wsi (wyk. ul. Słonecznej).</t>
  </si>
  <si>
    <t>Budowa ciągu pieszo-rowerowego Reguły-Pęcice ul.Powstańców Warszawy</t>
  </si>
  <si>
    <t>Przebudowa ul. Parkowej, Sportowej, Klonowej, 3 Maja, Kościuszki, Mickiewicza, Partyzantów, Wojska Polskiego, Rumuńskiej, Żytniej, Ks. Popiełuszki, Raszyńskiej, Lotniczej, Kwiatowej w M-cach</t>
  </si>
  <si>
    <t>Zakupy inwestycyjne (zakup sprzętu dla straży gminnej)</t>
  </si>
  <si>
    <t>Modernizacja oświetlenia ulicznego na terenie gminy (dok. i wyk.)</t>
  </si>
  <si>
    <t>Remont przedszkola w Michałowicach</t>
  </si>
  <si>
    <t>Remont przedszkola w Nowej Wsi</t>
  </si>
  <si>
    <t>Budowa kanalizacji sanitarnej w ul. Filmowej, Kubusia Puchatka, Wendy, Długiej, Bez Nazwy (boczna od Reja), Bez Nazwy (boczna od Okrężnej) w Granicy</t>
  </si>
  <si>
    <t>,,Ochrona środowiska ludzkiego poprzez budowę systemu kanalizacji sanitarnej w Gminie Michałowice " w ul. Kasztanowej w M-cach Wsi" oraz budowa wodociągu</t>
  </si>
  <si>
    <t>Przebudowa ul. Rodzinnej w Sokołowie</t>
  </si>
  <si>
    <t>Tabela nr 2a</t>
  </si>
  <si>
    <t>do Uchwały Budżetowej Nr …… z dnia ………</t>
  </si>
  <si>
    <t>Plan wydatków majątkowych na 2010 roku (nie ujęte w WPI)</t>
  </si>
  <si>
    <t>Lp.</t>
  </si>
  <si>
    <t>Dział</t>
  </si>
  <si>
    <t>Rozdz.</t>
  </si>
  <si>
    <t>Nazwa zadania</t>
  </si>
  <si>
    <t>Plan</t>
  </si>
  <si>
    <t>z tego:</t>
  </si>
  <si>
    <t>dochody własne</t>
  </si>
  <si>
    <t>kredyty, pozyczki, obligacje</t>
  </si>
  <si>
    <t>dotacje</t>
  </si>
  <si>
    <t>inne</t>
  </si>
  <si>
    <t>Limity wydatków inwestycyjnych na lata 2010 - 2013</t>
  </si>
  <si>
    <t>Rozdział</t>
  </si>
  <si>
    <t>Łączne koszty finansowe</t>
  </si>
  <si>
    <t>2010 r.</t>
  </si>
  <si>
    <t>2011 r.</t>
  </si>
  <si>
    <t>2012 r.</t>
  </si>
  <si>
    <t>2013 r.</t>
  </si>
  <si>
    <t>Budowa kanalizacji sanitarnej wraz z niezbędną infrastrukturą w Wąskiej, Rodzinnej, Sokołowskiej w Sokołowie, Pęcicach</t>
  </si>
  <si>
    <t>Budowa parkingów  ul. Kuklińskiego w Michałowicach</t>
  </si>
  <si>
    <t>Przebudowa ul. Koralowej w Komorowie</t>
  </si>
  <si>
    <t>010</t>
  </si>
  <si>
    <t>01010</t>
  </si>
  <si>
    <t>Razem:</t>
  </si>
  <si>
    <t>Łącznie:</t>
  </si>
  <si>
    <t>środki o których mowa w art. 5 ust. 1 pkt 2 i 3 uofp</t>
  </si>
  <si>
    <t>Łącznie</t>
  </si>
  <si>
    <t>Nazwa zadania inwestycyjnego              i okres realizacji (w latach)</t>
  </si>
  <si>
    <t>Planowane wydatki w  zł</t>
  </si>
  <si>
    <r>
      <t xml:space="preserve">Program inwestycyjny </t>
    </r>
    <r>
      <rPr>
        <b/>
        <sz val="10"/>
        <rFont val="Times New Roman CE"/>
        <family val="0"/>
      </rPr>
      <t xml:space="preserve">: Budowa Kanalizacji Sanitarnej w Gminie Michałowice </t>
    </r>
  </si>
  <si>
    <t xml:space="preserve">Program inwestycyjny : Budowa Ośrodków Sportu i Rekreacji  w Gminie Michałowice </t>
  </si>
  <si>
    <r>
      <t xml:space="preserve">Program inwestycyjny : </t>
    </r>
    <r>
      <rPr>
        <b/>
        <sz val="10"/>
        <rFont val="Times New Roman CE"/>
        <family val="0"/>
      </rPr>
      <t xml:space="preserve">Budowa Sieci Wodociągowej  w Gminie Michałowice </t>
    </r>
  </si>
  <si>
    <r>
      <t xml:space="preserve">Program inwestycyjny : </t>
    </r>
    <r>
      <rPr>
        <b/>
        <sz val="10"/>
        <rFont val="Times New Roman CE"/>
        <family val="0"/>
      </rPr>
      <t xml:space="preserve">Budowa Dróg  w Gminie Michałowice </t>
    </r>
  </si>
  <si>
    <r>
      <t xml:space="preserve">Program inwestycyjny : </t>
    </r>
    <r>
      <rPr>
        <b/>
        <sz val="10"/>
        <rFont val="Times New Roman CE"/>
        <family val="0"/>
      </rPr>
      <t>Budowa Budynków Użyteczności Publicznej  w Gminie Michałowice</t>
    </r>
    <r>
      <rPr>
        <b/>
        <sz val="9"/>
        <rFont val="Times New Roman CE"/>
        <family val="0"/>
      </rPr>
      <t xml:space="preserve"> </t>
    </r>
  </si>
  <si>
    <r>
      <t xml:space="preserve">Program inwestycyjny : </t>
    </r>
    <r>
      <rPr>
        <b/>
        <sz val="10"/>
        <rFont val="Times New Roman CE"/>
        <family val="0"/>
      </rPr>
      <t xml:space="preserve">Budowa Budynków Użyteczności Publicznej  w Gminie Michałowice </t>
    </r>
  </si>
  <si>
    <r>
      <t>Program inwestycyjny :</t>
    </r>
    <r>
      <rPr>
        <b/>
        <sz val="10"/>
        <rFont val="Times New Roman CE"/>
        <family val="0"/>
      </rPr>
      <t xml:space="preserve"> Oświetlenie Terenów Publicznych w Gminie Michałowice </t>
    </r>
  </si>
  <si>
    <t>Budowa kanalizacji sanitarnej w ul. Tęczowej w Komorowie Wsi. (w latach 2010-2011)</t>
  </si>
  <si>
    <t>Budowa kanalizacji sanitarnej w ul. Jałowcowej w Opaczy Małej  (w latach 2010-2011)</t>
  </si>
  <si>
    <t>Opracowanie koncepcji kanalizacji, wykonanie ekspertyz, badań i modernizacja sieci gazowych (w latach 2010-2013)</t>
  </si>
  <si>
    <t>Budowa sieci wodociągowej w ul. Spacerowej i Radosnej w Michałowicach (w latach 2010-2011)</t>
  </si>
  <si>
    <t>Budowa SUW Michałowice -Reguły oraz budowa sieci  wodociągowej w ul. Kolejowej Michałowice (w latach 2010-2013)</t>
  </si>
  <si>
    <t>Budowa sieci wodociągowej w ul. Jałowcowej w Opaczy Małej (w latach 2010-2012)</t>
  </si>
  <si>
    <t>Budowa sieci wodociągowej w ul. Mokrej, Willowej i Sosnowej w Opaczy Kol.(w latach 2010-2012)</t>
  </si>
  <si>
    <t>Budowa sieci wodociągowej w ul. Granicznej i Torfowej w Regułach (w latach 2010-2013)</t>
  </si>
  <si>
    <t>Modernizacja SUW Komorów (w latach 2010-2013)</t>
  </si>
  <si>
    <t>Przebudowa ul. Akacjowej w Opaczy Kol.(w latach 2010-2011)</t>
  </si>
  <si>
    <t>Przebudowa ul. Makowej, Studziennej, Jasnej, Mokrej, Grabowej, Ewy, Malinowej, Willowej w Opaczy Kol.(w latach 2010-2013)</t>
  </si>
  <si>
    <t>Przebudowa ul. Parkowej, Sportowej, Klonowej, 3 Maja, Kościuszki, Mickiewicza, Partyzantów, Wojska Polskiego, Rumuńskiej, Żytniej, Ks. Popiełuszki, Raszyńskiej, Lotniczej, Kwiatowej w M-cach (w latach 2010-2013)</t>
  </si>
  <si>
    <t>Przebudowa ul.: Kasztanowej, Poniatowskiego w M-cach Wsi, Wesołej, 11 Listopada, Cichej, Regulskiej, Kolejowej, Topolowej w M-cach. (w latach 2010-2013)</t>
  </si>
  <si>
    <t>Budowa ciągu pieszo-rowerowego Reguły-Pęcice ul. Powstańców Warszawy (w latach 2010-2013)</t>
  </si>
  <si>
    <t>Przebudowa ul. Środkowej w Opaczy Kol. (w latach 2010-2013)</t>
  </si>
  <si>
    <t>Przebudowa ul. Bodycha w Regułach i Opaczy Kol. (w latach 2010-2013)</t>
  </si>
  <si>
    <t>Przebudowa ul. Konopnickiej w Pęcicach Małych (w latach 2010-2011)</t>
  </si>
  <si>
    <t>Przebudowa ciągu drogowego złożonego z ul. Ireny i Podhalańskiej w Komorowe (w latach 2010-2011)</t>
  </si>
  <si>
    <t>Budowa Alei Jana Pawła II w Komorowie (w latach 2010-2013)</t>
  </si>
  <si>
    <t>Przebudowa ul. Polnej, Bugaj, Turystycznej, Słonecznej  w Komorowie Wsi (w latach 2010-2013)</t>
  </si>
  <si>
    <t>Przebudowa ul. Głównej w Komorowie Wsi (w latach 2010-2013)</t>
  </si>
  <si>
    <t>Przebudowa ul. Rodzinnej w Sokołowie (w latach 2010-2013)</t>
  </si>
  <si>
    <t>Przebudowa ul. Jaśminowej, Różanej, Tulipanów, Granicznej i Słonecznej w Nowej Wsi. (w latach 2010-2013)</t>
  </si>
  <si>
    <t>Budowa systemu ścieżek rowerowych (w latach 2010-2013)</t>
  </si>
  <si>
    <t>Budowa odwodnienia w Michałowicach Wsi (w latach 2010-2013)</t>
  </si>
  <si>
    <t>Przebudowa rowu U-1 odwadniającego wraz z budową zbiornika retencyjnego w dolinie rzeki Raszynki (w latach 2010-2013)</t>
  </si>
  <si>
    <t>Odwodnienie na terenie Gminy (dok. proj. i wyk) (w latach 2010-2013)</t>
  </si>
  <si>
    <t>Budowa budynków socjalnych (w latach 2010-2013)</t>
  </si>
  <si>
    <t>Zakupy mienia komunalnego (w latach 2010-2013)</t>
  </si>
  <si>
    <t>Zakupy inwestycyjne Urzędu Gminy (zakup oprogramowania, sprzętu biurowego). (w latach 2010-2013)</t>
  </si>
  <si>
    <t>Budowa budynku Urzędu Gminy wraz z infrastrukturą techniczną (koncepcja, dok proj i wyk) (w latach 2010-2012)</t>
  </si>
  <si>
    <t>Rozbudowa Szkoły w Nowej Wsi (w latach 2010-2013)</t>
  </si>
  <si>
    <t>Budowa zespołu szkolno-przeszkolnego w Regułach (w latach 2010-2013)</t>
  </si>
  <si>
    <t>Budowa gminnego przedszkola w Granicy (w latach 2010-2013)</t>
  </si>
  <si>
    <t>Modernizacja budynku przedszkola w Michałowicach (w latach 2010-2013)</t>
  </si>
  <si>
    <t>Budowa Domu Spokojnej Starości (w latach 2010-2013)</t>
  </si>
  <si>
    <t>Modernizacja oświetlenia ulicznego na terenie gminy (dok. i wyk.) (w latach 2010-2013)</t>
  </si>
  <si>
    <t>Budowa i adaptacja budynku przy ul. Wiejskiej na potrzeby mieszkańców Komorowa Wsi i Komorowa (w latach 2010-2013)</t>
  </si>
  <si>
    <t>Budowa świetlicy wiejskiej w Opaczy Kol. wraz z zagospodarowaniem terenu przyległego (w latach 2010-2011)</t>
  </si>
  <si>
    <t>Budowa boisk w Pęcicach Małych (w latach 2010-2013)</t>
  </si>
  <si>
    <t>Budowa lodowiska w Komorowe (w latach 2010-2013)</t>
  </si>
  <si>
    <r>
      <t>Program inwestycyjny :</t>
    </r>
    <r>
      <rPr>
        <b/>
        <sz val="10"/>
        <rFont val="Times New Roman CE"/>
        <family val="0"/>
      </rPr>
      <t xml:space="preserve"> Budowa Urządzeń Odwadniających i Małej Retencji w Gminie Michałowice </t>
    </r>
  </si>
  <si>
    <t>Budowa kanalizacji sanitarnej w ul. Sosnowej, Badylarskiej, Środkowej, Górnej, Bez Nazwy (od ul. Środkowej do Al.. Jerozolimskich) w Opaczy Kol. (w latach 2010-2013)</t>
  </si>
  <si>
    <t>Budowa przykanalików sanitarnych i odcinków sieci kanalizacyjnej w ulicach gdzie kanalizacja sanitarna została wybudowana w latach ubiegłych, w tym ul. Leśna w Pęcicach Małych.(w latach 2010-2013)</t>
  </si>
  <si>
    <t>Budowa kanalizacji sanitarnej w ul. Wandy, Sportowej w Nowej Wsi (w latach 2010-2011)</t>
  </si>
  <si>
    <t>Budowa sieci wodociągowej w ul. Tęczowej, Kaliszany i Starego Dębu w Komorowie Wsi (w latach 2010-2011)</t>
  </si>
  <si>
    <t>Sieć wodociągowa na terenie Gminy (obsługa geodezyjna, opracowanie dok. proj., w tym do budynków "Pęcice Ogród") (w latach 2010-2013)</t>
  </si>
  <si>
    <t>Przebudowa ul. Orzeszkowej, Daniłowskiego, Baczyńskiego i Działkowej w Regułach (w latach 2010-2013)</t>
  </si>
  <si>
    <t>Przebudowa ul.  Kurpińskiego, Sobieskiego, Zamojskiego, Chopina, Wiejskiej, Kotońskiego, Moniuszki, Poniatowskiego, Kraszewskiego i Mazurskiej w Komorowie  (w latach 2010-2013)</t>
  </si>
  <si>
    <t>Przebudowa ul. Warszawskiej (strona północna i południowa), Poprzecznej i Piaskowej w Granicy (w latach 2010-2012)</t>
  </si>
  <si>
    <t>Modernizacja budynku przedszkola wraz z modernizacją placu zabaw w Nowej Wsi (w latach 2010-2013)</t>
  </si>
  <si>
    <t>Budowa sieci wodociągowej w ul. Podleśnej, Kochanowskiego, Skośnej, Nałkowskiej, Osieckiej, Jedliny w Granicy (w latach 2010-2013)</t>
  </si>
  <si>
    <t>Przebudowa ul. Kamień Polny, Przepiórki, Ks. Woźniaka, Leśnej, Brzozowej i Dzikiej w Pęcicach Małych (w latach 2010-2013)</t>
  </si>
  <si>
    <t>Wykonanie</t>
  </si>
  <si>
    <t>Wykonanie w %</t>
  </si>
  <si>
    <t>Zadanie w trakcie realizacji: przygotowano dok. proj. SUW, wykonano sieć w ulicy Kolejowej.</t>
  </si>
  <si>
    <t xml:space="preserve">Wykonano dokumentację projektową. </t>
  </si>
  <si>
    <t>Opracowano dokumentację na ul. Zachodnią - oczekiwanie na pozwolenie na budowę.</t>
  </si>
  <si>
    <t>Zadanie w trakcie realizacji.</t>
  </si>
  <si>
    <t>Planowane rozpoczęcie prac - IV kw. 2010 r.</t>
  </si>
  <si>
    <t>Zadanie w trakcie realizacji: ułożono nowy wodociąg, trwa wykonywanie przyłączy i prace przy budowie nawierzchni (chodniki, ścieżka rowerowa)</t>
  </si>
  <si>
    <t>Trwa procedura rozstrzygnięcia spraw własnościowych drogi</t>
  </si>
  <si>
    <t>W trakcie przygotowywanie przetargu na budowę studni.</t>
  </si>
  <si>
    <t>Przygotowywana jest procedura przetargowa</t>
  </si>
  <si>
    <t>Opracowywany jest projekt sygnalizacji świetlnej zgodnie z wymogami Starostwa Powiatowego.</t>
  </si>
  <si>
    <t>Zakończono przebudowę ul. Dzikiej, Lesnej</t>
  </si>
  <si>
    <t>Zadanie w trakcie realizacji: wykonano sieć w ul. Spacerowej. Zakończenie koniec sierpnia br.</t>
  </si>
  <si>
    <t>W trakcie realizacji przebudowa ul. Turystycznej</t>
  </si>
  <si>
    <t>Nie rozpoczęto realizacji</t>
  </si>
  <si>
    <t>Zadanie w trakcie realizacji</t>
  </si>
  <si>
    <t>Opracowano dok. projektową -wystapiono o pozwolenie na budowę</t>
  </si>
  <si>
    <t>Opracowywana jest dok. projektowa</t>
  </si>
  <si>
    <t>Realizacja za I półrocze 2010r</t>
  </si>
  <si>
    <t>Wykonano dokumentację. Planowane rozpoczęcie prac - IV kw. 2010 r.</t>
  </si>
  <si>
    <t>Zlecono wykonanie dokumentacji. Planowane rozpoczecie prac - IV kw. 2010 r.</t>
  </si>
  <si>
    <t>Zadanie w trakcie realizacji: zakończono budowę w ul. Willowej. Wykonano dokumentację na ul. Sosnową. Planowane wykonanie IV kw. 2010</t>
  </si>
  <si>
    <t>Zlecono dokumentacją na ul. Starego Dębu. Rozstrzygnieto przetarg na wykonawcę ul. Tęczowej i podpisano umowę.</t>
  </si>
  <si>
    <t>Zlecono dokumentację na ul. Osieckiej i Jedliny. Na pozostałych ulicach zakończono budowę sieci, realizowane są przyłącza</t>
  </si>
  <si>
    <t>Zlecono dokumentację</t>
  </si>
  <si>
    <t>Zrealizowano przebudowę ul. Parkowej, Sportowej, Klonowej na resztę opracowano dokumentacje</t>
  </si>
  <si>
    <t>Zrealizowano przebudowę ul. 11 Listopada i Cichej</t>
  </si>
  <si>
    <t>Wykonano przebudowe ul. Zamojskiego, Chopina. Podpisano umowę na przebudowę ul. Kurpińskiego i Kraszewskiego. Zlecono dokukmentację na ul. Mazurską.</t>
  </si>
  <si>
    <t>Wójta Gminy Michałowice</t>
  </si>
  <si>
    <t>(w złotych)</t>
  </si>
  <si>
    <t>Nie rozpoczęto realizacji - brak dokumentacji projektowej</t>
  </si>
  <si>
    <t>Nie rozpoczęto realizacji - trwaja procedury przetragowe</t>
  </si>
  <si>
    <t>Nie rozpoczęto realizacji - przygotowywana jest dokumentacja projektowa</t>
  </si>
  <si>
    <t>Nie rozpoczęto realizacji - opracowywana jest dokumentacja projektowa</t>
  </si>
  <si>
    <t>Nie rozpoczęto realizacji - przewidywane rozpoczęcie IV kw.</t>
  </si>
  <si>
    <t>Zadanie w trakcie realizacji -przygotowywanie dok. projektowej</t>
  </si>
  <si>
    <t>Nie rozpoczęto realizacji - brak lokalizacji w terenie</t>
  </si>
  <si>
    <t>Nie rozpoczęto realizacji - rozpoczęcie III kw</t>
  </si>
  <si>
    <t xml:space="preserve">Nie rozpoczęto realizacji - brak terenu pod inwestycję </t>
  </si>
  <si>
    <t>Nie rozpoczęto realizacji - trwa procedura zmiany planu zagosp.</t>
  </si>
  <si>
    <t>Załącznik nr 5</t>
  </si>
  <si>
    <t>Opis zadania</t>
  </si>
  <si>
    <t>do Zarządzenia Nr 135 /2010</t>
  </si>
  <si>
    <t xml:space="preserve">z dnia 18 sierpnia  2010 r. 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</si>
</sst>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);[Red]\(#,##0\)"/>
    <numFmt numFmtId="165" formatCode="#,##0.00_);[Red]\(#,##0.00\)"/>
    <numFmt numFmtId="166" formatCode="&quot; zł&quot;#,##0_);[Red]\(&quot; zł&quot;#,##0\)"/>
    <numFmt numFmtId="167" formatCode="&quot; zł&quot;#,##0.00_);[Red]\(&quot; zł&quot;#,##0.00\)"/>
    <numFmt numFmtId="168" formatCode="#,##0_ ;[Red]\-#,##0\ "/>
    <numFmt numFmtId="169" formatCode="0_ ;[Red]\-0\ "/>
    <numFmt numFmtId="170" formatCode="#,##0.00_ ;[Red]\-#,##0.00\ "/>
  </numFmts>
  <fonts count="24">
    <font>
      <sz val="10"/>
      <name val="Times New Roman CE"/>
      <family val="1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u val="single"/>
      <sz val="10"/>
      <color indexed="12"/>
      <name val="Times New Roman CE"/>
      <family val="1"/>
    </font>
    <font>
      <u val="single"/>
      <sz val="10"/>
      <color indexed="36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b/>
      <i/>
      <sz val="12"/>
      <name val="Times New Roman CE"/>
      <family val="1"/>
    </font>
    <font>
      <i/>
      <sz val="12"/>
      <name val="Times New Roman CE"/>
      <family val="0"/>
    </font>
    <font>
      <sz val="12"/>
      <color indexed="10"/>
      <name val="Times New Roman CE"/>
      <family val="1"/>
    </font>
    <font>
      <b/>
      <sz val="10"/>
      <name val="Times New Roman CE"/>
      <family val="1"/>
    </font>
    <font>
      <i/>
      <sz val="10"/>
      <name val="Times New Roman CE"/>
      <family val="1"/>
    </font>
    <font>
      <b/>
      <i/>
      <sz val="10"/>
      <name val="Times New Roman CE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name val="Times New Roman CE"/>
      <family val="1"/>
    </font>
    <font>
      <sz val="8"/>
      <name val="Times New Roman CE"/>
      <family val="1"/>
    </font>
    <font>
      <b/>
      <sz val="10"/>
      <color indexed="10"/>
      <name val="Times New Roman CE"/>
      <family val="1"/>
    </font>
    <font>
      <sz val="9"/>
      <name val="Times New Roman CE"/>
      <family val="1"/>
    </font>
    <font>
      <b/>
      <sz val="9"/>
      <name val="Times New Roman CE"/>
      <family val="1"/>
    </font>
    <font>
      <b/>
      <i/>
      <sz val="9"/>
      <name val="Times New Roman CE"/>
      <family val="1"/>
    </font>
    <font>
      <i/>
      <sz val="9"/>
      <name val="Times New Roman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6" fontId="4" fillId="0" borderId="0" applyFont="0" applyFill="0" applyBorder="0" applyAlignment="0" applyProtection="0"/>
  </cellStyleXfs>
  <cellXfs count="186">
    <xf numFmtId="6" fontId="0" fillId="0" borderId="0" xfId="0" applyAlignment="1">
      <alignment/>
    </xf>
    <xf numFmtId="1" fontId="7" fillId="0" borderId="0" xfId="0" applyNumberFormat="1" applyFont="1" applyAlignment="1">
      <alignment horizontal="center" vertical="top"/>
    </xf>
    <xf numFmtId="6" fontId="7" fillId="0" borderId="0" xfId="0" applyFont="1" applyBorder="1" applyAlignment="1">
      <alignment/>
    </xf>
    <xf numFmtId="6" fontId="7" fillId="0" borderId="0" xfId="0" applyFont="1" applyAlignment="1">
      <alignment/>
    </xf>
    <xf numFmtId="6" fontId="7" fillId="0" borderId="1" xfId="0" applyFont="1" applyBorder="1" applyAlignment="1">
      <alignment horizontal="center" vertical="top"/>
    </xf>
    <xf numFmtId="6" fontId="9" fillId="0" borderId="1" xfId="0" applyFont="1" applyBorder="1" applyAlignment="1">
      <alignment vertical="top"/>
    </xf>
    <xf numFmtId="6" fontId="7" fillId="0" borderId="2" xfId="0" applyFont="1" applyBorder="1" applyAlignment="1">
      <alignment/>
    </xf>
    <xf numFmtId="6" fontId="7" fillId="0" borderId="0" xfId="0" applyFont="1" applyAlignment="1">
      <alignment/>
    </xf>
    <xf numFmtId="6" fontId="10" fillId="0" borderId="0" xfId="0" applyFont="1" applyAlignment="1">
      <alignment/>
    </xf>
    <xf numFmtId="168" fontId="9" fillId="0" borderId="1" xfId="0" applyNumberFormat="1" applyFont="1" applyBorder="1" applyAlignment="1">
      <alignment vertical="top"/>
    </xf>
    <xf numFmtId="6" fontId="9" fillId="0" borderId="0" xfId="0" applyFont="1" applyAlignment="1">
      <alignment/>
    </xf>
    <xf numFmtId="1" fontId="7" fillId="0" borderId="1" xfId="0" applyNumberFormat="1" applyFont="1" applyBorder="1" applyAlignment="1">
      <alignment horizontal="center" vertical="top"/>
    </xf>
    <xf numFmtId="168" fontId="8" fillId="0" borderId="1" xfId="0" applyNumberFormat="1" applyFont="1" applyBorder="1" applyAlignment="1">
      <alignment vertical="top"/>
    </xf>
    <xf numFmtId="38" fontId="9" fillId="0" borderId="1" xfId="0" applyNumberFormat="1" applyFont="1" applyBorder="1" applyAlignment="1">
      <alignment vertical="top"/>
    </xf>
    <xf numFmtId="6" fontId="11" fillId="0" borderId="0" xfId="0" applyFont="1" applyAlignment="1">
      <alignment/>
    </xf>
    <xf numFmtId="6" fontId="0" fillId="0" borderId="1" xfId="0" applyFont="1" applyBorder="1" applyAlignment="1">
      <alignment horizontal="center" vertical="center" wrapText="1"/>
    </xf>
    <xf numFmtId="6" fontId="0" fillId="0" borderId="1" xfId="0" applyFont="1" applyBorder="1" applyAlignment="1">
      <alignment vertical="center" wrapText="1"/>
    </xf>
    <xf numFmtId="1" fontId="0" fillId="0" borderId="3" xfId="0" applyNumberFormat="1" applyFont="1" applyBorder="1" applyAlignment="1">
      <alignment horizontal="center" vertical="top"/>
    </xf>
    <xf numFmtId="169" fontId="0" fillId="0" borderId="1" xfId="0" applyNumberFormat="1" applyFont="1" applyBorder="1" applyAlignment="1">
      <alignment horizontal="center" vertical="top"/>
    </xf>
    <xf numFmtId="169" fontId="0" fillId="0" borderId="3" xfId="0" applyNumberFormat="1" applyFont="1" applyBorder="1" applyAlignment="1">
      <alignment horizontal="center" vertical="top"/>
    </xf>
    <xf numFmtId="169" fontId="0" fillId="0" borderId="4" xfId="0" applyNumberFormat="1" applyFont="1" applyBorder="1" applyAlignment="1">
      <alignment horizontal="center" vertical="top"/>
    </xf>
    <xf numFmtId="1" fontId="12" fillId="0" borderId="3" xfId="0" applyNumberFormat="1" applyFont="1" applyBorder="1" applyAlignment="1">
      <alignment horizontal="center" vertical="top"/>
    </xf>
    <xf numFmtId="6" fontId="0" fillId="0" borderId="1" xfId="0" applyFont="1" applyBorder="1" applyAlignment="1">
      <alignment horizontal="center" vertical="top"/>
    </xf>
    <xf numFmtId="6" fontId="0" fillId="0" borderId="3" xfId="0" applyFont="1" applyBorder="1" applyAlignment="1">
      <alignment vertical="top"/>
    </xf>
    <xf numFmtId="6" fontId="0" fillId="0" borderId="1" xfId="0" applyFont="1" applyBorder="1" applyAlignment="1">
      <alignment vertical="top"/>
    </xf>
    <xf numFmtId="6" fontId="0" fillId="0" borderId="4" xfId="0" applyFont="1" applyBorder="1" applyAlignment="1">
      <alignment vertical="top"/>
    </xf>
    <xf numFmtId="168" fontId="12" fillId="0" borderId="3" xfId="0" applyNumberFormat="1" applyFont="1" applyBorder="1" applyAlignment="1">
      <alignment vertical="top"/>
    </xf>
    <xf numFmtId="168" fontId="13" fillId="0" borderId="1" xfId="0" applyNumberFormat="1" applyFont="1" applyBorder="1" applyAlignment="1">
      <alignment vertical="top"/>
    </xf>
    <xf numFmtId="168" fontId="0" fillId="0" borderId="1" xfId="0" applyNumberFormat="1" applyFont="1" applyBorder="1" applyAlignment="1">
      <alignment vertical="top"/>
    </xf>
    <xf numFmtId="168" fontId="13" fillId="0" borderId="4" xfId="0" applyNumberFormat="1" applyFont="1" applyBorder="1" applyAlignment="1">
      <alignment vertical="top"/>
    </xf>
    <xf numFmtId="168" fontId="0" fillId="0" borderId="5" xfId="0" applyNumberFormat="1" applyFont="1" applyBorder="1" applyAlignment="1">
      <alignment vertical="top"/>
    </xf>
    <xf numFmtId="168" fontId="14" fillId="0" borderId="1" xfId="0" applyNumberFormat="1" applyFont="1" applyBorder="1" applyAlignment="1">
      <alignment vertical="top"/>
    </xf>
    <xf numFmtId="168" fontId="14" fillId="0" borderId="5" xfId="0" applyNumberFormat="1" applyFont="1" applyBorder="1" applyAlignment="1">
      <alignment vertical="top"/>
    </xf>
    <xf numFmtId="168" fontId="14" fillId="0" borderId="4" xfId="0" applyNumberFormat="1" applyFont="1" applyBorder="1" applyAlignment="1">
      <alignment vertical="top"/>
    </xf>
    <xf numFmtId="168" fontId="13" fillId="0" borderId="1" xfId="0" applyNumberFormat="1" applyFont="1" applyFill="1" applyBorder="1" applyAlignment="1">
      <alignment vertical="top"/>
    </xf>
    <xf numFmtId="168" fontId="13" fillId="0" borderId="4" xfId="0" applyNumberFormat="1" applyFont="1" applyFill="1" applyBorder="1" applyAlignment="1">
      <alignment vertical="top"/>
    </xf>
    <xf numFmtId="168" fontId="0" fillId="0" borderId="1" xfId="0" applyNumberFormat="1" applyFont="1" applyBorder="1" applyAlignment="1">
      <alignment vertical="top"/>
    </xf>
    <xf numFmtId="168" fontId="0" fillId="0" borderId="4" xfId="0" applyNumberFormat="1" applyFont="1" applyBorder="1" applyAlignment="1">
      <alignment vertical="top"/>
    </xf>
    <xf numFmtId="168" fontId="0" fillId="0" borderId="6" xfId="0" applyNumberFormat="1" applyFont="1" applyBorder="1" applyAlignment="1">
      <alignment vertical="top"/>
    </xf>
    <xf numFmtId="168" fontId="13" fillId="0" borderId="7" xfId="0" applyNumberFormat="1" applyFont="1" applyBorder="1" applyAlignment="1">
      <alignment vertical="top"/>
    </xf>
    <xf numFmtId="6" fontId="0" fillId="0" borderId="1" xfId="0" applyFont="1" applyFill="1" applyBorder="1" applyAlignment="1">
      <alignment horizontal="center" vertical="top"/>
    </xf>
    <xf numFmtId="168" fontId="12" fillId="0" borderId="8" xfId="0" applyNumberFormat="1" applyFont="1" applyBorder="1" applyAlignment="1">
      <alignment vertical="top"/>
    </xf>
    <xf numFmtId="168" fontId="13" fillId="0" borderId="9" xfId="0" applyNumberFormat="1" applyFont="1" applyBorder="1" applyAlignment="1">
      <alignment vertical="top"/>
    </xf>
    <xf numFmtId="168" fontId="13" fillId="0" borderId="10" xfId="0" applyNumberFormat="1" applyFont="1" applyBorder="1" applyAlignment="1">
      <alignment vertical="top"/>
    </xf>
    <xf numFmtId="168" fontId="0" fillId="0" borderId="11" xfId="0" applyNumberFormat="1" applyFont="1" applyBorder="1" applyAlignment="1">
      <alignment vertical="top"/>
    </xf>
    <xf numFmtId="168" fontId="0" fillId="0" borderId="9" xfId="0" applyNumberFormat="1" applyFont="1" applyBorder="1" applyAlignment="1">
      <alignment vertical="top"/>
    </xf>
    <xf numFmtId="1" fontId="12" fillId="0" borderId="12" xfId="0" applyNumberFormat="1" applyFont="1" applyBorder="1" applyAlignment="1">
      <alignment horizontal="center" vertical="top"/>
    </xf>
    <xf numFmtId="1" fontId="0" fillId="0" borderId="1" xfId="0" applyNumberFormat="1" applyFont="1" applyBorder="1" applyAlignment="1">
      <alignment horizontal="center" vertical="top"/>
    </xf>
    <xf numFmtId="6" fontId="12" fillId="0" borderId="1" xfId="0" applyFont="1" applyBorder="1" applyAlignment="1">
      <alignment horizontal="justify" vertical="top" wrapText="1"/>
    </xf>
    <xf numFmtId="6" fontId="12" fillId="0" borderId="6" xfId="0" applyFont="1" applyBorder="1" applyAlignment="1">
      <alignment horizontal="justify" vertical="top" wrapText="1"/>
    </xf>
    <xf numFmtId="6" fontId="12" fillId="0" borderId="5" xfId="0" applyFont="1" applyBorder="1" applyAlignment="1">
      <alignment horizontal="justify" vertical="top" wrapText="1"/>
    </xf>
    <xf numFmtId="6" fontId="0" fillId="2" borderId="1" xfId="0" applyFont="1" applyFill="1" applyBorder="1" applyAlignment="1">
      <alignment horizontal="center" vertical="top"/>
    </xf>
    <xf numFmtId="168" fontId="12" fillId="2" borderId="3" xfId="0" applyNumberFormat="1" applyFont="1" applyFill="1" applyBorder="1" applyAlignment="1">
      <alignment vertical="top"/>
    </xf>
    <xf numFmtId="168" fontId="12" fillId="2" borderId="1" xfId="0" applyNumberFormat="1" applyFont="1" applyFill="1" applyBorder="1" applyAlignment="1">
      <alignment vertical="top"/>
    </xf>
    <xf numFmtId="6" fontId="12" fillId="2" borderId="1" xfId="0" applyFont="1" applyFill="1" applyBorder="1" applyAlignment="1">
      <alignment horizontal="left" vertical="top" wrapText="1"/>
    </xf>
    <xf numFmtId="6" fontId="14" fillId="2" borderId="1" xfId="0" applyFont="1" applyFill="1" applyBorder="1" applyAlignment="1">
      <alignment horizontal="justify" vertical="top" wrapText="1"/>
    </xf>
    <xf numFmtId="6" fontId="12" fillId="0" borderId="0" xfId="0" applyFont="1" applyAlignment="1">
      <alignment/>
    </xf>
    <xf numFmtId="6" fontId="0" fillId="0" borderId="0" xfId="0" applyFont="1" applyBorder="1" applyAlignment="1">
      <alignment/>
    </xf>
    <xf numFmtId="6" fontId="17" fillId="0" borderId="1" xfId="0" applyFont="1" applyBorder="1" applyAlignment="1">
      <alignment horizontal="center" vertical="top"/>
    </xf>
    <xf numFmtId="168" fontId="13" fillId="0" borderId="5" xfId="0" applyNumberFormat="1" applyFont="1" applyBorder="1" applyAlignment="1">
      <alignment vertical="top"/>
    </xf>
    <xf numFmtId="6" fontId="0" fillId="0" borderId="0" xfId="0" applyFont="1" applyAlignment="1">
      <alignment wrapText="1"/>
    </xf>
    <xf numFmtId="6" fontId="0" fillId="0" borderId="0" xfId="0" applyFont="1" applyAlignment="1">
      <alignment/>
    </xf>
    <xf numFmtId="168" fontId="0" fillId="0" borderId="13" xfId="0" applyNumberFormat="1" applyFont="1" applyBorder="1" applyAlignment="1">
      <alignment vertical="top"/>
    </xf>
    <xf numFmtId="6" fontId="14" fillId="2" borderId="1" xfId="0" applyFont="1" applyFill="1" applyBorder="1" applyAlignment="1">
      <alignment horizontal="justify" vertical="top" wrapText="1"/>
    </xf>
    <xf numFmtId="168" fontId="0" fillId="0" borderId="1" xfId="0" applyNumberFormat="1" applyFont="1" applyBorder="1" applyAlignment="1">
      <alignment vertical="top"/>
    </xf>
    <xf numFmtId="168" fontId="0" fillId="0" borderId="4" xfId="0" applyNumberFormat="1" applyFont="1" applyBorder="1" applyAlignment="1">
      <alignment vertical="top"/>
    </xf>
    <xf numFmtId="6" fontId="8" fillId="0" borderId="0" xfId="0" applyFont="1" applyAlignment="1">
      <alignment horizontal="center"/>
    </xf>
    <xf numFmtId="6" fontId="8" fillId="0" borderId="1" xfId="0" applyFont="1" applyBorder="1" applyAlignment="1">
      <alignment horizontal="center" vertical="center" wrapText="1"/>
    </xf>
    <xf numFmtId="6" fontId="19" fillId="0" borderId="1" xfId="0" applyFont="1" applyBorder="1" applyAlignment="1">
      <alignment horizontal="justify" vertical="top" wrapText="1"/>
    </xf>
    <xf numFmtId="6" fontId="19" fillId="2" borderId="6" xfId="0" applyFont="1" applyFill="1" applyBorder="1" applyAlignment="1">
      <alignment horizontal="justify" vertical="top" wrapText="1"/>
    </xf>
    <xf numFmtId="6" fontId="19" fillId="0" borderId="5" xfId="0" applyFont="1" applyBorder="1" applyAlignment="1">
      <alignment horizontal="justify" vertical="top" wrapText="1"/>
    </xf>
    <xf numFmtId="6" fontId="19" fillId="0" borderId="6" xfId="0" applyFont="1" applyBorder="1" applyAlignment="1">
      <alignment horizontal="justify" vertical="top" wrapText="1"/>
    </xf>
    <xf numFmtId="6" fontId="19" fillId="0" borderId="1" xfId="0" applyFont="1" applyFill="1" applyBorder="1" applyAlignment="1">
      <alignment horizontal="justify" vertical="top" wrapText="1"/>
    </xf>
    <xf numFmtId="6" fontId="19" fillId="0" borderId="5" xfId="0" applyFont="1" applyFill="1" applyBorder="1" applyAlignment="1">
      <alignment horizontal="justify" vertical="top" wrapText="1"/>
    </xf>
    <xf numFmtId="6" fontId="0" fillId="0" borderId="1" xfId="0" applyBorder="1" applyAlignment="1">
      <alignment/>
    </xf>
    <xf numFmtId="0" fontId="0" fillId="0" borderId="1" xfId="0" applyNumberFormat="1" applyBorder="1" applyAlignment="1">
      <alignment/>
    </xf>
    <xf numFmtId="168" fontId="0" fillId="0" borderId="1" xfId="0" applyNumberFormat="1" applyBorder="1" applyAlignment="1">
      <alignment/>
    </xf>
    <xf numFmtId="168" fontId="12" fillId="0" borderId="1" xfId="0" applyNumberFormat="1" applyFont="1" applyBorder="1" applyAlignment="1">
      <alignment/>
    </xf>
    <xf numFmtId="168" fontId="12" fillId="0" borderId="11" xfId="0" applyNumberFormat="1" applyFont="1" applyBorder="1" applyAlignment="1">
      <alignment/>
    </xf>
    <xf numFmtId="168" fontId="12" fillId="0" borderId="1" xfId="0" applyNumberFormat="1" applyFont="1" applyBorder="1" applyAlignment="1">
      <alignment/>
    </xf>
    <xf numFmtId="168" fontId="14" fillId="0" borderId="1" xfId="0" applyNumberFormat="1" applyFont="1" applyBorder="1" applyAlignment="1">
      <alignment/>
    </xf>
    <xf numFmtId="168" fontId="14" fillId="0" borderId="11" xfId="0" applyNumberFormat="1" applyFont="1" applyBorder="1" applyAlignment="1">
      <alignment/>
    </xf>
    <xf numFmtId="168" fontId="14" fillId="0" borderId="1" xfId="0" applyNumberFormat="1" applyFont="1" applyBorder="1" applyAlignment="1">
      <alignment/>
    </xf>
    <xf numFmtId="0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 quotePrefix="1">
      <alignment vertical="center"/>
    </xf>
    <xf numFmtId="0" fontId="0" fillId="0" borderId="1" xfId="0" applyNumberFormat="1" applyBorder="1" applyAlignment="1">
      <alignment horizontal="left" vertical="center"/>
    </xf>
    <xf numFmtId="0" fontId="0" fillId="0" borderId="1" xfId="0" applyNumberFormat="1" applyBorder="1" applyAlignment="1">
      <alignment vertical="center"/>
    </xf>
    <xf numFmtId="6" fontId="20" fillId="0" borderId="0" xfId="0" applyFont="1" applyAlignment="1">
      <alignment/>
    </xf>
    <xf numFmtId="6" fontId="21" fillId="0" borderId="0" xfId="0" applyFont="1" applyAlignment="1">
      <alignment horizontal="center"/>
    </xf>
    <xf numFmtId="6" fontId="21" fillId="0" borderId="0" xfId="0" applyFont="1" applyAlignment="1">
      <alignment/>
    </xf>
    <xf numFmtId="6" fontId="21" fillId="0" borderId="1" xfId="0" applyFont="1" applyBorder="1" applyAlignment="1">
      <alignment horizontal="center" vertical="center"/>
    </xf>
    <xf numFmtId="0" fontId="20" fillId="0" borderId="1" xfId="0" applyNumberFormat="1" applyFont="1" applyBorder="1" applyAlignment="1">
      <alignment horizontal="center" vertical="center"/>
    </xf>
    <xf numFmtId="6" fontId="20" fillId="0" borderId="1" xfId="0" applyFont="1" applyBorder="1" applyAlignment="1">
      <alignment horizontal="justify" vertical="top" wrapText="1"/>
    </xf>
    <xf numFmtId="168" fontId="21" fillId="0" borderId="1" xfId="0" applyNumberFormat="1" applyFont="1" applyBorder="1" applyAlignment="1">
      <alignment/>
    </xf>
    <xf numFmtId="168" fontId="20" fillId="0" borderId="1" xfId="0" applyNumberFormat="1" applyFont="1" applyBorder="1" applyAlignment="1">
      <alignment/>
    </xf>
    <xf numFmtId="6" fontId="20" fillId="2" borderId="1" xfId="0" applyFont="1" applyFill="1" applyBorder="1" applyAlignment="1">
      <alignment horizontal="justify" vertical="top" wrapText="1"/>
    </xf>
    <xf numFmtId="6" fontId="20" fillId="0" borderId="1" xfId="0" applyFont="1" applyFill="1" applyBorder="1" applyAlignment="1">
      <alignment horizontal="justify" vertical="top" wrapText="1"/>
    </xf>
    <xf numFmtId="168" fontId="22" fillId="0" borderId="1" xfId="0" applyNumberFormat="1" applyFont="1" applyBorder="1" applyAlignment="1">
      <alignment/>
    </xf>
    <xf numFmtId="0" fontId="20" fillId="0" borderId="0" xfId="0" applyNumberFormat="1" applyFont="1" applyAlignment="1">
      <alignment/>
    </xf>
    <xf numFmtId="0" fontId="20" fillId="0" borderId="1" xfId="0" applyNumberFormat="1" applyFont="1" applyBorder="1" applyAlignment="1" quotePrefix="1">
      <alignment horizontal="center" vertical="center"/>
    </xf>
    <xf numFmtId="0" fontId="20" fillId="0" borderId="1" xfId="0" applyNumberFormat="1" applyFont="1" applyFill="1" applyBorder="1" applyAlignment="1" quotePrefix="1">
      <alignment horizontal="center" vertical="center"/>
    </xf>
    <xf numFmtId="6" fontId="20" fillId="0" borderId="1" xfId="0" applyFont="1" applyBorder="1" applyAlignment="1">
      <alignment horizontal="justify" vertical="center" wrapText="1"/>
    </xf>
    <xf numFmtId="0" fontId="20" fillId="0" borderId="1" xfId="0" applyNumberFormat="1" applyFont="1" applyFill="1" applyBorder="1" applyAlignment="1">
      <alignment horizontal="center" vertical="center"/>
    </xf>
    <xf numFmtId="6" fontId="21" fillId="0" borderId="1" xfId="0" applyFont="1" applyFill="1" applyBorder="1" applyAlignment="1">
      <alignment horizontal="center" vertical="center" textRotation="90"/>
    </xf>
    <xf numFmtId="6" fontId="21" fillId="0" borderId="1" xfId="0" applyFont="1" applyBorder="1" applyAlignment="1">
      <alignment horizontal="center" vertical="center" textRotation="90"/>
    </xf>
    <xf numFmtId="170" fontId="12" fillId="0" borderId="1" xfId="0" applyNumberFormat="1" applyFont="1" applyBorder="1" applyAlignment="1">
      <alignment/>
    </xf>
    <xf numFmtId="10" fontId="21" fillId="0" borderId="1" xfId="0" applyNumberFormat="1" applyFont="1" applyBorder="1" applyAlignment="1">
      <alignment/>
    </xf>
    <xf numFmtId="170" fontId="21" fillId="0" borderId="1" xfId="0" applyNumberFormat="1" applyFont="1" applyBorder="1" applyAlignment="1">
      <alignment/>
    </xf>
    <xf numFmtId="10" fontId="21" fillId="0" borderId="2" xfId="0" applyNumberFormat="1" applyFont="1" applyFill="1" applyBorder="1" applyAlignment="1">
      <alignment/>
    </xf>
    <xf numFmtId="10" fontId="12" fillId="0" borderId="0" xfId="0" applyNumberFormat="1" applyFont="1" applyAlignment="1">
      <alignment/>
    </xf>
    <xf numFmtId="170" fontId="21" fillId="0" borderId="1" xfId="0" applyNumberFormat="1" applyFont="1" applyBorder="1" applyAlignment="1">
      <alignment horizontal="right" vertical="center"/>
    </xf>
    <xf numFmtId="6" fontId="20" fillId="0" borderId="1" xfId="0" applyFont="1" applyBorder="1" applyAlignment="1">
      <alignment wrapText="1"/>
    </xf>
    <xf numFmtId="6" fontId="20" fillId="0" borderId="0" xfId="0" applyFont="1" applyAlignment="1">
      <alignment wrapText="1"/>
    </xf>
    <xf numFmtId="6" fontId="21" fillId="0" borderId="0" xfId="0" applyFont="1" applyAlignment="1">
      <alignment/>
    </xf>
    <xf numFmtId="6" fontId="23" fillId="0" borderId="0" xfId="0" applyFont="1" applyAlignment="1">
      <alignment horizontal="center"/>
    </xf>
    <xf numFmtId="9" fontId="21" fillId="0" borderId="1" xfId="0" applyNumberFormat="1" applyFont="1" applyBorder="1" applyAlignment="1">
      <alignment/>
    </xf>
    <xf numFmtId="6" fontId="20" fillId="0" borderId="1" xfId="0" applyFont="1" applyBorder="1" applyAlignment="1">
      <alignment vertical="top" wrapText="1"/>
    </xf>
    <xf numFmtId="6" fontId="20" fillId="0" borderId="1" xfId="0" applyFont="1" applyBorder="1" applyAlignment="1">
      <alignment vertical="top" wrapText="1"/>
    </xf>
    <xf numFmtId="6" fontId="20" fillId="0" borderId="13" xfId="0" applyFont="1" applyBorder="1" applyAlignment="1">
      <alignment/>
    </xf>
    <xf numFmtId="6" fontId="20" fillId="0" borderId="5" xfId="0" applyFont="1" applyBorder="1" applyAlignment="1">
      <alignment/>
    </xf>
    <xf numFmtId="168" fontId="21" fillId="0" borderId="6" xfId="0" applyNumberFormat="1" applyFont="1" applyBorder="1" applyAlignment="1">
      <alignment/>
    </xf>
    <xf numFmtId="170" fontId="21" fillId="0" borderId="6" xfId="0" applyNumberFormat="1" applyFont="1" applyBorder="1" applyAlignment="1">
      <alignment/>
    </xf>
    <xf numFmtId="6" fontId="20" fillId="0" borderId="6" xfId="0" applyFont="1" applyBorder="1" applyAlignment="1">
      <alignment wrapText="1"/>
    </xf>
    <xf numFmtId="6" fontId="20" fillId="0" borderId="5" xfId="0" applyFont="1" applyBorder="1" applyAlignment="1">
      <alignment wrapText="1"/>
    </xf>
    <xf numFmtId="168" fontId="12" fillId="0" borderId="1" xfId="0" applyNumberFormat="1" applyFont="1" applyBorder="1" applyAlignment="1">
      <alignment horizontal="center"/>
    </xf>
    <xf numFmtId="168" fontId="0" fillId="0" borderId="11" xfId="0" applyNumberFormat="1" applyBorder="1" applyAlignment="1">
      <alignment horizontal="center"/>
    </xf>
    <xf numFmtId="6" fontId="21" fillId="0" borderId="14" xfId="0" applyFont="1" applyBorder="1" applyAlignment="1">
      <alignment horizontal="center" wrapText="1"/>
    </xf>
    <xf numFmtId="0" fontId="21" fillId="0" borderId="1" xfId="0" applyNumberFormat="1" applyFont="1" applyBorder="1" applyAlignment="1">
      <alignment horizontal="right"/>
    </xf>
    <xf numFmtId="0" fontId="22" fillId="0" borderId="1" xfId="0" applyNumberFormat="1" applyFont="1" applyBorder="1" applyAlignment="1">
      <alignment horizontal="right"/>
    </xf>
    <xf numFmtId="0" fontId="21" fillId="0" borderId="6" xfId="0" applyNumberFormat="1" applyFont="1" applyBorder="1" applyAlignment="1">
      <alignment horizontal="right" vertical="center"/>
    </xf>
    <xf numFmtId="0" fontId="21" fillId="0" borderId="1" xfId="0" applyNumberFormat="1" applyFont="1" applyBorder="1" applyAlignment="1">
      <alignment horizontal="right" vertical="center"/>
    </xf>
    <xf numFmtId="6" fontId="21" fillId="0" borderId="11" xfId="0" applyFont="1" applyBorder="1" applyAlignment="1">
      <alignment horizontal="center" vertical="center" wrapText="1"/>
    </xf>
    <xf numFmtId="6" fontId="12" fillId="0" borderId="13" xfId="0" applyFont="1" applyBorder="1" applyAlignment="1">
      <alignment horizontal="center" vertical="center" wrapText="1"/>
    </xf>
    <xf numFmtId="6" fontId="12" fillId="0" borderId="15" xfId="0" applyFont="1" applyBorder="1" applyAlignment="1">
      <alignment horizontal="center" vertical="center" wrapText="1"/>
    </xf>
    <xf numFmtId="6" fontId="12" fillId="0" borderId="5" xfId="0" applyFont="1" applyBorder="1" applyAlignment="1">
      <alignment horizontal="center" vertical="center" wrapText="1"/>
    </xf>
    <xf numFmtId="6" fontId="21" fillId="0" borderId="0" xfId="0" applyFont="1" applyAlignment="1">
      <alignment horizontal="center"/>
    </xf>
    <xf numFmtId="6" fontId="21" fillId="0" borderId="1" xfId="0" applyFont="1" applyBorder="1" applyAlignment="1">
      <alignment horizontal="center"/>
    </xf>
    <xf numFmtId="6" fontId="21" fillId="0" borderId="1" xfId="0" applyFont="1" applyBorder="1" applyAlignment="1">
      <alignment horizontal="center" vertical="center" textRotation="90"/>
    </xf>
    <xf numFmtId="6" fontId="21" fillId="0" borderId="6" xfId="0" applyFont="1" applyBorder="1" applyAlignment="1">
      <alignment horizontal="center" vertical="center" wrapText="1"/>
    </xf>
    <xf numFmtId="6" fontId="21" fillId="0" borderId="9" xfId="0" applyFont="1" applyBorder="1" applyAlignment="1">
      <alignment horizontal="center" vertical="center" wrapText="1"/>
    </xf>
    <xf numFmtId="6" fontId="12" fillId="0" borderId="11" xfId="0" applyFont="1" applyBorder="1" applyAlignment="1">
      <alignment horizontal="center"/>
    </xf>
    <xf numFmtId="6" fontId="12" fillId="0" borderId="13" xfId="0" applyFont="1" applyBorder="1" applyAlignment="1">
      <alignment horizontal="center"/>
    </xf>
    <xf numFmtId="6" fontId="12" fillId="0" borderId="5" xfId="0" applyFont="1" applyBorder="1" applyAlignment="1">
      <alignment horizontal="center"/>
    </xf>
    <xf numFmtId="168" fontId="0" fillId="0" borderId="1" xfId="0" applyNumberFormat="1" applyBorder="1" applyAlignment="1">
      <alignment horizontal="center"/>
    </xf>
    <xf numFmtId="168" fontId="0" fillId="0" borderId="5" xfId="0" applyNumberFormat="1" applyBorder="1" applyAlignment="1">
      <alignment horizontal="center"/>
    </xf>
    <xf numFmtId="6" fontId="8" fillId="0" borderId="0" xfId="0" applyFont="1" applyAlignment="1">
      <alignment horizontal="center"/>
    </xf>
    <xf numFmtId="6" fontId="8" fillId="0" borderId="1" xfId="0" applyFont="1" applyBorder="1" applyAlignment="1">
      <alignment horizontal="left"/>
    </xf>
    <xf numFmtId="6" fontId="8" fillId="0" borderId="1" xfId="0" applyFont="1" applyBorder="1" applyAlignment="1">
      <alignment horizontal="center" vertical="center" wrapText="1"/>
    </xf>
    <xf numFmtId="6" fontId="0" fillId="0" borderId="1" xfId="0" applyBorder="1" applyAlignment="1">
      <alignment horizontal="left" vertical="center" wrapText="1"/>
    </xf>
    <xf numFmtId="6" fontId="12" fillId="0" borderId="11" xfId="0" applyFont="1" applyBorder="1" applyAlignment="1">
      <alignment horizontal="right" vertical="center" wrapText="1"/>
    </xf>
    <xf numFmtId="6" fontId="12" fillId="0" borderId="13" xfId="0" applyFont="1" applyBorder="1" applyAlignment="1">
      <alignment horizontal="right" vertical="center" wrapText="1"/>
    </xf>
    <xf numFmtId="6" fontId="12" fillId="0" borderId="5" xfId="0" applyFont="1" applyBorder="1" applyAlignment="1">
      <alignment horizontal="right" vertical="center" wrapText="1"/>
    </xf>
    <xf numFmtId="6" fontId="0" fillId="0" borderId="0" xfId="0" applyAlignment="1">
      <alignment horizontal="center" vertical="center" wrapText="1"/>
    </xf>
    <xf numFmtId="6" fontId="14" fillId="0" borderId="11" xfId="0" applyFont="1" applyBorder="1" applyAlignment="1">
      <alignment horizontal="right" vertical="center" wrapText="1"/>
    </xf>
    <xf numFmtId="6" fontId="14" fillId="0" borderId="13" xfId="0" applyFont="1" applyBorder="1" applyAlignment="1">
      <alignment horizontal="right" vertical="center" wrapText="1"/>
    </xf>
    <xf numFmtId="6" fontId="14" fillId="0" borderId="5" xfId="0" applyFont="1" applyBorder="1" applyAlignment="1">
      <alignment horizontal="right" vertical="center" wrapText="1"/>
    </xf>
    <xf numFmtId="6" fontId="0" fillId="0" borderId="0" xfId="0" applyAlignment="1">
      <alignment horizontal="left" vertical="center" wrapText="1"/>
    </xf>
    <xf numFmtId="6" fontId="0" fillId="0" borderId="11" xfId="0" applyBorder="1" applyAlignment="1">
      <alignment horizontal="center" vertical="center" wrapText="1"/>
    </xf>
    <xf numFmtId="6" fontId="0" fillId="0" borderId="13" xfId="0" applyBorder="1" applyAlignment="1">
      <alignment horizontal="center" vertical="center" wrapText="1"/>
    </xf>
    <xf numFmtId="6" fontId="0" fillId="0" borderId="5" xfId="0" applyBorder="1" applyAlignment="1">
      <alignment horizontal="center" vertical="center" wrapText="1"/>
    </xf>
    <xf numFmtId="168" fontId="14" fillId="0" borderId="11" xfId="0" applyNumberFormat="1" applyFont="1" applyBorder="1" applyAlignment="1">
      <alignment horizontal="center"/>
    </xf>
    <xf numFmtId="168" fontId="14" fillId="0" borderId="5" xfId="0" applyNumberFormat="1" applyFont="1" applyBorder="1" applyAlignment="1">
      <alignment horizontal="center"/>
    </xf>
    <xf numFmtId="6" fontId="8" fillId="0" borderId="0" xfId="0" applyFont="1" applyFill="1" applyBorder="1" applyAlignment="1">
      <alignment vertical="top" wrapText="1"/>
    </xf>
    <xf numFmtId="6" fontId="7" fillId="0" borderId="0" xfId="0" applyFont="1" applyAlignment="1">
      <alignment/>
    </xf>
    <xf numFmtId="6" fontId="12" fillId="0" borderId="16" xfId="0" applyFont="1" applyBorder="1" applyAlignment="1">
      <alignment horizontal="center" vertical="top"/>
    </xf>
    <xf numFmtId="6" fontId="12" fillId="0" borderId="17" xfId="0" applyFont="1" applyBorder="1" applyAlignment="1">
      <alignment horizontal="center" vertical="top"/>
    </xf>
    <xf numFmtId="1" fontId="0" fillId="0" borderId="12" xfId="0" applyNumberFormat="1" applyFont="1" applyBorder="1" applyAlignment="1">
      <alignment horizontal="center" vertical="center"/>
    </xf>
    <xf numFmtId="1" fontId="0" fillId="0" borderId="8" xfId="0" applyNumberFormat="1" applyFont="1" applyBorder="1" applyAlignment="1">
      <alignment horizontal="center" vertical="center"/>
    </xf>
    <xf numFmtId="6" fontId="0" fillId="0" borderId="6" xfId="0" applyFont="1" applyBorder="1" applyAlignment="1">
      <alignment horizontal="center" vertical="center"/>
    </xf>
    <xf numFmtId="6" fontId="0" fillId="0" borderId="9" xfId="0" applyFont="1" applyBorder="1" applyAlignment="1">
      <alignment horizontal="center" vertical="center"/>
    </xf>
    <xf numFmtId="6" fontId="0" fillId="0" borderId="1" xfId="0" applyFont="1" applyBorder="1" applyAlignment="1">
      <alignment horizontal="center" vertical="center" wrapText="1"/>
    </xf>
    <xf numFmtId="6" fontId="0" fillId="0" borderId="1" xfId="0" applyFont="1" applyBorder="1" applyAlignment="1">
      <alignment horizontal="center" vertical="center"/>
    </xf>
    <xf numFmtId="6" fontId="12" fillId="0" borderId="18" xfId="0" applyFont="1" applyBorder="1" applyAlignment="1">
      <alignment horizontal="center" vertical="top"/>
    </xf>
    <xf numFmtId="6" fontId="12" fillId="0" borderId="19" xfId="0" applyFont="1" applyBorder="1" applyAlignment="1">
      <alignment horizontal="center" vertical="top"/>
    </xf>
    <xf numFmtId="6" fontId="12" fillId="0" borderId="20" xfId="0" applyFont="1" applyBorder="1" applyAlignment="1">
      <alignment horizontal="center" vertical="top"/>
    </xf>
    <xf numFmtId="6" fontId="0" fillId="0" borderId="21" xfId="0" applyFont="1" applyBorder="1" applyAlignment="1">
      <alignment horizontal="center" vertical="center" wrapText="1"/>
    </xf>
    <xf numFmtId="6" fontId="0" fillId="0" borderId="10" xfId="0" applyFont="1" applyBorder="1" applyAlignment="1">
      <alignment horizontal="center" vertical="center"/>
    </xf>
    <xf numFmtId="6" fontId="0" fillId="0" borderId="22" xfId="0" applyFont="1" applyBorder="1" applyAlignment="1">
      <alignment horizontal="center" vertical="center" wrapText="1"/>
    </xf>
    <xf numFmtId="6" fontId="0" fillId="0" borderId="8" xfId="0" applyFont="1" applyBorder="1" applyAlignment="1">
      <alignment horizontal="center" vertical="center"/>
    </xf>
    <xf numFmtId="6" fontId="0" fillId="0" borderId="23" xfId="0" applyFont="1" applyBorder="1" applyAlignment="1">
      <alignment horizontal="center" vertical="center" wrapText="1"/>
    </xf>
    <xf numFmtId="6" fontId="0" fillId="0" borderId="24" xfId="0" applyFont="1" applyBorder="1" applyAlignment="1">
      <alignment horizontal="center" vertical="center"/>
    </xf>
    <xf numFmtId="6" fontId="0" fillId="0" borderId="25" xfId="0" applyFont="1" applyBorder="1" applyAlignment="1">
      <alignment horizontal="center" vertical="center"/>
    </xf>
    <xf numFmtId="6" fontId="15" fillId="0" borderId="0" xfId="0" applyFont="1" applyBorder="1" applyAlignment="1">
      <alignment vertical="top" wrapText="1"/>
    </xf>
    <xf numFmtId="6" fontId="15" fillId="0" borderId="0" xfId="0" applyFont="1" applyAlignment="1">
      <alignment wrapText="1"/>
    </xf>
    <xf numFmtId="6" fontId="12" fillId="0" borderId="0" xfId="0" applyFont="1" applyAlignment="1">
      <alignment/>
    </xf>
    <xf numFmtId="6" fontId="0" fillId="0" borderId="0" xfId="0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8"/>
  <sheetViews>
    <sheetView tabSelected="1" zoomScaleSheetLayoutView="100" workbookViewId="0" topLeftCell="A1">
      <selection activeCell="A5" sqref="A5:J5"/>
    </sheetView>
  </sheetViews>
  <sheetFormatPr defaultColWidth="9.00390625" defaultRowHeight="12.75"/>
  <cols>
    <col min="1" max="1" width="3.625" style="87" customWidth="1"/>
    <col min="2" max="2" width="4.125" style="87" bestFit="1" customWidth="1"/>
    <col min="3" max="3" width="6.125" style="87" customWidth="1"/>
    <col min="4" max="4" width="35.125" style="87" customWidth="1"/>
    <col min="5" max="5" width="11.875" style="87" customWidth="1"/>
    <col min="6" max="6" width="11.00390625" style="87" customWidth="1"/>
    <col min="7" max="7" width="10.625" style="87" customWidth="1"/>
    <col min="8" max="8" width="10.875" style="87" customWidth="1"/>
    <col min="9" max="9" width="11.00390625" style="87" customWidth="1"/>
    <col min="10" max="10" width="13.375" style="87" customWidth="1"/>
    <col min="11" max="11" width="7.875" style="87" customWidth="1"/>
    <col min="12" max="12" width="22.625" style="87" customWidth="1"/>
    <col min="13" max="16384" width="9.375" style="87" customWidth="1"/>
  </cols>
  <sheetData>
    <row r="1" spans="9:11" ht="12">
      <c r="I1" s="113" t="s">
        <v>252</v>
      </c>
      <c r="J1" s="113"/>
      <c r="K1" s="113"/>
    </row>
    <row r="2" spans="9:11" ht="12">
      <c r="I2" s="113" t="s">
        <v>254</v>
      </c>
      <c r="J2" s="113"/>
      <c r="K2" s="113"/>
    </row>
    <row r="3" spans="9:11" ht="12">
      <c r="I3" s="113" t="s">
        <v>240</v>
      </c>
      <c r="J3" s="113"/>
      <c r="K3" s="113"/>
    </row>
    <row r="4" spans="9:11" ht="12">
      <c r="I4" s="113" t="s">
        <v>255</v>
      </c>
      <c r="J4" s="113"/>
      <c r="K4" s="113"/>
    </row>
    <row r="5" spans="1:15" ht="12">
      <c r="A5" s="135" t="s">
        <v>133</v>
      </c>
      <c r="B5" s="135"/>
      <c r="C5" s="135"/>
      <c r="D5" s="135"/>
      <c r="E5" s="135"/>
      <c r="F5" s="135"/>
      <c r="G5" s="135"/>
      <c r="H5" s="135"/>
      <c r="I5" s="135"/>
      <c r="J5" s="135"/>
      <c r="K5" s="89"/>
      <c r="L5" s="89"/>
      <c r="M5" s="89"/>
      <c r="N5" s="89"/>
      <c r="O5" s="89"/>
    </row>
    <row r="6" spans="1:15" ht="12">
      <c r="A6" s="126"/>
      <c r="B6" s="126"/>
      <c r="C6" s="126"/>
      <c r="D6" s="88"/>
      <c r="E6" s="88"/>
      <c r="F6" s="88"/>
      <c r="G6" s="88"/>
      <c r="H6" s="88"/>
      <c r="I6" s="88"/>
      <c r="J6" s="114" t="s">
        <v>241</v>
      </c>
      <c r="K6" s="88"/>
      <c r="L6" s="88"/>
      <c r="M6" s="88"/>
      <c r="N6" s="88"/>
      <c r="O6" s="88"/>
    </row>
    <row r="7" spans="1:12" ht="12.75">
      <c r="A7" s="137" t="s">
        <v>123</v>
      </c>
      <c r="B7" s="137" t="s">
        <v>124</v>
      </c>
      <c r="C7" s="137" t="s">
        <v>134</v>
      </c>
      <c r="D7" s="138" t="s">
        <v>149</v>
      </c>
      <c r="E7" s="138" t="s">
        <v>135</v>
      </c>
      <c r="F7" s="136" t="s">
        <v>150</v>
      </c>
      <c r="G7" s="136"/>
      <c r="H7" s="136"/>
      <c r="I7" s="136"/>
      <c r="J7" s="140" t="s">
        <v>230</v>
      </c>
      <c r="K7" s="141"/>
      <c r="L7" s="142"/>
    </row>
    <row r="8" spans="1:12" ht="75.75" customHeight="1">
      <c r="A8" s="137"/>
      <c r="B8" s="137"/>
      <c r="C8" s="137"/>
      <c r="D8" s="139"/>
      <c r="E8" s="139"/>
      <c r="F8" s="90" t="s">
        <v>136</v>
      </c>
      <c r="G8" s="90" t="s">
        <v>137</v>
      </c>
      <c r="H8" s="90" t="s">
        <v>138</v>
      </c>
      <c r="I8" s="90" t="s">
        <v>139</v>
      </c>
      <c r="J8" s="103" t="s">
        <v>211</v>
      </c>
      <c r="K8" s="104" t="s">
        <v>212</v>
      </c>
      <c r="L8" s="104" t="s">
        <v>253</v>
      </c>
    </row>
    <row r="9" spans="1:12" ht="22.5" customHeight="1">
      <c r="A9" s="131" t="s">
        <v>151</v>
      </c>
      <c r="B9" s="132"/>
      <c r="C9" s="132"/>
      <c r="D9" s="132"/>
      <c r="E9" s="132"/>
      <c r="F9" s="132"/>
      <c r="G9" s="132"/>
      <c r="H9" s="132"/>
      <c r="I9" s="132"/>
      <c r="J9" s="134"/>
      <c r="K9" s="118"/>
      <c r="L9" s="119"/>
    </row>
    <row r="10" spans="1:12" ht="44.25" customHeight="1">
      <c r="A10" s="91">
        <v>1</v>
      </c>
      <c r="B10" s="99" t="s">
        <v>143</v>
      </c>
      <c r="C10" s="99" t="s">
        <v>144</v>
      </c>
      <c r="D10" s="92" t="s">
        <v>158</v>
      </c>
      <c r="E10" s="93">
        <f>SUM(F10:I10)</f>
        <v>600000</v>
      </c>
      <c r="F10" s="94">
        <v>200000</v>
      </c>
      <c r="G10" s="94">
        <v>400000</v>
      </c>
      <c r="H10" s="94">
        <v>0</v>
      </c>
      <c r="I10" s="94">
        <v>0</v>
      </c>
      <c r="J10" s="105">
        <v>0</v>
      </c>
      <c r="K10" s="115">
        <v>0</v>
      </c>
      <c r="L10" s="116" t="s">
        <v>216</v>
      </c>
    </row>
    <row r="11" spans="1:12" ht="39.75" customHeight="1">
      <c r="A11" s="91">
        <v>2</v>
      </c>
      <c r="B11" s="99" t="s">
        <v>143</v>
      </c>
      <c r="C11" s="99" t="s">
        <v>144</v>
      </c>
      <c r="D11" s="92" t="s">
        <v>159</v>
      </c>
      <c r="E11" s="93">
        <f aca="true" t="shared" si="0" ref="E11:E25">SUM(F11:I11)</f>
        <v>300000</v>
      </c>
      <c r="F11" s="94">
        <v>50000</v>
      </c>
      <c r="G11" s="94">
        <v>250000</v>
      </c>
      <c r="H11" s="94">
        <v>0</v>
      </c>
      <c r="I11" s="94">
        <v>0</v>
      </c>
      <c r="J11" s="105">
        <v>0</v>
      </c>
      <c r="K11" s="115">
        <v>0</v>
      </c>
      <c r="L11" s="116" t="s">
        <v>217</v>
      </c>
    </row>
    <row r="12" spans="1:12" ht="65.25" customHeight="1">
      <c r="A12" s="91">
        <v>3</v>
      </c>
      <c r="B12" s="99" t="s">
        <v>143</v>
      </c>
      <c r="C12" s="99" t="s">
        <v>144</v>
      </c>
      <c r="D12" s="92" t="s">
        <v>200</v>
      </c>
      <c r="E12" s="93">
        <f t="shared" si="0"/>
        <v>1700000</v>
      </c>
      <c r="F12" s="94">
        <v>250000</v>
      </c>
      <c r="G12" s="94">
        <v>200000</v>
      </c>
      <c r="H12" s="94">
        <v>500000</v>
      </c>
      <c r="I12" s="94">
        <v>750000</v>
      </c>
      <c r="J12" s="105">
        <v>0</v>
      </c>
      <c r="K12" s="115">
        <v>0</v>
      </c>
      <c r="L12" s="116" t="s">
        <v>231</v>
      </c>
    </row>
    <row r="13" spans="1:12" ht="75" customHeight="1">
      <c r="A13" s="91">
        <v>4</v>
      </c>
      <c r="B13" s="99" t="s">
        <v>143</v>
      </c>
      <c r="C13" s="100" t="s">
        <v>144</v>
      </c>
      <c r="D13" s="92" t="s">
        <v>201</v>
      </c>
      <c r="E13" s="93">
        <f t="shared" si="0"/>
        <v>450000</v>
      </c>
      <c r="F13" s="94">
        <v>200000</v>
      </c>
      <c r="G13" s="94">
        <v>100000</v>
      </c>
      <c r="H13" s="94">
        <v>100000</v>
      </c>
      <c r="I13" s="94">
        <v>50000</v>
      </c>
      <c r="J13" s="105">
        <v>0</v>
      </c>
      <c r="K13" s="115">
        <v>0</v>
      </c>
      <c r="L13" s="116" t="s">
        <v>216</v>
      </c>
    </row>
    <row r="14" spans="1:12" ht="50.25" customHeight="1">
      <c r="A14" s="91">
        <v>5</v>
      </c>
      <c r="B14" s="99" t="s">
        <v>143</v>
      </c>
      <c r="C14" s="100" t="s">
        <v>144</v>
      </c>
      <c r="D14" s="92" t="s">
        <v>160</v>
      </c>
      <c r="E14" s="93">
        <f t="shared" si="0"/>
        <v>50000</v>
      </c>
      <c r="F14" s="94">
        <v>10000</v>
      </c>
      <c r="G14" s="94">
        <v>10000</v>
      </c>
      <c r="H14" s="94">
        <v>10000</v>
      </c>
      <c r="I14" s="94">
        <v>20000</v>
      </c>
      <c r="J14" s="105">
        <v>0</v>
      </c>
      <c r="K14" s="115">
        <v>0</v>
      </c>
      <c r="L14" s="116" t="s">
        <v>216</v>
      </c>
    </row>
    <row r="15" spans="1:12" ht="49.5" customHeight="1">
      <c r="A15" s="102">
        <v>6</v>
      </c>
      <c r="B15" s="100" t="s">
        <v>143</v>
      </c>
      <c r="C15" s="100" t="s">
        <v>144</v>
      </c>
      <c r="D15" s="96" t="s">
        <v>202</v>
      </c>
      <c r="E15" s="93">
        <f t="shared" si="0"/>
        <v>640000</v>
      </c>
      <c r="F15" s="94">
        <f>150000+140000</f>
        <v>290000</v>
      </c>
      <c r="G15" s="94">
        <v>350000</v>
      </c>
      <c r="H15" s="94">
        <v>0</v>
      </c>
      <c r="I15" s="94">
        <v>0</v>
      </c>
      <c r="J15" s="105">
        <v>59077.9</v>
      </c>
      <c r="K15" s="106">
        <f>SUM(J15/F15)</f>
        <v>0.20371689655172415</v>
      </c>
      <c r="L15" s="116" t="s">
        <v>232</v>
      </c>
    </row>
    <row r="16" spans="1:12" ht="21" customHeight="1">
      <c r="A16" s="131" t="s">
        <v>153</v>
      </c>
      <c r="B16" s="132"/>
      <c r="C16" s="132"/>
      <c r="D16" s="132"/>
      <c r="E16" s="132"/>
      <c r="F16" s="132"/>
      <c r="G16" s="132"/>
      <c r="H16" s="132"/>
      <c r="I16" s="132"/>
      <c r="J16" s="134"/>
      <c r="K16" s="118"/>
      <c r="L16" s="123"/>
    </row>
    <row r="17" spans="1:12" ht="70.5" customHeight="1">
      <c r="A17" s="91">
        <v>7</v>
      </c>
      <c r="B17" s="99" t="s">
        <v>143</v>
      </c>
      <c r="C17" s="100" t="s">
        <v>144</v>
      </c>
      <c r="D17" s="92" t="s">
        <v>161</v>
      </c>
      <c r="E17" s="93">
        <f t="shared" si="0"/>
        <v>252000</v>
      </c>
      <c r="F17" s="94">
        <f>140000+32000</f>
        <v>172000</v>
      </c>
      <c r="G17" s="94">
        <v>80000</v>
      </c>
      <c r="H17" s="94">
        <v>0</v>
      </c>
      <c r="I17" s="94">
        <v>0</v>
      </c>
      <c r="J17" s="105">
        <v>120000</v>
      </c>
      <c r="K17" s="106">
        <f>SUM(J17/F17)</f>
        <v>0.6976744186046512</v>
      </c>
      <c r="L17" s="116" t="s">
        <v>224</v>
      </c>
    </row>
    <row r="18" spans="1:12" ht="75" customHeight="1">
      <c r="A18" s="91">
        <v>8</v>
      </c>
      <c r="B18" s="99" t="s">
        <v>143</v>
      </c>
      <c r="C18" s="100" t="s">
        <v>144</v>
      </c>
      <c r="D18" s="92" t="s">
        <v>162</v>
      </c>
      <c r="E18" s="93">
        <f t="shared" si="0"/>
        <v>2800000</v>
      </c>
      <c r="F18" s="94">
        <v>200000</v>
      </c>
      <c r="G18" s="94">
        <v>100000</v>
      </c>
      <c r="H18" s="94">
        <v>500000</v>
      </c>
      <c r="I18" s="94">
        <v>2000000</v>
      </c>
      <c r="J18" s="105">
        <v>99214</v>
      </c>
      <c r="K18" s="106">
        <f aca="true" t="shared" si="1" ref="K18:K25">SUM(J18/F18)</f>
        <v>0.49607</v>
      </c>
      <c r="L18" s="116" t="s">
        <v>213</v>
      </c>
    </row>
    <row r="19" spans="1:12" ht="39.75" customHeight="1">
      <c r="A19" s="91">
        <v>9</v>
      </c>
      <c r="B19" s="99" t="s">
        <v>143</v>
      </c>
      <c r="C19" s="100" t="s">
        <v>144</v>
      </c>
      <c r="D19" s="92" t="s">
        <v>163</v>
      </c>
      <c r="E19" s="93">
        <f t="shared" si="0"/>
        <v>220000</v>
      </c>
      <c r="F19" s="94">
        <v>20000</v>
      </c>
      <c r="G19" s="94">
        <v>50000</v>
      </c>
      <c r="H19" s="94">
        <v>150000</v>
      </c>
      <c r="I19" s="94">
        <v>0</v>
      </c>
      <c r="J19" s="105">
        <v>0</v>
      </c>
      <c r="K19" s="106">
        <f t="shared" si="1"/>
        <v>0</v>
      </c>
      <c r="L19" s="116" t="s">
        <v>219</v>
      </c>
    </row>
    <row r="20" spans="1:12" ht="70.5" customHeight="1">
      <c r="A20" s="91">
        <v>10</v>
      </c>
      <c r="B20" s="99" t="s">
        <v>143</v>
      </c>
      <c r="C20" s="100" t="s">
        <v>144</v>
      </c>
      <c r="D20" s="92" t="s">
        <v>164</v>
      </c>
      <c r="E20" s="93">
        <f t="shared" si="0"/>
        <v>420000</v>
      </c>
      <c r="F20" s="94">
        <v>220000</v>
      </c>
      <c r="G20" s="94">
        <v>100000</v>
      </c>
      <c r="H20" s="94">
        <v>100000</v>
      </c>
      <c r="I20" s="94">
        <v>0</v>
      </c>
      <c r="J20" s="105">
        <v>71590</v>
      </c>
      <c r="K20" s="106">
        <f t="shared" si="1"/>
        <v>0.3254090909090909</v>
      </c>
      <c r="L20" s="116" t="s">
        <v>233</v>
      </c>
    </row>
    <row r="21" spans="1:12" ht="42.75" customHeight="1">
      <c r="A21" s="91">
        <v>11</v>
      </c>
      <c r="B21" s="99" t="s">
        <v>143</v>
      </c>
      <c r="C21" s="100" t="s">
        <v>144</v>
      </c>
      <c r="D21" s="92" t="s">
        <v>165</v>
      </c>
      <c r="E21" s="93">
        <f t="shared" si="0"/>
        <v>190000</v>
      </c>
      <c r="F21" s="94">
        <v>20000</v>
      </c>
      <c r="G21" s="94">
        <v>20000</v>
      </c>
      <c r="H21" s="94">
        <v>50000</v>
      </c>
      <c r="I21" s="94">
        <v>100000</v>
      </c>
      <c r="J21" s="105">
        <v>0</v>
      </c>
      <c r="K21" s="106">
        <f t="shared" si="1"/>
        <v>0</v>
      </c>
      <c r="L21" s="116" t="s">
        <v>214</v>
      </c>
    </row>
    <row r="22" spans="1:12" ht="50.25" customHeight="1">
      <c r="A22" s="91">
        <v>12</v>
      </c>
      <c r="B22" s="99" t="s">
        <v>143</v>
      </c>
      <c r="C22" s="100" t="s">
        <v>144</v>
      </c>
      <c r="D22" s="92" t="s">
        <v>166</v>
      </c>
      <c r="E22" s="93">
        <f t="shared" si="0"/>
        <v>3120000</v>
      </c>
      <c r="F22" s="94">
        <f>120000+100000</f>
        <v>220000</v>
      </c>
      <c r="G22" s="94">
        <v>500000</v>
      </c>
      <c r="H22" s="94">
        <v>1000000</v>
      </c>
      <c r="I22" s="94">
        <v>1400000</v>
      </c>
      <c r="J22" s="105">
        <v>33700</v>
      </c>
      <c r="K22" s="106">
        <f t="shared" si="1"/>
        <v>0.15318181818181817</v>
      </c>
      <c r="L22" s="116" t="s">
        <v>220</v>
      </c>
    </row>
    <row r="23" spans="1:12" ht="74.25" customHeight="1">
      <c r="A23" s="91">
        <v>13</v>
      </c>
      <c r="B23" s="99" t="s">
        <v>143</v>
      </c>
      <c r="C23" s="100" t="s">
        <v>144</v>
      </c>
      <c r="D23" s="95" t="s">
        <v>203</v>
      </c>
      <c r="E23" s="93">
        <f t="shared" si="0"/>
        <v>380000</v>
      </c>
      <c r="F23" s="94">
        <v>130000</v>
      </c>
      <c r="G23" s="94">
        <v>250000</v>
      </c>
      <c r="H23" s="94">
        <v>0</v>
      </c>
      <c r="I23" s="94">
        <v>0</v>
      </c>
      <c r="J23" s="105">
        <v>0</v>
      </c>
      <c r="K23" s="106">
        <f t="shared" si="1"/>
        <v>0</v>
      </c>
      <c r="L23" s="116" t="s">
        <v>234</v>
      </c>
    </row>
    <row r="24" spans="1:12" ht="61.5" customHeight="1">
      <c r="A24" s="91">
        <v>14</v>
      </c>
      <c r="B24" s="99" t="s">
        <v>143</v>
      </c>
      <c r="C24" s="100" t="s">
        <v>144</v>
      </c>
      <c r="D24" s="92" t="s">
        <v>209</v>
      </c>
      <c r="E24" s="93">
        <f t="shared" si="0"/>
        <v>850000</v>
      </c>
      <c r="F24" s="94">
        <v>300000</v>
      </c>
      <c r="G24" s="94">
        <v>150000</v>
      </c>
      <c r="H24" s="94">
        <v>200000</v>
      </c>
      <c r="I24" s="94">
        <v>200000</v>
      </c>
      <c r="J24" s="105">
        <v>31720</v>
      </c>
      <c r="K24" s="106">
        <f t="shared" si="1"/>
        <v>0.10573333333333333</v>
      </c>
      <c r="L24" s="116" t="s">
        <v>235</v>
      </c>
    </row>
    <row r="25" spans="1:12" ht="51" customHeight="1">
      <c r="A25" s="91">
        <v>15</v>
      </c>
      <c r="B25" s="99" t="s">
        <v>143</v>
      </c>
      <c r="C25" s="100" t="s">
        <v>144</v>
      </c>
      <c r="D25" s="92" t="s">
        <v>204</v>
      </c>
      <c r="E25" s="93">
        <f t="shared" si="0"/>
        <v>122000</v>
      </c>
      <c r="F25" s="94">
        <f>10000+82000</f>
        <v>92000</v>
      </c>
      <c r="G25" s="94">
        <v>10000</v>
      </c>
      <c r="H25" s="94">
        <v>10000</v>
      </c>
      <c r="I25" s="94">
        <v>10000</v>
      </c>
      <c r="J25" s="105">
        <v>16210.2</v>
      </c>
      <c r="K25" s="106">
        <f t="shared" si="1"/>
        <v>0.17619782608695653</v>
      </c>
      <c r="L25" s="116" t="s">
        <v>215</v>
      </c>
    </row>
    <row r="26" spans="1:12" ht="15" customHeight="1">
      <c r="A26" s="130" t="s">
        <v>145</v>
      </c>
      <c r="B26" s="130"/>
      <c r="C26" s="130"/>
      <c r="D26" s="130"/>
      <c r="E26" s="93">
        <f>SUM(F26:I26)</f>
        <v>12094000</v>
      </c>
      <c r="F26" s="93">
        <f>SUM(F10:F25)</f>
        <v>2374000</v>
      </c>
      <c r="G26" s="93">
        <f>SUM(G10:G25)</f>
        <v>2570000</v>
      </c>
      <c r="H26" s="93">
        <f>SUM(H10:H25)</f>
        <v>2620000</v>
      </c>
      <c r="I26" s="93">
        <f>SUM(I10:I25)</f>
        <v>4530000</v>
      </c>
      <c r="J26" s="105">
        <f>SUM(J17:J25)+J15</f>
        <v>431512.10000000003</v>
      </c>
      <c r="K26" s="106">
        <f>SUM(J25/F25)</f>
        <v>0.17619782608695653</v>
      </c>
      <c r="L26" s="111"/>
    </row>
    <row r="27" spans="1:12" ht="20.25" customHeight="1">
      <c r="A27" s="131" t="s">
        <v>154</v>
      </c>
      <c r="B27" s="132"/>
      <c r="C27" s="132"/>
      <c r="D27" s="132"/>
      <c r="E27" s="132"/>
      <c r="F27" s="132"/>
      <c r="G27" s="132"/>
      <c r="H27" s="132"/>
      <c r="I27" s="132"/>
      <c r="J27" s="134"/>
      <c r="K27" s="118"/>
      <c r="L27" s="123"/>
    </row>
    <row r="28" spans="1:12" ht="36" customHeight="1">
      <c r="A28" s="91">
        <v>16</v>
      </c>
      <c r="B28" s="91">
        <v>600</v>
      </c>
      <c r="C28" s="91">
        <v>60016</v>
      </c>
      <c r="D28" s="92" t="s">
        <v>167</v>
      </c>
      <c r="E28" s="93">
        <f>SUM(F28:I28)</f>
        <v>600000</v>
      </c>
      <c r="F28" s="94">
        <v>100000</v>
      </c>
      <c r="G28" s="94">
        <v>500000</v>
      </c>
      <c r="H28" s="94">
        <v>0</v>
      </c>
      <c r="I28" s="94">
        <v>0</v>
      </c>
      <c r="J28" s="105">
        <v>0</v>
      </c>
      <c r="K28" s="106">
        <f>SUM(J28/F28)</f>
        <v>0</v>
      </c>
      <c r="L28" s="116" t="s">
        <v>221</v>
      </c>
    </row>
    <row r="29" spans="1:12" ht="53.25" customHeight="1">
      <c r="A29" s="91">
        <v>17</v>
      </c>
      <c r="B29" s="91">
        <v>600</v>
      </c>
      <c r="C29" s="91">
        <v>60016</v>
      </c>
      <c r="D29" s="92" t="s">
        <v>168</v>
      </c>
      <c r="E29" s="93">
        <f aca="true" t="shared" si="2" ref="E29:E58">SUM(F29:I29)</f>
        <v>500000</v>
      </c>
      <c r="F29" s="94">
        <v>50000</v>
      </c>
      <c r="G29" s="94">
        <v>50000</v>
      </c>
      <c r="H29" s="94">
        <v>200000</v>
      </c>
      <c r="I29" s="94">
        <v>200000</v>
      </c>
      <c r="J29" s="105">
        <v>0</v>
      </c>
      <c r="K29" s="106">
        <f aca="true" t="shared" si="3" ref="K29:K46">SUM(J29/F29)</f>
        <v>0</v>
      </c>
      <c r="L29" s="116" t="s">
        <v>236</v>
      </c>
    </row>
    <row r="30" spans="1:12" ht="90.75" customHeight="1">
      <c r="A30" s="91">
        <v>18</v>
      </c>
      <c r="B30" s="91">
        <v>600</v>
      </c>
      <c r="C30" s="91">
        <v>60016</v>
      </c>
      <c r="D30" s="92" t="s">
        <v>169</v>
      </c>
      <c r="E30" s="93">
        <f t="shared" si="2"/>
        <v>2525000</v>
      </c>
      <c r="F30" s="94">
        <v>1050000</v>
      </c>
      <c r="G30" s="94">
        <v>475000</v>
      </c>
      <c r="H30" s="94">
        <v>500000</v>
      </c>
      <c r="I30" s="94">
        <v>500000</v>
      </c>
      <c r="J30" s="105">
        <v>910035.69</v>
      </c>
      <c r="K30" s="106">
        <f t="shared" si="3"/>
        <v>0.866700657142857</v>
      </c>
      <c r="L30" s="116" t="s">
        <v>237</v>
      </c>
    </row>
    <row r="31" spans="1:12" ht="63.75" customHeight="1">
      <c r="A31" s="91">
        <v>19</v>
      </c>
      <c r="B31" s="91">
        <v>600</v>
      </c>
      <c r="C31" s="91">
        <v>60016</v>
      </c>
      <c r="D31" s="92" t="s">
        <v>170</v>
      </c>
      <c r="E31" s="93">
        <f t="shared" si="2"/>
        <v>4189000</v>
      </c>
      <c r="F31" s="94">
        <f>1519000+600000</f>
        <v>2119000</v>
      </c>
      <c r="G31" s="94">
        <v>1000000</v>
      </c>
      <c r="H31" s="94">
        <v>571000</v>
      </c>
      <c r="I31" s="94">
        <v>499000</v>
      </c>
      <c r="J31" s="105">
        <v>1414500.39</v>
      </c>
      <c r="K31" s="106">
        <f t="shared" si="3"/>
        <v>0.6675320386974988</v>
      </c>
      <c r="L31" s="116" t="s">
        <v>238</v>
      </c>
    </row>
    <row r="32" spans="1:12" ht="53.25" customHeight="1">
      <c r="A32" s="91">
        <v>20</v>
      </c>
      <c r="B32" s="91">
        <v>600</v>
      </c>
      <c r="C32" s="91">
        <v>60016</v>
      </c>
      <c r="D32" s="92" t="s">
        <v>205</v>
      </c>
      <c r="E32" s="93">
        <f t="shared" si="2"/>
        <v>1100000</v>
      </c>
      <c r="F32" s="94">
        <v>100000</v>
      </c>
      <c r="G32" s="94">
        <v>300000</v>
      </c>
      <c r="H32" s="94">
        <v>200000</v>
      </c>
      <c r="I32" s="94">
        <v>500000</v>
      </c>
      <c r="J32" s="105">
        <v>0</v>
      </c>
      <c r="K32" s="106">
        <v>0</v>
      </c>
      <c r="L32" s="116" t="s">
        <v>221</v>
      </c>
    </row>
    <row r="33" spans="1:12" ht="46.5" customHeight="1">
      <c r="A33" s="91">
        <v>21</v>
      </c>
      <c r="B33" s="91">
        <v>600</v>
      </c>
      <c r="C33" s="91">
        <v>60016</v>
      </c>
      <c r="D33" s="92" t="s">
        <v>171</v>
      </c>
      <c r="E33" s="93">
        <f t="shared" si="2"/>
        <v>1810000</v>
      </c>
      <c r="F33" s="94">
        <v>10000</v>
      </c>
      <c r="G33" s="94">
        <v>300000</v>
      </c>
      <c r="H33" s="94">
        <v>1000000</v>
      </c>
      <c r="I33" s="94">
        <v>500000</v>
      </c>
      <c r="J33" s="105">
        <v>0</v>
      </c>
      <c r="K33" s="106">
        <f t="shared" si="3"/>
        <v>0</v>
      </c>
      <c r="L33" s="116" t="s">
        <v>222</v>
      </c>
    </row>
    <row r="34" spans="1:12" ht="39" customHeight="1">
      <c r="A34" s="91">
        <v>22</v>
      </c>
      <c r="B34" s="91">
        <v>600</v>
      </c>
      <c r="C34" s="91">
        <v>60016</v>
      </c>
      <c r="D34" s="92" t="s">
        <v>172</v>
      </c>
      <c r="E34" s="93">
        <f t="shared" si="2"/>
        <v>850000</v>
      </c>
      <c r="F34" s="94">
        <f>500000+150000</f>
        <v>650000</v>
      </c>
      <c r="G34" s="94">
        <v>100000</v>
      </c>
      <c r="H34" s="94">
        <v>50000</v>
      </c>
      <c r="I34" s="94">
        <v>50000</v>
      </c>
      <c r="J34" s="105">
        <v>9943</v>
      </c>
      <c r="K34" s="106">
        <f t="shared" si="3"/>
        <v>0.015296923076923078</v>
      </c>
      <c r="L34" s="116" t="s">
        <v>221</v>
      </c>
    </row>
    <row r="35" spans="1:12" ht="33" customHeight="1">
      <c r="A35" s="91">
        <v>23</v>
      </c>
      <c r="B35" s="91">
        <v>600</v>
      </c>
      <c r="C35" s="91">
        <v>60016</v>
      </c>
      <c r="D35" s="92" t="s">
        <v>173</v>
      </c>
      <c r="E35" s="93">
        <f t="shared" si="2"/>
        <v>200000</v>
      </c>
      <c r="F35" s="94">
        <v>50000</v>
      </c>
      <c r="G35" s="94">
        <v>50000</v>
      </c>
      <c r="H35" s="94">
        <v>50000</v>
      </c>
      <c r="I35" s="94">
        <v>50000</v>
      </c>
      <c r="J35" s="105">
        <v>0</v>
      </c>
      <c r="K35" s="106">
        <f t="shared" si="3"/>
        <v>0</v>
      </c>
      <c r="L35" s="116" t="s">
        <v>236</v>
      </c>
    </row>
    <row r="36" spans="1:12" ht="33" customHeight="1">
      <c r="A36" s="91">
        <v>24</v>
      </c>
      <c r="B36" s="91">
        <v>600</v>
      </c>
      <c r="C36" s="91">
        <v>60016</v>
      </c>
      <c r="D36" s="92" t="s">
        <v>174</v>
      </c>
      <c r="E36" s="93">
        <f t="shared" si="2"/>
        <v>450000</v>
      </c>
      <c r="F36" s="94">
        <v>50000</v>
      </c>
      <c r="G36" s="94">
        <f>700000-300000</f>
        <v>400000</v>
      </c>
      <c r="H36" s="94">
        <v>0</v>
      </c>
      <c r="I36" s="94">
        <v>0</v>
      </c>
      <c r="J36" s="105">
        <v>0</v>
      </c>
      <c r="K36" s="106">
        <f t="shared" si="3"/>
        <v>0</v>
      </c>
      <c r="L36" s="116" t="s">
        <v>221</v>
      </c>
    </row>
    <row r="37" spans="1:12" ht="54" customHeight="1">
      <c r="A37" s="91">
        <v>25</v>
      </c>
      <c r="B37" s="91">
        <v>600</v>
      </c>
      <c r="C37" s="91">
        <v>60016</v>
      </c>
      <c r="D37" s="92" t="s">
        <v>210</v>
      </c>
      <c r="E37" s="93">
        <f t="shared" si="2"/>
        <v>1300000</v>
      </c>
      <c r="F37" s="94">
        <v>150000</v>
      </c>
      <c r="G37" s="94">
        <v>500000</v>
      </c>
      <c r="H37" s="94">
        <v>150000</v>
      </c>
      <c r="I37" s="94">
        <v>500000</v>
      </c>
      <c r="J37" s="105">
        <v>0</v>
      </c>
      <c r="K37" s="106">
        <f t="shared" si="3"/>
        <v>0</v>
      </c>
      <c r="L37" s="116" t="s">
        <v>223</v>
      </c>
    </row>
    <row r="38" spans="1:12" ht="99.75" customHeight="1">
      <c r="A38" s="91">
        <v>26</v>
      </c>
      <c r="B38" s="91">
        <v>600</v>
      </c>
      <c r="C38" s="91">
        <v>60016</v>
      </c>
      <c r="D38" s="101" t="s">
        <v>206</v>
      </c>
      <c r="E38" s="93">
        <f t="shared" si="2"/>
        <v>4553447</v>
      </c>
      <c r="F38" s="94">
        <f>500000+553447</f>
        <v>1053447</v>
      </c>
      <c r="G38" s="94">
        <v>1000000</v>
      </c>
      <c r="H38" s="94">
        <v>500000</v>
      </c>
      <c r="I38" s="94">
        <v>2000000</v>
      </c>
      <c r="J38" s="105">
        <v>197050.74</v>
      </c>
      <c r="K38" s="106">
        <f t="shared" si="3"/>
        <v>0.18705330215948215</v>
      </c>
      <c r="L38" s="116" t="s">
        <v>239</v>
      </c>
    </row>
    <row r="39" spans="1:12" ht="110.25" customHeight="1">
      <c r="A39" s="91">
        <v>27</v>
      </c>
      <c r="B39" s="91">
        <v>600</v>
      </c>
      <c r="C39" s="91">
        <v>60016</v>
      </c>
      <c r="D39" s="101" t="s">
        <v>175</v>
      </c>
      <c r="E39" s="93">
        <f t="shared" si="2"/>
        <v>2733818</v>
      </c>
      <c r="F39" s="94">
        <f>1200000+533818</f>
        <v>1733818</v>
      </c>
      <c r="G39" s="94">
        <v>1000000</v>
      </c>
      <c r="H39" s="94">
        <v>0</v>
      </c>
      <c r="I39" s="94">
        <v>0</v>
      </c>
      <c r="J39" s="105">
        <v>1134600</v>
      </c>
      <c r="K39" s="106">
        <f t="shared" si="3"/>
        <v>0.6543939444624522</v>
      </c>
      <c r="L39" s="116" t="s">
        <v>218</v>
      </c>
    </row>
    <row r="40" spans="1:12" ht="41.25" customHeight="1">
      <c r="A40" s="91">
        <v>28</v>
      </c>
      <c r="B40" s="91">
        <v>600</v>
      </c>
      <c r="C40" s="91">
        <v>60016</v>
      </c>
      <c r="D40" s="92" t="s">
        <v>176</v>
      </c>
      <c r="E40" s="93">
        <f t="shared" si="2"/>
        <v>180000</v>
      </c>
      <c r="F40" s="94">
        <v>10000</v>
      </c>
      <c r="G40" s="94">
        <v>20000</v>
      </c>
      <c r="H40" s="94">
        <v>50000</v>
      </c>
      <c r="I40" s="94">
        <v>100000</v>
      </c>
      <c r="J40" s="105">
        <v>0</v>
      </c>
      <c r="K40" s="106">
        <f t="shared" si="3"/>
        <v>0</v>
      </c>
      <c r="L40" s="116" t="s">
        <v>242</v>
      </c>
    </row>
    <row r="41" spans="1:12" ht="40.5" customHeight="1">
      <c r="A41" s="91">
        <v>29</v>
      </c>
      <c r="B41" s="91">
        <v>600</v>
      </c>
      <c r="C41" s="91">
        <v>60016</v>
      </c>
      <c r="D41" s="92" t="s">
        <v>177</v>
      </c>
      <c r="E41" s="93">
        <f t="shared" si="2"/>
        <v>2200000</v>
      </c>
      <c r="F41" s="94">
        <v>900000</v>
      </c>
      <c r="G41" s="94">
        <v>100000</v>
      </c>
      <c r="H41" s="94">
        <v>500000</v>
      </c>
      <c r="I41" s="94">
        <v>700000</v>
      </c>
      <c r="J41" s="105">
        <v>257218.02</v>
      </c>
      <c r="K41" s="106">
        <f t="shared" si="3"/>
        <v>0.2857978</v>
      </c>
      <c r="L41" s="116" t="s">
        <v>225</v>
      </c>
    </row>
    <row r="42" spans="1:12" ht="28.5" customHeight="1">
      <c r="A42" s="91">
        <v>30</v>
      </c>
      <c r="B42" s="91">
        <v>600</v>
      </c>
      <c r="C42" s="91">
        <v>60016</v>
      </c>
      <c r="D42" s="92" t="s">
        <v>178</v>
      </c>
      <c r="E42" s="93">
        <f t="shared" si="2"/>
        <v>1000000</v>
      </c>
      <c r="F42" s="94">
        <v>10000</v>
      </c>
      <c r="G42" s="94">
        <v>50000</v>
      </c>
      <c r="H42" s="94">
        <v>200000</v>
      </c>
      <c r="I42" s="94">
        <v>740000</v>
      </c>
      <c r="J42" s="105">
        <v>0</v>
      </c>
      <c r="K42" s="106">
        <f t="shared" si="3"/>
        <v>0</v>
      </c>
      <c r="L42" s="116" t="s">
        <v>236</v>
      </c>
    </row>
    <row r="43" spans="1:12" ht="29.25" customHeight="1">
      <c r="A43" s="91">
        <v>31</v>
      </c>
      <c r="B43" s="91">
        <v>600</v>
      </c>
      <c r="C43" s="91">
        <v>60016</v>
      </c>
      <c r="D43" s="92" t="s">
        <v>179</v>
      </c>
      <c r="E43" s="93">
        <f t="shared" si="2"/>
        <v>1170000</v>
      </c>
      <c r="F43" s="94">
        <v>20000</v>
      </c>
      <c r="G43" s="94">
        <v>50000</v>
      </c>
      <c r="H43" s="94">
        <v>100000</v>
      </c>
      <c r="I43" s="94">
        <v>1000000</v>
      </c>
      <c r="J43" s="105">
        <v>0</v>
      </c>
      <c r="K43" s="106">
        <f t="shared" si="3"/>
        <v>0</v>
      </c>
      <c r="L43" s="116" t="s">
        <v>236</v>
      </c>
    </row>
    <row r="44" spans="1:12" ht="49.5" customHeight="1">
      <c r="A44" s="91">
        <v>32</v>
      </c>
      <c r="B44" s="91">
        <v>600</v>
      </c>
      <c r="C44" s="91">
        <v>60016</v>
      </c>
      <c r="D44" s="92" t="s">
        <v>207</v>
      </c>
      <c r="E44" s="93">
        <f t="shared" si="2"/>
        <v>2050000</v>
      </c>
      <c r="F44" s="94">
        <v>50000</v>
      </c>
      <c r="G44" s="94">
        <v>500000</v>
      </c>
      <c r="H44" s="94">
        <v>1500000</v>
      </c>
      <c r="I44" s="94">
        <v>0</v>
      </c>
      <c r="J44" s="105">
        <v>0</v>
      </c>
      <c r="K44" s="106">
        <f t="shared" si="3"/>
        <v>0</v>
      </c>
      <c r="L44" s="116" t="s">
        <v>236</v>
      </c>
    </row>
    <row r="45" spans="1:12" ht="36">
      <c r="A45" s="102">
        <v>33</v>
      </c>
      <c r="B45" s="102">
        <v>600</v>
      </c>
      <c r="C45" s="102">
        <v>60016</v>
      </c>
      <c r="D45" s="96" t="s">
        <v>180</v>
      </c>
      <c r="E45" s="93">
        <f t="shared" si="2"/>
        <v>1450000</v>
      </c>
      <c r="F45" s="94">
        <v>50000</v>
      </c>
      <c r="G45" s="94">
        <v>400000</v>
      </c>
      <c r="H45" s="94">
        <v>400000</v>
      </c>
      <c r="I45" s="94">
        <v>600000</v>
      </c>
      <c r="J45" s="105">
        <v>6588</v>
      </c>
      <c r="K45" s="106">
        <f t="shared" si="3"/>
        <v>0.13176</v>
      </c>
      <c r="L45" s="117" t="s">
        <v>245</v>
      </c>
    </row>
    <row r="46" spans="1:12" ht="37.5" customHeight="1">
      <c r="A46" s="91">
        <v>34</v>
      </c>
      <c r="B46" s="91">
        <v>600</v>
      </c>
      <c r="C46" s="91">
        <v>60016</v>
      </c>
      <c r="D46" s="92" t="s">
        <v>181</v>
      </c>
      <c r="E46" s="93">
        <f t="shared" si="2"/>
        <v>270000</v>
      </c>
      <c r="F46" s="94">
        <v>20000</v>
      </c>
      <c r="G46" s="94">
        <v>50000</v>
      </c>
      <c r="H46" s="94">
        <v>100000</v>
      </c>
      <c r="I46" s="94">
        <v>100000</v>
      </c>
      <c r="J46" s="105">
        <v>0</v>
      </c>
      <c r="K46" s="106">
        <f t="shared" si="3"/>
        <v>0</v>
      </c>
      <c r="L46" s="116" t="s">
        <v>243</v>
      </c>
    </row>
    <row r="47" spans="1:12" ht="18.75" customHeight="1">
      <c r="A47" s="130" t="s">
        <v>145</v>
      </c>
      <c r="B47" s="130"/>
      <c r="C47" s="130"/>
      <c r="D47" s="130"/>
      <c r="E47" s="93">
        <f aca="true" t="shared" si="4" ref="E47:J47">SUM(E28:E46)</f>
        <v>29131265</v>
      </c>
      <c r="F47" s="93">
        <f t="shared" si="4"/>
        <v>8176265</v>
      </c>
      <c r="G47" s="93">
        <f t="shared" si="4"/>
        <v>6845000</v>
      </c>
      <c r="H47" s="93">
        <f t="shared" si="4"/>
        <v>6071000</v>
      </c>
      <c r="I47" s="93">
        <f t="shared" si="4"/>
        <v>8039000</v>
      </c>
      <c r="J47" s="107">
        <f t="shared" si="4"/>
        <v>3929935.8400000003</v>
      </c>
      <c r="K47" s="106">
        <f>SUM(J47/F47)</f>
        <v>0.48065172055944866</v>
      </c>
      <c r="L47" s="116"/>
    </row>
    <row r="48" spans="1:12" ht="21.75" customHeight="1">
      <c r="A48" s="131" t="s">
        <v>199</v>
      </c>
      <c r="B48" s="132"/>
      <c r="C48" s="132"/>
      <c r="D48" s="132"/>
      <c r="E48" s="132"/>
      <c r="F48" s="132"/>
      <c r="G48" s="132"/>
      <c r="H48" s="132"/>
      <c r="I48" s="132"/>
      <c r="J48" s="134"/>
      <c r="K48" s="118"/>
      <c r="L48" s="123"/>
    </row>
    <row r="49" spans="1:12" ht="36">
      <c r="A49" s="91">
        <v>35</v>
      </c>
      <c r="B49" s="91">
        <v>600</v>
      </c>
      <c r="C49" s="91">
        <v>60095</v>
      </c>
      <c r="D49" s="92" t="s">
        <v>182</v>
      </c>
      <c r="E49" s="93">
        <f t="shared" si="2"/>
        <v>3818000</v>
      </c>
      <c r="F49" s="94">
        <f>100000+218000</f>
        <v>318000</v>
      </c>
      <c r="G49" s="94">
        <v>500000</v>
      </c>
      <c r="H49" s="94">
        <v>1500000</v>
      </c>
      <c r="I49" s="94">
        <v>1500000</v>
      </c>
      <c r="J49" s="105">
        <v>0</v>
      </c>
      <c r="K49" s="106">
        <f>SUM(J49/F49)</f>
        <v>0</v>
      </c>
      <c r="L49" s="116" t="s">
        <v>246</v>
      </c>
    </row>
    <row r="50" spans="1:12" ht="48">
      <c r="A50" s="91">
        <v>36</v>
      </c>
      <c r="B50" s="91">
        <v>600</v>
      </c>
      <c r="C50" s="91">
        <v>60095</v>
      </c>
      <c r="D50" s="92" t="s">
        <v>183</v>
      </c>
      <c r="E50" s="93">
        <f t="shared" si="2"/>
        <v>3925000</v>
      </c>
      <c r="F50" s="94">
        <f>450000-25000</f>
        <v>425000</v>
      </c>
      <c r="G50" s="94">
        <v>500000</v>
      </c>
      <c r="H50" s="94">
        <v>1000000</v>
      </c>
      <c r="I50" s="94">
        <v>2000000</v>
      </c>
      <c r="J50" s="105">
        <v>187224.18</v>
      </c>
      <c r="K50" s="106">
        <f>SUM(J50/F50)</f>
        <v>0.44052748235294115</v>
      </c>
      <c r="L50" s="116" t="s">
        <v>247</v>
      </c>
    </row>
    <row r="51" spans="1:12" ht="48">
      <c r="A51" s="91">
        <v>37</v>
      </c>
      <c r="B51" s="91">
        <v>600</v>
      </c>
      <c r="C51" s="91">
        <v>60095</v>
      </c>
      <c r="D51" s="92" t="s">
        <v>184</v>
      </c>
      <c r="E51" s="93">
        <f t="shared" si="2"/>
        <v>790296</v>
      </c>
      <c r="F51" s="94">
        <f>50000+140296</f>
        <v>190296</v>
      </c>
      <c r="G51" s="94">
        <v>100000</v>
      </c>
      <c r="H51" s="94">
        <v>200000</v>
      </c>
      <c r="I51" s="94">
        <v>300000</v>
      </c>
      <c r="J51" s="105">
        <v>19970.18</v>
      </c>
      <c r="K51" s="106">
        <f>SUM(J51/F51)</f>
        <v>0.10494272081388994</v>
      </c>
      <c r="L51" s="116" t="s">
        <v>247</v>
      </c>
    </row>
    <row r="52" spans="1:12" ht="12">
      <c r="A52" s="129" t="s">
        <v>145</v>
      </c>
      <c r="B52" s="129"/>
      <c r="C52" s="129"/>
      <c r="D52" s="129"/>
      <c r="E52" s="120">
        <f>SUM(E28:E51)</f>
        <v>66795826</v>
      </c>
      <c r="F52" s="120">
        <f>SUM(F49:F51)</f>
        <v>933296</v>
      </c>
      <c r="G52" s="120">
        <f>SUM(G28:G51)</f>
        <v>14790000</v>
      </c>
      <c r="H52" s="120">
        <f>SUM(H28:H51)</f>
        <v>14842000</v>
      </c>
      <c r="I52" s="120">
        <f>SUM(I28:I51)</f>
        <v>19878000</v>
      </c>
      <c r="J52" s="121">
        <f>SUM(J49:J51)</f>
        <v>207194.36</v>
      </c>
      <c r="K52" s="108">
        <f>SUM(J52/F52)</f>
        <v>0.22200283725634737</v>
      </c>
      <c r="L52" s="122"/>
    </row>
    <row r="53" spans="1:12" ht="17.25" customHeight="1">
      <c r="A53" s="131" t="s">
        <v>155</v>
      </c>
      <c r="B53" s="132"/>
      <c r="C53" s="132"/>
      <c r="D53" s="132"/>
      <c r="E53" s="132"/>
      <c r="F53" s="132"/>
      <c r="G53" s="132"/>
      <c r="H53" s="132"/>
      <c r="I53" s="132"/>
      <c r="J53" s="134"/>
      <c r="K53" s="118"/>
      <c r="L53" s="123"/>
    </row>
    <row r="54" spans="1:12" ht="43.5" customHeight="1">
      <c r="A54" s="91">
        <v>38</v>
      </c>
      <c r="B54" s="91">
        <v>700</v>
      </c>
      <c r="C54" s="91">
        <v>70004</v>
      </c>
      <c r="D54" s="101" t="s">
        <v>185</v>
      </c>
      <c r="E54" s="93">
        <f t="shared" si="2"/>
        <v>400000</v>
      </c>
      <c r="F54" s="94">
        <v>100000</v>
      </c>
      <c r="G54" s="94">
        <v>100000</v>
      </c>
      <c r="H54" s="94">
        <v>100000</v>
      </c>
      <c r="I54" s="94">
        <v>100000</v>
      </c>
      <c r="J54" s="105">
        <v>73.8</v>
      </c>
      <c r="K54" s="106">
        <f>SUM(J54/F54)</f>
        <v>0.0007379999999999999</v>
      </c>
      <c r="L54" s="116" t="s">
        <v>244</v>
      </c>
    </row>
    <row r="55" spans="1:12" ht="25.5" customHeight="1">
      <c r="A55" s="91">
        <v>39</v>
      </c>
      <c r="B55" s="91">
        <v>700</v>
      </c>
      <c r="C55" s="91">
        <v>70005</v>
      </c>
      <c r="D55" s="92" t="s">
        <v>186</v>
      </c>
      <c r="E55" s="93">
        <f t="shared" si="2"/>
        <v>1750000</v>
      </c>
      <c r="F55" s="94">
        <v>550000</v>
      </c>
      <c r="G55" s="94">
        <v>300000</v>
      </c>
      <c r="H55" s="94">
        <v>400000</v>
      </c>
      <c r="I55" s="94">
        <v>500000</v>
      </c>
      <c r="J55" s="105">
        <v>32858</v>
      </c>
      <c r="K55" s="106">
        <f aca="true" t="shared" si="5" ref="K55:K67">SUM(J55/F55)</f>
        <v>0.05974181818181818</v>
      </c>
      <c r="L55" s="116" t="s">
        <v>227</v>
      </c>
    </row>
    <row r="56" spans="1:12" ht="15" customHeight="1">
      <c r="A56" s="130" t="s">
        <v>145</v>
      </c>
      <c r="B56" s="130"/>
      <c r="C56" s="130"/>
      <c r="D56" s="130"/>
      <c r="E56" s="93">
        <f aca="true" t="shared" si="6" ref="E56:J56">SUM(E54:E55)</f>
        <v>2150000</v>
      </c>
      <c r="F56" s="93">
        <f t="shared" si="6"/>
        <v>650000</v>
      </c>
      <c r="G56" s="93">
        <f t="shared" si="6"/>
        <v>400000</v>
      </c>
      <c r="H56" s="93">
        <f t="shared" si="6"/>
        <v>500000</v>
      </c>
      <c r="I56" s="93">
        <f t="shared" si="6"/>
        <v>600000</v>
      </c>
      <c r="J56" s="105">
        <f t="shared" si="6"/>
        <v>32931.8</v>
      </c>
      <c r="K56" s="109">
        <f>SUM(J56/F56)</f>
        <v>0.050664307692307696</v>
      </c>
      <c r="L56" s="116"/>
    </row>
    <row r="57" spans="1:12" ht="36">
      <c r="A57" s="91">
        <v>40</v>
      </c>
      <c r="B57" s="91">
        <v>750</v>
      </c>
      <c r="C57" s="91">
        <v>75023</v>
      </c>
      <c r="D57" s="92" t="s">
        <v>187</v>
      </c>
      <c r="E57" s="93">
        <f t="shared" si="2"/>
        <v>190000</v>
      </c>
      <c r="F57" s="94">
        <v>45000</v>
      </c>
      <c r="G57" s="94">
        <v>45000</v>
      </c>
      <c r="H57" s="94">
        <v>50000</v>
      </c>
      <c r="I57" s="94">
        <v>50000</v>
      </c>
      <c r="J57" s="105">
        <v>3965</v>
      </c>
      <c r="K57" s="106">
        <f t="shared" si="5"/>
        <v>0.08811111111111111</v>
      </c>
      <c r="L57" s="116" t="s">
        <v>227</v>
      </c>
    </row>
    <row r="58" spans="1:12" ht="36">
      <c r="A58" s="91">
        <v>41</v>
      </c>
      <c r="B58" s="91">
        <v>750</v>
      </c>
      <c r="C58" s="91">
        <v>75023</v>
      </c>
      <c r="D58" s="92" t="s">
        <v>188</v>
      </c>
      <c r="E58" s="93">
        <f t="shared" si="2"/>
        <v>15150000</v>
      </c>
      <c r="F58" s="94">
        <f>1000000-200000+350000</f>
        <v>1150000</v>
      </c>
      <c r="G58" s="94">
        <f>8000000</f>
        <v>8000000</v>
      </c>
      <c r="H58" s="94">
        <v>6000000</v>
      </c>
      <c r="I58" s="94">
        <v>0</v>
      </c>
      <c r="J58" s="105">
        <v>59546.89</v>
      </c>
      <c r="K58" s="106">
        <f t="shared" si="5"/>
        <v>0.05177990434782609</v>
      </c>
      <c r="L58" s="116" t="s">
        <v>227</v>
      </c>
    </row>
    <row r="59" spans="1:12" ht="15" customHeight="1">
      <c r="A59" s="130" t="s">
        <v>145</v>
      </c>
      <c r="B59" s="130"/>
      <c r="C59" s="130"/>
      <c r="D59" s="130"/>
      <c r="E59" s="93">
        <f aca="true" t="shared" si="7" ref="E59:J59">SUM(E57:E58)</f>
        <v>15340000</v>
      </c>
      <c r="F59" s="93">
        <f t="shared" si="7"/>
        <v>1195000</v>
      </c>
      <c r="G59" s="93">
        <f t="shared" si="7"/>
        <v>8045000</v>
      </c>
      <c r="H59" s="93">
        <f t="shared" si="7"/>
        <v>6050000</v>
      </c>
      <c r="I59" s="93">
        <f t="shared" si="7"/>
        <v>50000</v>
      </c>
      <c r="J59" s="105">
        <f t="shared" si="7"/>
        <v>63511.89</v>
      </c>
      <c r="K59" s="106">
        <f t="shared" si="5"/>
        <v>0.05314802510460251</v>
      </c>
      <c r="L59" s="116"/>
    </row>
    <row r="60" spans="1:12" ht="34.5" customHeight="1">
      <c r="A60" s="102">
        <v>42</v>
      </c>
      <c r="B60" s="102">
        <v>801</v>
      </c>
      <c r="C60" s="102">
        <v>80101</v>
      </c>
      <c r="D60" s="96" t="s">
        <v>189</v>
      </c>
      <c r="E60" s="93">
        <f>SUM(F60:I60)</f>
        <v>80000</v>
      </c>
      <c r="F60" s="94">
        <v>10000</v>
      </c>
      <c r="G60" s="94">
        <v>10000</v>
      </c>
      <c r="H60" s="94">
        <v>10000</v>
      </c>
      <c r="I60" s="94">
        <v>50000</v>
      </c>
      <c r="J60" s="105">
        <v>0</v>
      </c>
      <c r="K60" s="106">
        <f t="shared" si="5"/>
        <v>0</v>
      </c>
      <c r="L60" s="116" t="s">
        <v>251</v>
      </c>
    </row>
    <row r="61" spans="1:12" ht="27" customHeight="1">
      <c r="A61" s="91">
        <v>43</v>
      </c>
      <c r="B61" s="91">
        <v>801</v>
      </c>
      <c r="C61" s="91">
        <v>80104</v>
      </c>
      <c r="D61" s="92" t="s">
        <v>190</v>
      </c>
      <c r="E61" s="93">
        <f>SUM(F61:I61)</f>
        <v>270000</v>
      </c>
      <c r="F61" s="94">
        <v>10000</v>
      </c>
      <c r="G61" s="94">
        <v>10000</v>
      </c>
      <c r="H61" s="94">
        <v>50000</v>
      </c>
      <c r="I61" s="94">
        <v>200000</v>
      </c>
      <c r="J61" s="105">
        <v>0</v>
      </c>
      <c r="K61" s="106">
        <f t="shared" si="5"/>
        <v>0</v>
      </c>
      <c r="L61" s="116" t="s">
        <v>250</v>
      </c>
    </row>
    <row r="62" spans="1:12" ht="36" customHeight="1">
      <c r="A62" s="91">
        <v>44</v>
      </c>
      <c r="B62" s="91">
        <v>801</v>
      </c>
      <c r="C62" s="91">
        <v>80104</v>
      </c>
      <c r="D62" s="92" t="s">
        <v>191</v>
      </c>
      <c r="E62" s="93">
        <f>SUM(F62:I62)</f>
        <v>5000000</v>
      </c>
      <c r="F62" s="94">
        <v>100000</v>
      </c>
      <c r="G62" s="94">
        <v>500000</v>
      </c>
      <c r="H62" s="94">
        <v>2000000</v>
      </c>
      <c r="I62" s="94">
        <v>2400000</v>
      </c>
      <c r="J62" s="105">
        <v>27994.79</v>
      </c>
      <c r="K62" s="106">
        <f t="shared" si="5"/>
        <v>0.2799479</v>
      </c>
      <c r="L62" s="116" t="s">
        <v>228</v>
      </c>
    </row>
    <row r="63" spans="1:12" ht="39.75" customHeight="1">
      <c r="A63" s="102">
        <v>45</v>
      </c>
      <c r="B63" s="102">
        <v>801</v>
      </c>
      <c r="C63" s="102">
        <v>80104</v>
      </c>
      <c r="D63" s="96" t="s">
        <v>208</v>
      </c>
      <c r="E63" s="93">
        <f>SUM(F63:I63)</f>
        <v>805000</v>
      </c>
      <c r="F63" s="94">
        <f>25000+200000</f>
        <v>225000</v>
      </c>
      <c r="G63" s="94">
        <f>20000+300000+200000</f>
        <v>520000</v>
      </c>
      <c r="H63" s="94">
        <v>30000</v>
      </c>
      <c r="I63" s="94">
        <v>30000</v>
      </c>
      <c r="J63" s="105">
        <v>0</v>
      </c>
      <c r="K63" s="106">
        <f t="shared" si="5"/>
        <v>0</v>
      </c>
      <c r="L63" s="116" t="s">
        <v>221</v>
      </c>
    </row>
    <row r="64" spans="1:12" ht="36" customHeight="1">
      <c r="A64" s="91">
        <v>46</v>
      </c>
      <c r="B64" s="91">
        <v>801</v>
      </c>
      <c r="C64" s="91">
        <v>80104</v>
      </c>
      <c r="D64" s="92" t="s">
        <v>192</v>
      </c>
      <c r="E64" s="93">
        <f>SUM(F64:I64)</f>
        <v>105000</v>
      </c>
      <c r="F64" s="94">
        <v>25000</v>
      </c>
      <c r="G64" s="94">
        <v>20000</v>
      </c>
      <c r="H64" s="94">
        <v>30000</v>
      </c>
      <c r="I64" s="94">
        <v>30000</v>
      </c>
      <c r="J64" s="105">
        <v>0</v>
      </c>
      <c r="K64" s="106">
        <f t="shared" si="5"/>
        <v>0</v>
      </c>
      <c r="L64" s="116" t="s">
        <v>246</v>
      </c>
    </row>
    <row r="65" spans="1:12" ht="15" customHeight="1">
      <c r="A65" s="130" t="s">
        <v>145</v>
      </c>
      <c r="B65" s="130"/>
      <c r="C65" s="130"/>
      <c r="D65" s="130"/>
      <c r="E65" s="93">
        <f aca="true" t="shared" si="8" ref="E65:J65">SUM(E60:E64)</f>
        <v>6260000</v>
      </c>
      <c r="F65" s="93">
        <f t="shared" si="8"/>
        <v>370000</v>
      </c>
      <c r="G65" s="93">
        <f t="shared" si="8"/>
        <v>1060000</v>
      </c>
      <c r="H65" s="93">
        <f t="shared" si="8"/>
        <v>2120000</v>
      </c>
      <c r="I65" s="93">
        <f t="shared" si="8"/>
        <v>2710000</v>
      </c>
      <c r="J65" s="105">
        <f t="shared" si="8"/>
        <v>27994.79</v>
      </c>
      <c r="K65" s="106">
        <f t="shared" si="5"/>
        <v>0.0756615945945946</v>
      </c>
      <c r="L65" s="111"/>
    </row>
    <row r="66" spans="1:12" ht="24.75" customHeight="1">
      <c r="A66" s="91">
        <v>47</v>
      </c>
      <c r="B66" s="91">
        <v>852</v>
      </c>
      <c r="C66" s="91">
        <v>85202</v>
      </c>
      <c r="D66" s="92" t="s">
        <v>193</v>
      </c>
      <c r="E66" s="93">
        <f>SUM(F66:I66)</f>
        <v>190000</v>
      </c>
      <c r="F66" s="94">
        <v>20000</v>
      </c>
      <c r="G66" s="94">
        <v>20000</v>
      </c>
      <c r="H66" s="94">
        <v>50000</v>
      </c>
      <c r="I66" s="94">
        <v>100000</v>
      </c>
      <c r="J66" s="105">
        <v>0</v>
      </c>
      <c r="K66" s="106">
        <f t="shared" si="5"/>
        <v>0</v>
      </c>
      <c r="L66" s="116" t="s">
        <v>248</v>
      </c>
    </row>
    <row r="67" spans="1:12" ht="15" customHeight="1">
      <c r="A67" s="130" t="s">
        <v>145</v>
      </c>
      <c r="B67" s="130"/>
      <c r="C67" s="130"/>
      <c r="D67" s="130"/>
      <c r="E67" s="93">
        <f aca="true" t="shared" si="9" ref="E67:J67">SUM(E66)</f>
        <v>190000</v>
      </c>
      <c r="F67" s="93">
        <f t="shared" si="9"/>
        <v>20000</v>
      </c>
      <c r="G67" s="93">
        <f t="shared" si="9"/>
        <v>20000</v>
      </c>
      <c r="H67" s="93">
        <f t="shared" si="9"/>
        <v>50000</v>
      </c>
      <c r="I67" s="93">
        <f t="shared" si="9"/>
        <v>100000</v>
      </c>
      <c r="J67" s="105">
        <f t="shared" si="9"/>
        <v>0</v>
      </c>
      <c r="K67" s="106">
        <f t="shared" si="5"/>
        <v>0</v>
      </c>
      <c r="L67" s="111"/>
    </row>
    <row r="68" spans="1:12" ht="20.25" customHeight="1">
      <c r="A68" s="131" t="s">
        <v>157</v>
      </c>
      <c r="B68" s="132"/>
      <c r="C68" s="132"/>
      <c r="D68" s="132"/>
      <c r="E68" s="132"/>
      <c r="F68" s="132"/>
      <c r="G68" s="132"/>
      <c r="H68" s="132"/>
      <c r="I68" s="132"/>
      <c r="J68" s="133"/>
      <c r="L68" s="112"/>
    </row>
    <row r="69" spans="1:12" ht="38.25" customHeight="1">
      <c r="A69" s="91">
        <v>48</v>
      </c>
      <c r="B69" s="91">
        <v>900</v>
      </c>
      <c r="C69" s="91">
        <v>90015</v>
      </c>
      <c r="D69" s="92" t="s">
        <v>194</v>
      </c>
      <c r="E69" s="93">
        <f>SUM(F69:I69)</f>
        <v>1000000</v>
      </c>
      <c r="F69" s="94">
        <f>200000+200000</f>
        <v>400000</v>
      </c>
      <c r="G69" s="94">
        <v>150000</v>
      </c>
      <c r="H69" s="94">
        <v>200000</v>
      </c>
      <c r="I69" s="94">
        <v>250000</v>
      </c>
      <c r="J69" s="105">
        <v>1426.86</v>
      </c>
      <c r="K69" s="106">
        <f>SUM(J69/F69)</f>
        <v>0.00356715</v>
      </c>
      <c r="L69" s="116" t="s">
        <v>229</v>
      </c>
    </row>
    <row r="70" spans="1:12" ht="15" customHeight="1">
      <c r="A70" s="130" t="s">
        <v>145</v>
      </c>
      <c r="B70" s="130"/>
      <c r="C70" s="130"/>
      <c r="D70" s="130"/>
      <c r="E70" s="93">
        <f aca="true" t="shared" si="10" ref="E70:J70">SUM(E69)</f>
        <v>1000000</v>
      </c>
      <c r="F70" s="93">
        <f t="shared" si="10"/>
        <v>400000</v>
      </c>
      <c r="G70" s="93">
        <f t="shared" si="10"/>
        <v>150000</v>
      </c>
      <c r="H70" s="93">
        <f t="shared" si="10"/>
        <v>200000</v>
      </c>
      <c r="I70" s="93">
        <f t="shared" si="10"/>
        <v>250000</v>
      </c>
      <c r="J70" s="110">
        <f t="shared" si="10"/>
        <v>1426.86</v>
      </c>
      <c r="K70" s="106">
        <f>SUM(J70/F70)</f>
        <v>0.00356715</v>
      </c>
      <c r="L70" s="111"/>
    </row>
    <row r="71" spans="1:12" ht="22.5" customHeight="1">
      <c r="A71" s="131" t="s">
        <v>156</v>
      </c>
      <c r="B71" s="132"/>
      <c r="C71" s="132"/>
      <c r="D71" s="132"/>
      <c r="E71" s="132"/>
      <c r="F71" s="132"/>
      <c r="G71" s="132"/>
      <c r="H71" s="132"/>
      <c r="I71" s="132"/>
      <c r="J71" s="134"/>
      <c r="K71" s="118"/>
      <c r="L71" s="123"/>
    </row>
    <row r="72" spans="1:12" ht="53.25" customHeight="1">
      <c r="A72" s="91">
        <v>49</v>
      </c>
      <c r="B72" s="91">
        <v>921</v>
      </c>
      <c r="C72" s="91">
        <v>92109</v>
      </c>
      <c r="D72" s="92" t="s">
        <v>195</v>
      </c>
      <c r="E72" s="93">
        <f>SUM(F72:I72)</f>
        <v>62000</v>
      </c>
      <c r="F72" s="94">
        <v>1000</v>
      </c>
      <c r="G72" s="94">
        <v>1000</v>
      </c>
      <c r="H72" s="94">
        <v>10000</v>
      </c>
      <c r="I72" s="94">
        <v>50000</v>
      </c>
      <c r="J72" s="105">
        <v>0</v>
      </c>
      <c r="K72" s="106">
        <f>SUM(J72/F72)</f>
        <v>0</v>
      </c>
      <c r="L72" s="116" t="s">
        <v>226</v>
      </c>
    </row>
    <row r="73" spans="1:12" ht="40.5" customHeight="1">
      <c r="A73" s="91">
        <v>50</v>
      </c>
      <c r="B73" s="91">
        <v>921</v>
      </c>
      <c r="C73" s="91">
        <v>92109</v>
      </c>
      <c r="D73" s="96" t="s">
        <v>196</v>
      </c>
      <c r="E73" s="93">
        <f>SUM(F73:I73)</f>
        <v>40000</v>
      </c>
      <c r="F73" s="94">
        <v>20000</v>
      </c>
      <c r="G73" s="94">
        <v>20000</v>
      </c>
      <c r="H73" s="94"/>
      <c r="I73" s="94"/>
      <c r="J73" s="105">
        <v>0</v>
      </c>
      <c r="K73" s="106">
        <f>SUM(J73/F73)</f>
        <v>0</v>
      </c>
      <c r="L73" s="116" t="s">
        <v>249</v>
      </c>
    </row>
    <row r="74" spans="1:12" ht="15" customHeight="1">
      <c r="A74" s="130" t="s">
        <v>145</v>
      </c>
      <c r="B74" s="130"/>
      <c r="C74" s="130"/>
      <c r="D74" s="130"/>
      <c r="E74" s="93">
        <f aca="true" t="shared" si="11" ref="E74:J74">SUM(E72:E73)</f>
        <v>102000</v>
      </c>
      <c r="F74" s="93">
        <f t="shared" si="11"/>
        <v>21000</v>
      </c>
      <c r="G74" s="93">
        <f t="shared" si="11"/>
        <v>21000</v>
      </c>
      <c r="H74" s="93">
        <f t="shared" si="11"/>
        <v>10000</v>
      </c>
      <c r="I74" s="93">
        <f t="shared" si="11"/>
        <v>50000</v>
      </c>
      <c r="J74" s="110">
        <f t="shared" si="11"/>
        <v>0</v>
      </c>
      <c r="K74" s="106">
        <f>SUM(J74/F74)</f>
        <v>0</v>
      </c>
      <c r="L74" s="111"/>
    </row>
    <row r="75" spans="1:12" ht="15" customHeight="1">
      <c r="A75" s="131" t="s">
        <v>152</v>
      </c>
      <c r="B75" s="132"/>
      <c r="C75" s="132"/>
      <c r="D75" s="132"/>
      <c r="E75" s="132"/>
      <c r="F75" s="132"/>
      <c r="G75" s="132"/>
      <c r="H75" s="132"/>
      <c r="I75" s="132"/>
      <c r="J75" s="133"/>
      <c r="L75" s="112"/>
    </row>
    <row r="76" spans="1:12" ht="24.75" customHeight="1">
      <c r="A76" s="91">
        <v>51</v>
      </c>
      <c r="B76" s="91">
        <v>926</v>
      </c>
      <c r="C76" s="91">
        <v>92601</v>
      </c>
      <c r="D76" s="92" t="s">
        <v>197</v>
      </c>
      <c r="E76" s="93">
        <f>SUM(F76:I76)</f>
        <v>190000</v>
      </c>
      <c r="F76" s="94">
        <v>20000</v>
      </c>
      <c r="G76" s="94">
        <v>20000</v>
      </c>
      <c r="H76" s="94">
        <v>50000</v>
      </c>
      <c r="I76" s="94">
        <v>100000</v>
      </c>
      <c r="J76" s="105">
        <v>0</v>
      </c>
      <c r="K76" s="106">
        <f>SUM(J76/F76)</f>
        <v>0</v>
      </c>
      <c r="L76" s="116" t="s">
        <v>226</v>
      </c>
    </row>
    <row r="77" spans="1:12" ht="28.5" customHeight="1">
      <c r="A77" s="91">
        <v>52</v>
      </c>
      <c r="B77" s="91">
        <v>926</v>
      </c>
      <c r="C77" s="91">
        <v>92601</v>
      </c>
      <c r="D77" s="96" t="s">
        <v>198</v>
      </c>
      <c r="E77" s="93">
        <f>SUM(F77:I77)</f>
        <v>650000</v>
      </c>
      <c r="F77" s="94">
        <v>20000</v>
      </c>
      <c r="G77" s="94">
        <v>30000</v>
      </c>
      <c r="H77" s="94">
        <v>100000</v>
      </c>
      <c r="I77" s="94">
        <v>500000</v>
      </c>
      <c r="J77" s="105">
        <v>0</v>
      </c>
      <c r="K77" s="106">
        <f>SUM(J77/F77)</f>
        <v>0</v>
      </c>
      <c r="L77" s="116" t="s">
        <v>248</v>
      </c>
    </row>
    <row r="78" spans="1:12" ht="15" customHeight="1">
      <c r="A78" s="127" t="s">
        <v>145</v>
      </c>
      <c r="B78" s="127"/>
      <c r="C78" s="127"/>
      <c r="D78" s="127"/>
      <c r="E78" s="93">
        <f aca="true" t="shared" si="12" ref="E78:J78">SUM(E76:E77)</f>
        <v>840000</v>
      </c>
      <c r="F78" s="93">
        <f t="shared" si="12"/>
        <v>40000</v>
      </c>
      <c r="G78" s="93">
        <f t="shared" si="12"/>
        <v>50000</v>
      </c>
      <c r="H78" s="93">
        <f t="shared" si="12"/>
        <v>150000</v>
      </c>
      <c r="I78" s="93">
        <f t="shared" si="12"/>
        <v>600000</v>
      </c>
      <c r="J78" s="105">
        <f t="shared" si="12"/>
        <v>0</v>
      </c>
      <c r="K78" s="106">
        <f>SUM(J78/F78)</f>
        <v>0</v>
      </c>
      <c r="L78" s="111"/>
    </row>
    <row r="79" spans="1:12" ht="16.5" customHeight="1">
      <c r="A79" s="128" t="s">
        <v>148</v>
      </c>
      <c r="B79" s="128"/>
      <c r="C79" s="128"/>
      <c r="D79" s="128"/>
      <c r="E79" s="97">
        <f>E78+E74+E70+E67+E65+E59+E56+E52+E26</f>
        <v>104771826</v>
      </c>
      <c r="F79" s="97">
        <f>SUM(F26+F47+F52+F56+F59+F65+F67+F70+F74+F78)</f>
        <v>14179561</v>
      </c>
      <c r="G79" s="97">
        <f>G78+G74+G70+G67+G65+G59+G56+G52+G26</f>
        <v>27106000</v>
      </c>
      <c r="H79" s="97">
        <f>H78+H74+H70+H67+H65+H59+H56+H52+H26</f>
        <v>26542000</v>
      </c>
      <c r="I79" s="97">
        <f>I78+I74+I70+I67+I65+I59+I56+I52+I26</f>
        <v>28768000</v>
      </c>
      <c r="J79" s="107">
        <f>J26+J47+J52+J56+J59+J65+J67+J70+J74+J78</f>
        <v>4694507.640000001</v>
      </c>
      <c r="K79" s="106">
        <f>SUM(J79/F79)</f>
        <v>0.33107566870370675</v>
      </c>
      <c r="L79" s="111"/>
    </row>
    <row r="88" spans="6:11" ht="12">
      <c r="F88" s="98"/>
      <c r="H88" s="98"/>
      <c r="I88" s="98"/>
      <c r="K88" s="98"/>
    </row>
  </sheetData>
  <mergeCells count="28">
    <mergeCell ref="J7:L7"/>
    <mergeCell ref="A53:J53"/>
    <mergeCell ref="A68:J68"/>
    <mergeCell ref="A9:J9"/>
    <mergeCell ref="A16:J16"/>
    <mergeCell ref="A27:J27"/>
    <mergeCell ref="A48:J48"/>
    <mergeCell ref="A47:D47"/>
    <mergeCell ref="A71:J71"/>
    <mergeCell ref="A5:J5"/>
    <mergeCell ref="A56:D56"/>
    <mergeCell ref="A59:D59"/>
    <mergeCell ref="F7:I7"/>
    <mergeCell ref="A7:A8"/>
    <mergeCell ref="B7:B8"/>
    <mergeCell ref="C7:C8"/>
    <mergeCell ref="D7:D8"/>
    <mergeCell ref="E7:E8"/>
    <mergeCell ref="A6:C6"/>
    <mergeCell ref="A78:D78"/>
    <mergeCell ref="A79:D79"/>
    <mergeCell ref="A52:D52"/>
    <mergeCell ref="A26:D26"/>
    <mergeCell ref="A67:D67"/>
    <mergeCell ref="A65:D65"/>
    <mergeCell ref="A70:D70"/>
    <mergeCell ref="A74:D74"/>
    <mergeCell ref="A75:J75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9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16">
      <selection activeCell="H13" sqref="H13:I13"/>
    </sheetView>
  </sheetViews>
  <sheetFormatPr defaultColWidth="9.00390625" defaultRowHeight="12.75"/>
  <cols>
    <col min="1" max="1" width="6.625" style="0" customWidth="1"/>
    <col min="5" max="5" width="14.875" style="0" customWidth="1"/>
    <col min="6" max="6" width="18.875" style="0" customWidth="1"/>
    <col min="7" max="7" width="14.00390625" style="0" customWidth="1"/>
    <col min="8" max="8" width="7.375" style="0" customWidth="1"/>
    <col min="9" max="9" width="6.125" style="0" customWidth="1"/>
    <col min="10" max="11" width="6.50390625" style="0" customWidth="1"/>
    <col min="12" max="12" width="12.875" style="0" customWidth="1"/>
    <col min="13" max="13" width="12.00390625" style="0" bestFit="1" customWidth="1"/>
  </cols>
  <sheetData>
    <row r="1" ht="12.75">
      <c r="M1" t="s">
        <v>120</v>
      </c>
    </row>
    <row r="2" ht="12.75">
      <c r="K2" t="s">
        <v>121</v>
      </c>
    </row>
    <row r="4" spans="1:14" ht="15.75">
      <c r="A4" s="145" t="s">
        <v>122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</row>
    <row r="5" spans="1:14" ht="15.75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</row>
    <row r="6" spans="1:14" ht="15.75">
      <c r="A6" s="147" t="s">
        <v>123</v>
      </c>
      <c r="B6" s="147" t="s">
        <v>124</v>
      </c>
      <c r="C6" s="147" t="s">
        <v>125</v>
      </c>
      <c r="D6" s="147" t="s">
        <v>126</v>
      </c>
      <c r="E6" s="147"/>
      <c r="F6" s="147"/>
      <c r="G6" s="147" t="s">
        <v>127</v>
      </c>
      <c r="H6" s="146" t="s">
        <v>128</v>
      </c>
      <c r="I6" s="146"/>
      <c r="J6" s="146"/>
      <c r="K6" s="146"/>
      <c r="L6" s="146"/>
      <c r="M6" s="146"/>
      <c r="N6" s="146"/>
    </row>
    <row r="7" spans="1:14" ht="94.5">
      <c r="A7" s="147"/>
      <c r="B7" s="147"/>
      <c r="C7" s="147"/>
      <c r="D7" s="147"/>
      <c r="E7" s="147"/>
      <c r="F7" s="147"/>
      <c r="G7" s="147"/>
      <c r="H7" s="147" t="s">
        <v>129</v>
      </c>
      <c r="I7" s="147"/>
      <c r="J7" s="147" t="s">
        <v>130</v>
      </c>
      <c r="K7" s="147"/>
      <c r="L7" s="67" t="s">
        <v>147</v>
      </c>
      <c r="M7" s="67" t="s">
        <v>131</v>
      </c>
      <c r="N7" s="67" t="s">
        <v>132</v>
      </c>
    </row>
    <row r="8" spans="1:14" ht="42.75" customHeight="1">
      <c r="A8" s="83">
        <v>1</v>
      </c>
      <c r="B8" s="84" t="s">
        <v>143</v>
      </c>
      <c r="C8" s="84" t="s">
        <v>144</v>
      </c>
      <c r="D8" s="148" t="s">
        <v>140</v>
      </c>
      <c r="E8" s="148"/>
      <c r="F8" s="148"/>
      <c r="G8" s="76">
        <f>SUM(H8:N8)</f>
        <v>20000</v>
      </c>
      <c r="H8" s="143">
        <v>20000</v>
      </c>
      <c r="I8" s="143"/>
      <c r="J8" s="143"/>
      <c r="K8" s="143"/>
      <c r="L8" s="76"/>
      <c r="M8" s="76"/>
      <c r="N8" s="76"/>
    </row>
    <row r="9" spans="1:14" ht="51.75" customHeight="1">
      <c r="A9" s="83">
        <v>2</v>
      </c>
      <c r="B9" s="84" t="s">
        <v>143</v>
      </c>
      <c r="C9" s="84" t="s">
        <v>144</v>
      </c>
      <c r="D9" s="148" t="s">
        <v>118</v>
      </c>
      <c r="E9" s="148"/>
      <c r="F9" s="148"/>
      <c r="G9" s="76">
        <f aca="true" t="shared" si="0" ref="G9:G23">SUM(H9:N9)</f>
        <v>550000</v>
      </c>
      <c r="H9" s="143">
        <v>200000</v>
      </c>
      <c r="I9" s="143"/>
      <c r="J9" s="143">
        <v>350000</v>
      </c>
      <c r="K9" s="143"/>
      <c r="L9" s="76"/>
      <c r="M9" s="76"/>
      <c r="N9" s="76"/>
    </row>
    <row r="10" spans="1:14" ht="40.5" customHeight="1">
      <c r="A10" s="83">
        <v>3</v>
      </c>
      <c r="B10" s="84" t="s">
        <v>143</v>
      </c>
      <c r="C10" s="84" t="s">
        <v>144</v>
      </c>
      <c r="D10" s="148" t="s">
        <v>36</v>
      </c>
      <c r="E10" s="148"/>
      <c r="F10" s="148"/>
      <c r="G10" s="76">
        <f t="shared" si="0"/>
        <v>450000</v>
      </c>
      <c r="H10" s="143">
        <v>150000</v>
      </c>
      <c r="I10" s="143"/>
      <c r="J10" s="143">
        <v>300000</v>
      </c>
      <c r="K10" s="143"/>
      <c r="L10" s="76"/>
      <c r="M10" s="76"/>
      <c r="N10" s="76"/>
    </row>
    <row r="11" spans="1:14" ht="15" customHeight="1">
      <c r="A11" s="83"/>
      <c r="B11" s="86"/>
      <c r="C11" s="86"/>
      <c r="D11" s="149" t="s">
        <v>145</v>
      </c>
      <c r="E11" s="150"/>
      <c r="F11" s="151"/>
      <c r="G11" s="77">
        <f t="shared" si="0"/>
        <v>1020000</v>
      </c>
      <c r="H11" s="124">
        <f>SUM(H8:H10)</f>
        <v>370000</v>
      </c>
      <c r="I11" s="124"/>
      <c r="J11" s="124">
        <f>SUM(J8:J10)</f>
        <v>650000</v>
      </c>
      <c r="K11" s="124"/>
      <c r="L11" s="78">
        <f>SUM(L8:L10)</f>
        <v>0</v>
      </c>
      <c r="M11" s="78">
        <f>SUM(M8:M10)</f>
        <v>0</v>
      </c>
      <c r="N11" s="79">
        <f>SUM(N8:N10)</f>
        <v>0</v>
      </c>
    </row>
    <row r="12" spans="1:14" ht="27.75" customHeight="1">
      <c r="A12" s="83">
        <v>4</v>
      </c>
      <c r="B12" s="85">
        <v>600</v>
      </c>
      <c r="C12" s="85">
        <v>60016</v>
      </c>
      <c r="D12" s="148" t="s">
        <v>141</v>
      </c>
      <c r="E12" s="148"/>
      <c r="F12" s="148"/>
      <c r="G12" s="76">
        <f t="shared" si="0"/>
        <v>50000</v>
      </c>
      <c r="H12" s="143">
        <v>50000</v>
      </c>
      <c r="I12" s="143"/>
      <c r="J12" s="143"/>
      <c r="K12" s="143"/>
      <c r="L12" s="76"/>
      <c r="M12" s="76"/>
      <c r="N12" s="76"/>
    </row>
    <row r="13" spans="1:14" ht="31.5" customHeight="1">
      <c r="A13" s="83">
        <v>5</v>
      </c>
      <c r="B13" s="85">
        <v>600</v>
      </c>
      <c r="C13" s="85">
        <v>60016</v>
      </c>
      <c r="D13" s="148" t="s">
        <v>73</v>
      </c>
      <c r="E13" s="148"/>
      <c r="F13" s="148"/>
      <c r="G13" s="76">
        <f t="shared" si="0"/>
        <v>4000000</v>
      </c>
      <c r="H13" s="143">
        <v>2103560</v>
      </c>
      <c r="I13" s="143"/>
      <c r="J13" s="143"/>
      <c r="K13" s="143"/>
      <c r="L13" s="76"/>
      <c r="M13" s="76">
        <v>1896440</v>
      </c>
      <c r="N13" s="76"/>
    </row>
    <row r="14" spans="1:14" ht="12.75">
      <c r="A14" s="83">
        <v>6</v>
      </c>
      <c r="B14" s="85">
        <v>600</v>
      </c>
      <c r="C14" s="85">
        <v>60016</v>
      </c>
      <c r="D14" s="148" t="s">
        <v>142</v>
      </c>
      <c r="E14" s="148"/>
      <c r="F14" s="148"/>
      <c r="G14" s="76">
        <f t="shared" si="0"/>
        <v>180000</v>
      </c>
      <c r="H14" s="143">
        <v>180000</v>
      </c>
      <c r="I14" s="143"/>
      <c r="J14" s="143"/>
      <c r="K14" s="143"/>
      <c r="L14" s="76"/>
      <c r="M14" s="76"/>
      <c r="N14" s="76"/>
    </row>
    <row r="15" spans="1:14" ht="29.25" customHeight="1">
      <c r="A15" s="83">
        <v>7</v>
      </c>
      <c r="B15" s="85">
        <v>600</v>
      </c>
      <c r="C15" s="85">
        <v>60016</v>
      </c>
      <c r="D15" s="148" t="s">
        <v>93</v>
      </c>
      <c r="E15" s="148"/>
      <c r="F15" s="148"/>
      <c r="G15" s="76">
        <f t="shared" si="0"/>
        <v>2000000</v>
      </c>
      <c r="H15" s="143">
        <v>2000000</v>
      </c>
      <c r="I15" s="143"/>
      <c r="J15" s="143"/>
      <c r="K15" s="143"/>
      <c r="L15" s="76"/>
      <c r="M15" s="76"/>
      <c r="N15" s="76"/>
    </row>
    <row r="16" spans="1:14" ht="15" customHeight="1">
      <c r="A16" s="83"/>
      <c r="B16" s="85"/>
      <c r="C16" s="85"/>
      <c r="D16" s="149" t="s">
        <v>145</v>
      </c>
      <c r="E16" s="150"/>
      <c r="F16" s="151"/>
      <c r="G16" s="77">
        <f t="shared" si="0"/>
        <v>6230000</v>
      </c>
      <c r="H16" s="124">
        <f>SUM(H12:H15)</f>
        <v>4333560</v>
      </c>
      <c r="I16" s="124"/>
      <c r="J16" s="124">
        <f>SUM(J12:J15)</f>
        <v>0</v>
      </c>
      <c r="K16" s="124"/>
      <c r="L16" s="78">
        <f>SUM(L12:L15)</f>
        <v>0</v>
      </c>
      <c r="M16" s="78">
        <f>SUM(M12:M15)</f>
        <v>1896440</v>
      </c>
      <c r="N16" s="79">
        <f>SUM(N12:N15)</f>
        <v>0</v>
      </c>
    </row>
    <row r="17" spans="1:14" ht="30.75" customHeight="1">
      <c r="A17" s="83">
        <v>8</v>
      </c>
      <c r="B17" s="85">
        <v>700</v>
      </c>
      <c r="C17" s="85">
        <v>70004</v>
      </c>
      <c r="D17" s="148" t="s">
        <v>53</v>
      </c>
      <c r="E17" s="148"/>
      <c r="F17" s="148"/>
      <c r="G17" s="76">
        <f t="shared" si="0"/>
        <v>30000</v>
      </c>
      <c r="H17" s="143">
        <v>30000</v>
      </c>
      <c r="I17" s="143"/>
      <c r="J17" s="143"/>
      <c r="K17" s="143"/>
      <c r="L17" s="76"/>
      <c r="M17" s="76"/>
      <c r="N17" s="76"/>
    </row>
    <row r="18" spans="1:14" ht="15" customHeight="1">
      <c r="A18" s="83"/>
      <c r="B18" s="85"/>
      <c r="C18" s="85"/>
      <c r="D18" s="149" t="s">
        <v>145</v>
      </c>
      <c r="E18" s="150"/>
      <c r="F18" s="151"/>
      <c r="G18" s="77">
        <f t="shared" si="0"/>
        <v>30000</v>
      </c>
      <c r="H18" s="124">
        <f>H17</f>
        <v>30000</v>
      </c>
      <c r="I18" s="124"/>
      <c r="J18" s="124">
        <f>J17</f>
        <v>0</v>
      </c>
      <c r="K18" s="124"/>
      <c r="L18" s="77">
        <f>L17</f>
        <v>0</v>
      </c>
      <c r="M18" s="77">
        <f>M17</f>
        <v>0</v>
      </c>
      <c r="N18" s="77">
        <f>N17</f>
        <v>0</v>
      </c>
    </row>
    <row r="19" spans="1:14" ht="12.75">
      <c r="A19" s="83">
        <v>9</v>
      </c>
      <c r="B19" s="85">
        <v>754</v>
      </c>
      <c r="C19" s="85">
        <v>75412</v>
      </c>
      <c r="D19" s="148" t="s">
        <v>41</v>
      </c>
      <c r="E19" s="148"/>
      <c r="F19" s="148"/>
      <c r="G19" s="76">
        <f t="shared" si="0"/>
        <v>300000</v>
      </c>
      <c r="H19" s="143">
        <v>300000</v>
      </c>
      <c r="I19" s="143"/>
      <c r="J19" s="143"/>
      <c r="K19" s="143"/>
      <c r="L19" s="76"/>
      <c r="M19" s="76"/>
      <c r="N19" s="76"/>
    </row>
    <row r="20" spans="1:14" ht="28.5" customHeight="1">
      <c r="A20" s="83">
        <v>10</v>
      </c>
      <c r="B20" s="85">
        <v>754</v>
      </c>
      <c r="C20" s="85">
        <v>75416</v>
      </c>
      <c r="D20" s="157" t="s">
        <v>113</v>
      </c>
      <c r="E20" s="158"/>
      <c r="F20" s="159"/>
      <c r="G20" s="76">
        <f t="shared" si="0"/>
        <v>110000</v>
      </c>
      <c r="H20" s="125">
        <v>110000</v>
      </c>
      <c r="I20" s="144"/>
      <c r="J20" s="125"/>
      <c r="K20" s="144"/>
      <c r="L20" s="76"/>
      <c r="M20" s="76"/>
      <c r="N20" s="76"/>
    </row>
    <row r="21" spans="1:14" ht="15" customHeight="1">
      <c r="A21" s="83"/>
      <c r="B21" s="85"/>
      <c r="C21" s="85"/>
      <c r="D21" s="149" t="s">
        <v>145</v>
      </c>
      <c r="E21" s="150"/>
      <c r="F21" s="151"/>
      <c r="G21" s="77">
        <f>SUM(H21:N21)</f>
        <v>410000</v>
      </c>
      <c r="H21" s="124">
        <f>SUM(H19:H20)</f>
        <v>410000</v>
      </c>
      <c r="I21" s="124"/>
      <c r="J21" s="124">
        <f>J19</f>
        <v>0</v>
      </c>
      <c r="K21" s="124"/>
      <c r="L21" s="77">
        <f>L19</f>
        <v>0</v>
      </c>
      <c r="M21" s="77">
        <f>M19</f>
        <v>0</v>
      </c>
      <c r="N21" s="77">
        <f>N19</f>
        <v>0</v>
      </c>
    </row>
    <row r="22" spans="1:14" ht="26.25" customHeight="1">
      <c r="A22" s="83">
        <v>11</v>
      </c>
      <c r="B22" s="85">
        <v>926</v>
      </c>
      <c r="C22" s="85">
        <v>92601</v>
      </c>
      <c r="D22" s="148" t="s">
        <v>54</v>
      </c>
      <c r="E22" s="148"/>
      <c r="F22" s="148"/>
      <c r="G22" s="76">
        <f t="shared" si="0"/>
        <v>350000</v>
      </c>
      <c r="H22" s="143">
        <v>350000</v>
      </c>
      <c r="I22" s="143"/>
      <c r="J22" s="143"/>
      <c r="K22" s="143"/>
      <c r="L22" s="76"/>
      <c r="M22" s="76"/>
      <c r="N22" s="76"/>
    </row>
    <row r="23" spans="1:14" ht="122.25" customHeight="1">
      <c r="A23" s="83">
        <v>12</v>
      </c>
      <c r="B23" s="85">
        <v>926</v>
      </c>
      <c r="C23" s="85">
        <v>92605</v>
      </c>
      <c r="D23" s="157" t="s">
        <v>40</v>
      </c>
      <c r="E23" s="158"/>
      <c r="F23" s="159"/>
      <c r="G23" s="76">
        <f t="shared" si="0"/>
        <v>4500000</v>
      </c>
      <c r="H23" s="125">
        <v>4500000</v>
      </c>
      <c r="I23" s="144"/>
      <c r="J23" s="125"/>
      <c r="K23" s="144"/>
      <c r="L23" s="76"/>
      <c r="M23" s="76"/>
      <c r="N23" s="76"/>
    </row>
    <row r="24" spans="1:14" ht="15" customHeight="1">
      <c r="A24" s="75"/>
      <c r="B24" s="74"/>
      <c r="C24" s="74"/>
      <c r="D24" s="149" t="s">
        <v>145</v>
      </c>
      <c r="E24" s="150"/>
      <c r="F24" s="151"/>
      <c r="G24" s="77">
        <f>SUM(H24:N24)</f>
        <v>4850000</v>
      </c>
      <c r="H24" s="124">
        <f>SUM(H22:H23)</f>
        <v>4850000</v>
      </c>
      <c r="I24" s="124"/>
      <c r="J24" s="124">
        <f>J22</f>
        <v>0</v>
      </c>
      <c r="K24" s="124"/>
      <c r="L24" s="77">
        <f>L22</f>
        <v>0</v>
      </c>
      <c r="M24" s="77">
        <f>M22</f>
        <v>0</v>
      </c>
      <c r="N24" s="77">
        <f>N22</f>
        <v>0</v>
      </c>
    </row>
    <row r="25" spans="1:14" ht="16.5" customHeight="1">
      <c r="A25" s="75"/>
      <c r="B25" s="74"/>
      <c r="C25" s="74"/>
      <c r="D25" s="153" t="s">
        <v>146</v>
      </c>
      <c r="E25" s="154"/>
      <c r="F25" s="155"/>
      <c r="G25" s="80">
        <f>G24+G21+G16+G11+G18</f>
        <v>12540000</v>
      </c>
      <c r="H25" s="160">
        <f>H24+H21+H16+H11</f>
        <v>9963560</v>
      </c>
      <c r="I25" s="161"/>
      <c r="J25" s="160">
        <f>J24+J21+J16+J11</f>
        <v>650000</v>
      </c>
      <c r="K25" s="161"/>
      <c r="L25" s="81">
        <f>L24+L21+L16+L11</f>
        <v>0</v>
      </c>
      <c r="M25" s="81">
        <f>M24+M21+M16+M11</f>
        <v>1896440</v>
      </c>
      <c r="N25" s="82">
        <f>N24+N21+N16+N11</f>
        <v>0</v>
      </c>
    </row>
    <row r="26" spans="4:6" ht="12.75">
      <c r="D26" s="156"/>
      <c r="E26" s="156"/>
      <c r="F26" s="156"/>
    </row>
    <row r="27" spans="4:6" ht="12.75">
      <c r="D27" s="156"/>
      <c r="E27" s="156"/>
      <c r="F27" s="156"/>
    </row>
    <row r="28" spans="4:6" ht="12.75">
      <c r="D28" s="152"/>
      <c r="E28" s="152"/>
      <c r="F28" s="152"/>
    </row>
  </sheetData>
  <mergeCells count="66">
    <mergeCell ref="D20:F20"/>
    <mergeCell ref="H20:I20"/>
    <mergeCell ref="J20:K20"/>
    <mergeCell ref="D27:F27"/>
    <mergeCell ref="H25:I25"/>
    <mergeCell ref="J25:K25"/>
    <mergeCell ref="D21:F21"/>
    <mergeCell ref="D28:F28"/>
    <mergeCell ref="D22:F22"/>
    <mergeCell ref="D24:F24"/>
    <mergeCell ref="D25:F25"/>
    <mergeCell ref="D26:F26"/>
    <mergeCell ref="D23:F23"/>
    <mergeCell ref="D14:F14"/>
    <mergeCell ref="D15:F15"/>
    <mergeCell ref="D17:F17"/>
    <mergeCell ref="D19:F19"/>
    <mergeCell ref="D16:F16"/>
    <mergeCell ref="D18:F18"/>
    <mergeCell ref="D10:F10"/>
    <mergeCell ref="D11:F11"/>
    <mergeCell ref="D13:F13"/>
    <mergeCell ref="D12:F12"/>
    <mergeCell ref="D8:F8"/>
    <mergeCell ref="H8:I8"/>
    <mergeCell ref="J8:K8"/>
    <mergeCell ref="D9:F9"/>
    <mergeCell ref="H9:I9"/>
    <mergeCell ref="J9:K9"/>
    <mergeCell ref="A4:N4"/>
    <mergeCell ref="H6:N6"/>
    <mergeCell ref="H7:I7"/>
    <mergeCell ref="J7:K7"/>
    <mergeCell ref="A6:A7"/>
    <mergeCell ref="B6:B7"/>
    <mergeCell ref="C6:C7"/>
    <mergeCell ref="D6:F7"/>
    <mergeCell ref="G6:G7"/>
    <mergeCell ref="H10:I10"/>
    <mergeCell ref="J10:K10"/>
    <mergeCell ref="H11:I11"/>
    <mergeCell ref="J11:K11"/>
    <mergeCell ref="H12:I12"/>
    <mergeCell ref="J12:K12"/>
    <mergeCell ref="H13:I13"/>
    <mergeCell ref="J13:K13"/>
    <mergeCell ref="H19:I19"/>
    <mergeCell ref="J19:K19"/>
    <mergeCell ref="H14:I14"/>
    <mergeCell ref="J14:K14"/>
    <mergeCell ref="H15:I15"/>
    <mergeCell ref="J15:K15"/>
    <mergeCell ref="H16:I16"/>
    <mergeCell ref="J16:K16"/>
    <mergeCell ref="H18:I18"/>
    <mergeCell ref="J18:K18"/>
    <mergeCell ref="H17:I17"/>
    <mergeCell ref="J17:K17"/>
    <mergeCell ref="H24:I24"/>
    <mergeCell ref="J24:K24"/>
    <mergeCell ref="H23:I23"/>
    <mergeCell ref="J23:K23"/>
    <mergeCell ref="J21:K21"/>
    <mergeCell ref="H22:I22"/>
    <mergeCell ref="J22:K22"/>
    <mergeCell ref="H21:I2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33"/>
  <sheetViews>
    <sheetView zoomScaleSheetLayoutView="100" workbookViewId="0" topLeftCell="A92">
      <selection activeCell="D72" sqref="D72"/>
    </sheetView>
  </sheetViews>
  <sheetFormatPr defaultColWidth="9.00390625" defaultRowHeight="12.75"/>
  <cols>
    <col min="1" max="1" width="4.125" style="3" customWidth="1"/>
    <col min="2" max="2" width="58.375" style="3" customWidth="1"/>
    <col min="3" max="3" width="23.00390625" style="3" customWidth="1"/>
    <col min="4" max="4" width="19.50390625" style="3" customWidth="1"/>
    <col min="5" max="5" width="18.50390625" style="3" customWidth="1"/>
    <col min="6" max="6" width="19.875" style="3" customWidth="1"/>
    <col min="7" max="7" width="28.00390625" style="3" hidden="1" customWidth="1"/>
    <col min="8" max="8" width="23.00390625" style="6" customWidth="1"/>
    <col min="9" max="9" width="16.00390625" style="3" customWidth="1"/>
    <col min="10" max="11" width="16.375" style="3" bestFit="1" customWidth="1"/>
    <col min="12" max="12" width="8.625" style="3" customWidth="1"/>
    <col min="13" max="16384" width="9.375" style="3" customWidth="1"/>
  </cols>
  <sheetData>
    <row r="1" spans="6:9" ht="15.75">
      <c r="F1" s="56" t="s">
        <v>43</v>
      </c>
      <c r="G1" s="56"/>
      <c r="H1" s="57"/>
      <c r="I1" s="3" t="s">
        <v>52</v>
      </c>
    </row>
    <row r="2" spans="6:8" ht="15.75">
      <c r="F2" s="184" t="s">
        <v>56</v>
      </c>
      <c r="G2" s="184"/>
      <c r="H2" s="185"/>
    </row>
    <row r="3" spans="6:8" ht="15.75">
      <c r="F3" s="56" t="s">
        <v>24</v>
      </c>
      <c r="G3" s="56"/>
      <c r="H3" s="57"/>
    </row>
    <row r="4" spans="6:8" ht="15.75">
      <c r="F4" s="56" t="s">
        <v>57</v>
      </c>
      <c r="G4" s="56"/>
      <c r="H4" s="57"/>
    </row>
    <row r="5" ht="15.75">
      <c r="H5" s="2"/>
    </row>
    <row r="6" spans="1:10" ht="24.75" customHeight="1" thickBot="1">
      <c r="A6" s="1"/>
      <c r="B6" s="182" t="s">
        <v>58</v>
      </c>
      <c r="C6" s="183"/>
      <c r="D6" s="183"/>
      <c r="E6" s="183"/>
      <c r="F6" s="183"/>
      <c r="G6" s="183"/>
      <c r="H6" s="183"/>
      <c r="I6" s="60" t="s">
        <v>50</v>
      </c>
      <c r="J6" s="61" t="s">
        <v>51</v>
      </c>
    </row>
    <row r="7" spans="1:8" ht="16.5" thickBot="1">
      <c r="A7" s="164"/>
      <c r="B7" s="165"/>
      <c r="C7" s="165"/>
      <c r="D7" s="172" t="s">
        <v>75</v>
      </c>
      <c r="E7" s="173"/>
      <c r="F7" s="173"/>
      <c r="G7" s="173"/>
      <c r="H7" s="174"/>
    </row>
    <row r="8" spans="1:8" ht="12.75" customHeight="1">
      <c r="A8" s="166" t="s">
        <v>3</v>
      </c>
      <c r="B8" s="168" t="s">
        <v>12</v>
      </c>
      <c r="C8" s="170" t="s">
        <v>4</v>
      </c>
      <c r="D8" s="177" t="s">
        <v>13</v>
      </c>
      <c r="E8" s="179" t="s">
        <v>5</v>
      </c>
      <c r="F8" s="180" t="s">
        <v>8</v>
      </c>
      <c r="G8" s="181"/>
      <c r="H8" s="175" t="s">
        <v>6</v>
      </c>
    </row>
    <row r="9" spans="1:8" ht="30" customHeight="1">
      <c r="A9" s="167"/>
      <c r="B9" s="169"/>
      <c r="C9" s="171"/>
      <c r="D9" s="178"/>
      <c r="E9" s="169"/>
      <c r="F9" s="15" t="s">
        <v>14</v>
      </c>
      <c r="G9" s="16" t="s">
        <v>15</v>
      </c>
      <c r="H9" s="176"/>
    </row>
    <row r="10" spans="1:8" ht="15.75">
      <c r="A10" s="17">
        <v>1</v>
      </c>
      <c r="B10" s="18">
        <v>2</v>
      </c>
      <c r="C10" s="18">
        <v>3</v>
      </c>
      <c r="D10" s="19">
        <v>4</v>
      </c>
      <c r="E10" s="18">
        <v>5</v>
      </c>
      <c r="F10" s="18">
        <v>6</v>
      </c>
      <c r="G10" s="18">
        <v>7</v>
      </c>
      <c r="H10" s="20">
        <v>7</v>
      </c>
    </row>
    <row r="11" spans="1:8" ht="15.75">
      <c r="A11" s="21" t="s">
        <v>0</v>
      </c>
      <c r="B11" s="58" t="s">
        <v>1</v>
      </c>
      <c r="C11" s="22"/>
      <c r="D11" s="23"/>
      <c r="E11" s="24"/>
      <c r="F11" s="24"/>
      <c r="G11" s="24"/>
      <c r="H11" s="25"/>
    </row>
    <row r="12" spans="1:8" ht="33" customHeight="1">
      <c r="A12" s="21">
        <v>1</v>
      </c>
      <c r="B12" s="48" t="s">
        <v>7</v>
      </c>
      <c r="C12" s="22" t="s">
        <v>16</v>
      </c>
      <c r="D12" s="26">
        <f>SUM(E12+H12)</f>
        <v>0</v>
      </c>
      <c r="E12" s="27">
        <f aca="true" t="shared" si="0" ref="E12:E70">SUM(F12:G12)</f>
        <v>0</v>
      </c>
      <c r="F12" s="28"/>
      <c r="G12" s="28"/>
      <c r="H12" s="29"/>
    </row>
    <row r="13" spans="1:8" ht="42.75" customHeight="1">
      <c r="A13" s="21">
        <v>2</v>
      </c>
      <c r="B13" s="68" t="s">
        <v>48</v>
      </c>
      <c r="C13" s="22" t="s">
        <v>16</v>
      </c>
      <c r="D13" s="26">
        <f>SUM(E13+H13)</f>
        <v>20000</v>
      </c>
      <c r="E13" s="27">
        <f t="shared" si="0"/>
        <v>20000</v>
      </c>
      <c r="F13" s="28">
        <v>20000</v>
      </c>
      <c r="G13" s="28"/>
      <c r="H13" s="29"/>
    </row>
    <row r="14" spans="1:8" ht="28.5" customHeight="1">
      <c r="A14" s="21">
        <v>3</v>
      </c>
      <c r="B14" s="68" t="s">
        <v>62</v>
      </c>
      <c r="C14" s="22" t="s">
        <v>16</v>
      </c>
      <c r="D14" s="26">
        <f aca="true" t="shared" si="1" ref="D14:D70">SUM(E14+H14)</f>
        <v>200000</v>
      </c>
      <c r="E14" s="27">
        <f t="shared" si="0"/>
        <v>50000</v>
      </c>
      <c r="F14" s="28">
        <v>50000</v>
      </c>
      <c r="G14" s="28"/>
      <c r="H14" s="29">
        <v>150000</v>
      </c>
    </row>
    <row r="15" spans="1:8" ht="43.5" customHeight="1">
      <c r="A15" s="21">
        <v>4</v>
      </c>
      <c r="B15" s="68" t="s">
        <v>118</v>
      </c>
      <c r="C15" s="22" t="s">
        <v>16</v>
      </c>
      <c r="D15" s="26">
        <f t="shared" si="1"/>
        <v>550000</v>
      </c>
      <c r="E15" s="27">
        <f t="shared" si="0"/>
        <v>200000</v>
      </c>
      <c r="F15" s="28">
        <v>200000</v>
      </c>
      <c r="G15" s="28"/>
      <c r="H15" s="29">
        <v>350000</v>
      </c>
    </row>
    <row r="16" spans="1:8" ht="35.25" customHeight="1">
      <c r="A16" s="21">
        <v>5</v>
      </c>
      <c r="B16" s="68" t="s">
        <v>36</v>
      </c>
      <c r="C16" s="22" t="s">
        <v>16</v>
      </c>
      <c r="D16" s="26">
        <f t="shared" si="1"/>
        <v>450000</v>
      </c>
      <c r="E16" s="27">
        <f t="shared" si="0"/>
        <v>150000</v>
      </c>
      <c r="F16" s="28">
        <v>150000</v>
      </c>
      <c r="G16" s="28"/>
      <c r="H16" s="29">
        <v>300000</v>
      </c>
    </row>
    <row r="17" spans="1:8" ht="21" customHeight="1">
      <c r="A17" s="21">
        <v>6</v>
      </c>
      <c r="B17" s="68" t="s">
        <v>34</v>
      </c>
      <c r="C17" s="22" t="s">
        <v>16</v>
      </c>
      <c r="D17" s="26">
        <f t="shared" si="1"/>
        <v>50000</v>
      </c>
      <c r="E17" s="27">
        <f t="shared" si="0"/>
        <v>50000</v>
      </c>
      <c r="F17" s="28">
        <v>50000</v>
      </c>
      <c r="G17" s="28"/>
      <c r="H17" s="29"/>
    </row>
    <row r="18" spans="1:8" ht="30.75" customHeight="1">
      <c r="A18" s="21">
        <v>7</v>
      </c>
      <c r="B18" s="68" t="s">
        <v>32</v>
      </c>
      <c r="C18" s="22" t="s">
        <v>16</v>
      </c>
      <c r="D18" s="26">
        <f t="shared" si="1"/>
        <v>200000</v>
      </c>
      <c r="E18" s="27">
        <f t="shared" si="0"/>
        <v>200000</v>
      </c>
      <c r="F18" s="28">
        <v>200000</v>
      </c>
      <c r="G18" s="28"/>
      <c r="H18" s="29"/>
    </row>
    <row r="19" spans="1:8" ht="29.25" customHeight="1">
      <c r="A19" s="21">
        <v>8</v>
      </c>
      <c r="B19" s="68" t="s">
        <v>33</v>
      </c>
      <c r="C19" s="22" t="s">
        <v>16</v>
      </c>
      <c r="D19" s="26">
        <f t="shared" si="1"/>
        <v>10000</v>
      </c>
      <c r="E19" s="27">
        <f t="shared" si="0"/>
        <v>10000</v>
      </c>
      <c r="F19" s="28">
        <v>10000</v>
      </c>
      <c r="G19" s="30"/>
      <c r="H19" s="29"/>
    </row>
    <row r="20" spans="1:8" ht="27" customHeight="1">
      <c r="A20" s="21">
        <v>9</v>
      </c>
      <c r="B20" s="69" t="s">
        <v>108</v>
      </c>
      <c r="C20" s="22" t="s">
        <v>16</v>
      </c>
      <c r="D20" s="26">
        <f t="shared" si="1"/>
        <v>130000</v>
      </c>
      <c r="E20" s="27">
        <f t="shared" si="0"/>
        <v>30000</v>
      </c>
      <c r="F20" s="28">
        <v>30000</v>
      </c>
      <c r="G20" s="30"/>
      <c r="H20" s="29">
        <v>100000</v>
      </c>
    </row>
    <row r="21" spans="1:8" s="10" customFormat="1" ht="30" customHeight="1">
      <c r="A21" s="21">
        <v>10</v>
      </c>
      <c r="B21" s="71" t="s">
        <v>45</v>
      </c>
      <c r="C21" s="22" t="s">
        <v>16</v>
      </c>
      <c r="D21" s="26">
        <f t="shared" si="1"/>
        <v>10000</v>
      </c>
      <c r="E21" s="27">
        <f t="shared" si="0"/>
        <v>10000</v>
      </c>
      <c r="F21" s="64">
        <v>10000</v>
      </c>
      <c r="G21" s="32"/>
      <c r="H21" s="33"/>
    </row>
    <row r="22" spans="1:8" s="10" customFormat="1" ht="18.75" customHeight="1">
      <c r="A22" s="21">
        <v>11</v>
      </c>
      <c r="B22" s="71" t="s">
        <v>107</v>
      </c>
      <c r="C22" s="22" t="s">
        <v>16</v>
      </c>
      <c r="D22" s="26">
        <f t="shared" si="1"/>
        <v>100000</v>
      </c>
      <c r="E22" s="27">
        <f t="shared" si="0"/>
        <v>100000</v>
      </c>
      <c r="F22" s="64">
        <v>100000</v>
      </c>
      <c r="G22" s="32"/>
      <c r="H22" s="33"/>
    </row>
    <row r="23" spans="1:8" s="10" customFormat="1" ht="29.25" customHeight="1">
      <c r="A23" s="21">
        <v>12</v>
      </c>
      <c r="B23" s="71" t="s">
        <v>47</v>
      </c>
      <c r="C23" s="22" t="s">
        <v>16</v>
      </c>
      <c r="D23" s="26">
        <f t="shared" si="1"/>
        <v>200000</v>
      </c>
      <c r="E23" s="27">
        <f t="shared" si="0"/>
        <v>100000</v>
      </c>
      <c r="F23" s="64">
        <v>100000</v>
      </c>
      <c r="G23" s="32"/>
      <c r="H23" s="65">
        <v>100000</v>
      </c>
    </row>
    <row r="24" spans="1:8" s="10" customFormat="1" ht="29.25" customHeight="1">
      <c r="A24" s="21"/>
      <c r="B24" s="49"/>
      <c r="C24" s="22"/>
      <c r="D24" s="26"/>
      <c r="E24" s="27"/>
      <c r="F24" s="31"/>
      <c r="G24" s="32"/>
      <c r="H24" s="33"/>
    </row>
    <row r="25" spans="1:8" ht="22.5" customHeight="1">
      <c r="A25" s="21">
        <v>13</v>
      </c>
      <c r="B25" s="68" t="s">
        <v>63</v>
      </c>
      <c r="C25" s="22" t="s">
        <v>17</v>
      </c>
      <c r="D25" s="26">
        <f t="shared" si="1"/>
        <v>100000</v>
      </c>
      <c r="E25" s="27">
        <f t="shared" si="0"/>
        <v>100000</v>
      </c>
      <c r="F25" s="28">
        <v>100000</v>
      </c>
      <c r="G25" s="28"/>
      <c r="H25" s="29"/>
    </row>
    <row r="26" spans="1:8" s="7" customFormat="1" ht="28.5" customHeight="1">
      <c r="A26" s="21">
        <v>14</v>
      </c>
      <c r="B26" s="68" t="s">
        <v>64</v>
      </c>
      <c r="C26" s="22" t="s">
        <v>17</v>
      </c>
      <c r="D26" s="26">
        <f t="shared" si="1"/>
        <v>50000</v>
      </c>
      <c r="E26" s="27">
        <f t="shared" si="0"/>
        <v>50000</v>
      </c>
      <c r="F26" s="28">
        <v>50000</v>
      </c>
      <c r="G26" s="28"/>
      <c r="H26" s="29"/>
    </row>
    <row r="27" spans="1:8" ht="27" customHeight="1">
      <c r="A27" s="21">
        <v>15</v>
      </c>
      <c r="B27" s="68" t="s">
        <v>93</v>
      </c>
      <c r="C27" s="22" t="s">
        <v>17</v>
      </c>
      <c r="D27" s="26">
        <f t="shared" si="1"/>
        <v>2000000</v>
      </c>
      <c r="E27" s="27">
        <f t="shared" si="0"/>
        <v>2000000</v>
      </c>
      <c r="F27" s="28">
        <v>2000000</v>
      </c>
      <c r="G27" s="28"/>
      <c r="H27" s="29"/>
    </row>
    <row r="28" spans="1:8" ht="28.5" customHeight="1">
      <c r="A28" s="21">
        <v>16</v>
      </c>
      <c r="B28" s="72" t="s">
        <v>110</v>
      </c>
      <c r="C28" s="22" t="s">
        <v>17</v>
      </c>
      <c r="D28" s="26">
        <f t="shared" si="1"/>
        <v>50000</v>
      </c>
      <c r="E28" s="27">
        <f t="shared" si="0"/>
        <v>50000</v>
      </c>
      <c r="F28" s="34">
        <v>50000</v>
      </c>
      <c r="G28" s="34"/>
      <c r="H28" s="35"/>
    </row>
    <row r="29" spans="1:8" ht="29.25" customHeight="1">
      <c r="A29" s="21">
        <v>17</v>
      </c>
      <c r="B29" s="68" t="s">
        <v>111</v>
      </c>
      <c r="C29" s="22" t="s">
        <v>17</v>
      </c>
      <c r="D29" s="26">
        <f t="shared" si="1"/>
        <v>10000</v>
      </c>
      <c r="E29" s="27">
        <f t="shared" si="0"/>
        <v>10000</v>
      </c>
      <c r="F29" s="28">
        <v>10000</v>
      </c>
      <c r="G29" s="28"/>
      <c r="H29" s="29"/>
    </row>
    <row r="30" spans="1:9" ht="19.5" customHeight="1">
      <c r="A30" s="21">
        <v>18</v>
      </c>
      <c r="B30" s="68" t="s">
        <v>25</v>
      </c>
      <c r="C30" s="22" t="s">
        <v>17</v>
      </c>
      <c r="D30" s="26">
        <f t="shared" si="1"/>
        <v>10000</v>
      </c>
      <c r="E30" s="27">
        <f t="shared" si="0"/>
        <v>10000</v>
      </c>
      <c r="F30" s="28">
        <v>10000</v>
      </c>
      <c r="G30" s="28"/>
      <c r="H30" s="29"/>
      <c r="I30" s="14"/>
    </row>
    <row r="31" spans="1:8" ht="27.75" customHeight="1">
      <c r="A31" s="21">
        <v>19</v>
      </c>
      <c r="B31" s="71" t="s">
        <v>91</v>
      </c>
      <c r="C31" s="22" t="s">
        <v>17</v>
      </c>
      <c r="D31" s="26">
        <f t="shared" si="1"/>
        <v>100000</v>
      </c>
      <c r="E31" s="27">
        <f t="shared" si="0"/>
        <v>100000</v>
      </c>
      <c r="F31" s="28">
        <v>100000</v>
      </c>
      <c r="G31" s="28"/>
      <c r="H31" s="29"/>
    </row>
    <row r="32" spans="1:8" ht="53.25" customHeight="1">
      <c r="A32" s="21">
        <v>20</v>
      </c>
      <c r="B32" s="68" t="s">
        <v>112</v>
      </c>
      <c r="C32" s="22" t="s">
        <v>17</v>
      </c>
      <c r="D32" s="26">
        <f t="shared" si="1"/>
        <v>1050000</v>
      </c>
      <c r="E32" s="27">
        <f t="shared" si="0"/>
        <v>1050000</v>
      </c>
      <c r="F32" s="28">
        <v>1050000</v>
      </c>
      <c r="G32" s="28"/>
      <c r="H32" s="29"/>
    </row>
    <row r="33" spans="1:8" ht="28.5" customHeight="1">
      <c r="A33" s="21">
        <v>21</v>
      </c>
      <c r="B33" s="68" t="s">
        <v>72</v>
      </c>
      <c r="C33" s="22" t="s">
        <v>17</v>
      </c>
      <c r="D33" s="26">
        <f t="shared" si="1"/>
        <v>50000</v>
      </c>
      <c r="E33" s="27">
        <f t="shared" si="0"/>
        <v>50000</v>
      </c>
      <c r="F33" s="28">
        <v>50000</v>
      </c>
      <c r="G33" s="28"/>
      <c r="H33" s="29"/>
    </row>
    <row r="34" spans="1:8" ht="20.25" customHeight="1">
      <c r="A34" s="21">
        <v>22</v>
      </c>
      <c r="B34" s="68" t="s">
        <v>73</v>
      </c>
      <c r="C34" s="22" t="s">
        <v>17</v>
      </c>
      <c r="D34" s="26">
        <f t="shared" si="1"/>
        <v>4000000</v>
      </c>
      <c r="E34" s="27">
        <f t="shared" si="0"/>
        <v>4000000</v>
      </c>
      <c r="F34" s="28">
        <v>4000000</v>
      </c>
      <c r="G34" s="28"/>
      <c r="H34" s="29"/>
    </row>
    <row r="35" spans="1:8" ht="41.25" customHeight="1">
      <c r="A35" s="21">
        <v>23</v>
      </c>
      <c r="B35" s="68" t="s">
        <v>65</v>
      </c>
      <c r="C35" s="22" t="s">
        <v>17</v>
      </c>
      <c r="D35" s="26">
        <f t="shared" si="1"/>
        <v>1519000</v>
      </c>
      <c r="E35" s="27">
        <f t="shared" si="0"/>
        <v>1519000</v>
      </c>
      <c r="F35" s="28">
        <v>1519000</v>
      </c>
      <c r="G35" s="28"/>
      <c r="H35" s="29"/>
    </row>
    <row r="36" spans="1:8" ht="19.5" customHeight="1">
      <c r="A36" s="21">
        <v>24</v>
      </c>
      <c r="B36" s="68" t="s">
        <v>66</v>
      </c>
      <c r="C36" s="22" t="s">
        <v>17</v>
      </c>
      <c r="D36" s="26">
        <f t="shared" si="1"/>
        <v>500000</v>
      </c>
      <c r="E36" s="27">
        <f t="shared" si="0"/>
        <v>500000</v>
      </c>
      <c r="F36" s="28">
        <v>500000</v>
      </c>
      <c r="G36" s="28"/>
      <c r="H36" s="29"/>
    </row>
    <row r="37" spans="1:8" ht="18.75" customHeight="1">
      <c r="A37" s="21">
        <v>25</v>
      </c>
      <c r="B37" s="68" t="s">
        <v>67</v>
      </c>
      <c r="C37" s="22" t="s">
        <v>17</v>
      </c>
      <c r="D37" s="26">
        <f t="shared" si="1"/>
        <v>50000</v>
      </c>
      <c r="E37" s="27">
        <f t="shared" si="0"/>
        <v>50000</v>
      </c>
      <c r="F37" s="28">
        <v>50000</v>
      </c>
      <c r="G37" s="28"/>
      <c r="H37" s="29"/>
    </row>
    <row r="38" spans="1:8" ht="19.5" customHeight="1">
      <c r="A38" s="21">
        <v>26</v>
      </c>
      <c r="B38" s="68" t="s">
        <v>68</v>
      </c>
      <c r="C38" s="22" t="s">
        <v>17</v>
      </c>
      <c r="D38" s="26">
        <f t="shared" si="1"/>
        <v>50000</v>
      </c>
      <c r="E38" s="27">
        <f t="shared" si="0"/>
        <v>50000</v>
      </c>
      <c r="F38" s="28">
        <v>50000</v>
      </c>
      <c r="G38" s="28"/>
      <c r="H38" s="29"/>
    </row>
    <row r="39" spans="1:8" ht="33" customHeight="1">
      <c r="A39" s="21">
        <v>27</v>
      </c>
      <c r="B39" s="68" t="s">
        <v>109</v>
      </c>
      <c r="C39" s="22" t="s">
        <v>17</v>
      </c>
      <c r="D39" s="26">
        <f t="shared" si="1"/>
        <v>150000</v>
      </c>
      <c r="E39" s="27">
        <f t="shared" si="0"/>
        <v>150000</v>
      </c>
      <c r="F39" s="28">
        <v>150000</v>
      </c>
      <c r="G39" s="28"/>
      <c r="H39" s="29"/>
    </row>
    <row r="40" spans="1:8" ht="41.25" customHeight="1">
      <c r="A40" s="21">
        <v>28</v>
      </c>
      <c r="B40" s="68" t="s">
        <v>69</v>
      </c>
      <c r="C40" s="22" t="s">
        <v>17</v>
      </c>
      <c r="D40" s="26">
        <f t="shared" si="1"/>
        <v>500000</v>
      </c>
      <c r="E40" s="27">
        <f t="shared" si="0"/>
        <v>500000</v>
      </c>
      <c r="F40" s="28">
        <v>500000</v>
      </c>
      <c r="G40" s="28"/>
      <c r="H40" s="29"/>
    </row>
    <row r="41" spans="1:8" ht="26.25" customHeight="1">
      <c r="A41" s="21">
        <v>29</v>
      </c>
      <c r="B41" s="68" t="s">
        <v>70</v>
      </c>
      <c r="C41" s="22" t="s">
        <v>17</v>
      </c>
      <c r="D41" s="26">
        <f t="shared" si="1"/>
        <v>500000</v>
      </c>
      <c r="E41" s="27">
        <f t="shared" si="0"/>
        <v>500000</v>
      </c>
      <c r="F41" s="28">
        <v>500000</v>
      </c>
      <c r="G41" s="28"/>
      <c r="H41" s="29"/>
    </row>
    <row r="42" spans="1:8" ht="28.5" customHeight="1">
      <c r="A42" s="21">
        <v>30</v>
      </c>
      <c r="B42" s="68" t="s">
        <v>71</v>
      </c>
      <c r="C42" s="22" t="s">
        <v>17</v>
      </c>
      <c r="D42" s="26">
        <f t="shared" si="1"/>
        <v>180000</v>
      </c>
      <c r="E42" s="27">
        <f t="shared" si="0"/>
        <v>180000</v>
      </c>
      <c r="F42" s="28">
        <v>180000</v>
      </c>
      <c r="G42" s="28"/>
      <c r="H42" s="29"/>
    </row>
    <row r="43" spans="1:8" ht="30" customHeight="1">
      <c r="A43" s="21">
        <v>31</v>
      </c>
      <c r="B43" s="70" t="s">
        <v>92</v>
      </c>
      <c r="C43" s="22" t="s">
        <v>17</v>
      </c>
      <c r="D43" s="26">
        <f t="shared" si="1"/>
        <v>1200000</v>
      </c>
      <c r="E43" s="27">
        <f t="shared" si="0"/>
        <v>1200000</v>
      </c>
      <c r="F43" s="28">
        <v>1200000</v>
      </c>
      <c r="G43" s="28"/>
      <c r="H43" s="29"/>
    </row>
    <row r="44" spans="1:8" ht="16.5" customHeight="1">
      <c r="A44" s="21">
        <v>32</v>
      </c>
      <c r="B44" s="68" t="s">
        <v>74</v>
      </c>
      <c r="C44" s="22" t="s">
        <v>17</v>
      </c>
      <c r="D44" s="26">
        <f t="shared" si="1"/>
        <v>20000</v>
      </c>
      <c r="E44" s="27">
        <f t="shared" si="0"/>
        <v>20000</v>
      </c>
      <c r="F44" s="28">
        <v>20000</v>
      </c>
      <c r="G44" s="28"/>
      <c r="H44" s="29"/>
    </row>
    <row r="45" spans="1:8" ht="16.5" customHeight="1">
      <c r="A45" s="21"/>
      <c r="B45" s="48"/>
      <c r="C45" s="22"/>
      <c r="D45" s="26"/>
      <c r="E45" s="27"/>
      <c r="F45" s="28"/>
      <c r="G45" s="28"/>
      <c r="H45" s="29"/>
    </row>
    <row r="46" spans="1:8" ht="24" customHeight="1">
      <c r="A46" s="21">
        <v>33</v>
      </c>
      <c r="B46" s="68" t="s">
        <v>26</v>
      </c>
      <c r="C46" s="22" t="s">
        <v>18</v>
      </c>
      <c r="D46" s="26">
        <f t="shared" si="1"/>
        <v>50000</v>
      </c>
      <c r="E46" s="27">
        <f t="shared" si="0"/>
        <v>50000</v>
      </c>
      <c r="F46" s="28">
        <v>50000</v>
      </c>
      <c r="G46" s="28"/>
      <c r="H46" s="29"/>
    </row>
    <row r="47" spans="1:8" ht="32.25" customHeight="1">
      <c r="A47" s="21">
        <v>34</v>
      </c>
      <c r="B47" s="68" t="s">
        <v>35</v>
      </c>
      <c r="C47" s="22" t="s">
        <v>18</v>
      </c>
      <c r="D47" s="26">
        <f t="shared" si="1"/>
        <v>450000</v>
      </c>
      <c r="E47" s="27">
        <f t="shared" si="0"/>
        <v>450000</v>
      </c>
      <c r="F47" s="28">
        <v>450000</v>
      </c>
      <c r="G47" s="28"/>
      <c r="H47" s="29"/>
    </row>
    <row r="48" spans="1:8" ht="32.25" customHeight="1">
      <c r="A48" s="21"/>
      <c r="B48" s="48"/>
      <c r="C48" s="22"/>
      <c r="D48" s="26"/>
      <c r="E48" s="27"/>
      <c r="F48" s="28"/>
      <c r="G48" s="28"/>
      <c r="H48" s="29"/>
    </row>
    <row r="49" spans="1:8" ht="23.25" customHeight="1">
      <c r="A49" s="21">
        <v>35</v>
      </c>
      <c r="B49" s="68" t="s">
        <v>11</v>
      </c>
      <c r="C49" s="22" t="s">
        <v>19</v>
      </c>
      <c r="D49" s="26">
        <f t="shared" si="1"/>
        <v>300000</v>
      </c>
      <c r="E49" s="27">
        <f t="shared" si="0"/>
        <v>300000</v>
      </c>
      <c r="F49" s="28">
        <v>300000</v>
      </c>
      <c r="G49" s="28"/>
      <c r="H49" s="29"/>
    </row>
    <row r="50" spans="1:8" ht="28.5" customHeight="1">
      <c r="A50" s="21">
        <v>36</v>
      </c>
      <c r="B50" s="68" t="s">
        <v>42</v>
      </c>
      <c r="C50" s="22"/>
      <c r="D50" s="26">
        <f t="shared" si="1"/>
        <v>45000</v>
      </c>
      <c r="E50" s="27">
        <f t="shared" si="0"/>
        <v>45000</v>
      </c>
      <c r="F50" s="28">
        <v>45000</v>
      </c>
      <c r="G50" s="28"/>
      <c r="H50" s="29"/>
    </row>
    <row r="51" spans="1:8" ht="23.25" customHeight="1">
      <c r="A51" s="21">
        <v>37</v>
      </c>
      <c r="B51" s="70" t="s">
        <v>41</v>
      </c>
      <c r="C51" s="22"/>
      <c r="D51" s="26">
        <f t="shared" si="1"/>
        <v>300000</v>
      </c>
      <c r="E51" s="27">
        <f t="shared" si="0"/>
        <v>300000</v>
      </c>
      <c r="F51" s="28">
        <v>300000</v>
      </c>
      <c r="G51" s="28"/>
      <c r="H51" s="29"/>
    </row>
    <row r="52" spans="1:8" ht="29.25" customHeight="1">
      <c r="A52" s="21">
        <v>38</v>
      </c>
      <c r="B52" s="70" t="s">
        <v>113</v>
      </c>
      <c r="C52" s="22"/>
      <c r="D52" s="26">
        <f t="shared" si="1"/>
        <v>10000</v>
      </c>
      <c r="E52" s="27">
        <f t="shared" si="0"/>
        <v>10000</v>
      </c>
      <c r="F52" s="28">
        <v>10000</v>
      </c>
      <c r="G52" s="28"/>
      <c r="H52" s="29"/>
    </row>
    <row r="53" spans="1:8" ht="33" customHeight="1">
      <c r="A53" s="21">
        <v>39</v>
      </c>
      <c r="B53" s="68" t="s">
        <v>37</v>
      </c>
      <c r="C53" s="22" t="s">
        <v>27</v>
      </c>
      <c r="D53" s="26">
        <f t="shared" si="1"/>
        <v>1000000</v>
      </c>
      <c r="E53" s="27">
        <f t="shared" si="0"/>
        <v>1000000</v>
      </c>
      <c r="F53" s="36">
        <v>1000000</v>
      </c>
      <c r="G53" s="36"/>
      <c r="H53" s="37"/>
    </row>
    <row r="54" spans="1:8" ht="22.5" customHeight="1">
      <c r="A54" s="21">
        <v>40</v>
      </c>
      <c r="B54" s="70" t="s">
        <v>38</v>
      </c>
      <c r="C54" s="22" t="s">
        <v>20</v>
      </c>
      <c r="D54" s="26">
        <f t="shared" si="1"/>
        <v>10000</v>
      </c>
      <c r="E54" s="27">
        <f t="shared" si="0"/>
        <v>10000</v>
      </c>
      <c r="F54" s="28">
        <v>10000</v>
      </c>
      <c r="G54" s="28"/>
      <c r="H54" s="29"/>
    </row>
    <row r="55" spans="1:8" ht="20.25" customHeight="1">
      <c r="A55" s="21">
        <v>41</v>
      </c>
      <c r="B55" s="70" t="s">
        <v>49</v>
      </c>
      <c r="C55" s="22" t="s">
        <v>20</v>
      </c>
      <c r="D55" s="26">
        <f t="shared" si="1"/>
        <v>100000</v>
      </c>
      <c r="E55" s="27">
        <f t="shared" si="0"/>
        <v>100000</v>
      </c>
      <c r="F55" s="38">
        <v>100000</v>
      </c>
      <c r="G55" s="38"/>
      <c r="H55" s="39"/>
    </row>
    <row r="56" spans="1:8" ht="14.25" customHeight="1">
      <c r="A56" s="21">
        <v>42</v>
      </c>
      <c r="B56" s="68" t="s">
        <v>95</v>
      </c>
      <c r="C56" s="22" t="s">
        <v>28</v>
      </c>
      <c r="D56" s="26">
        <f t="shared" si="1"/>
        <v>10000</v>
      </c>
      <c r="E56" s="27">
        <f t="shared" si="0"/>
        <v>10000</v>
      </c>
      <c r="F56" s="38">
        <v>10000</v>
      </c>
      <c r="G56" s="38"/>
      <c r="H56" s="39"/>
    </row>
    <row r="57" spans="1:8" ht="14.25" customHeight="1">
      <c r="A57" s="21"/>
      <c r="B57" s="70" t="s">
        <v>115</v>
      </c>
      <c r="C57" s="22"/>
      <c r="D57" s="26">
        <f t="shared" si="1"/>
        <v>25000</v>
      </c>
      <c r="E57" s="27">
        <f t="shared" si="0"/>
        <v>25000</v>
      </c>
      <c r="F57" s="38">
        <v>25000</v>
      </c>
      <c r="G57" s="38"/>
      <c r="H57" s="39"/>
    </row>
    <row r="58" spans="1:8" ht="14.25" customHeight="1">
      <c r="A58" s="21"/>
      <c r="B58" s="70" t="s">
        <v>116</v>
      </c>
      <c r="C58" s="22"/>
      <c r="D58" s="26">
        <f t="shared" si="1"/>
        <v>25000</v>
      </c>
      <c r="E58" s="27">
        <f t="shared" si="0"/>
        <v>25000</v>
      </c>
      <c r="F58" s="38">
        <v>25000</v>
      </c>
      <c r="G58" s="38"/>
      <c r="H58" s="39"/>
    </row>
    <row r="59" spans="1:8" ht="30.75" customHeight="1">
      <c r="A59" s="21">
        <v>43</v>
      </c>
      <c r="B59" s="70" t="s">
        <v>114</v>
      </c>
      <c r="C59" s="22" t="s">
        <v>23</v>
      </c>
      <c r="D59" s="26">
        <f t="shared" si="1"/>
        <v>200000</v>
      </c>
      <c r="E59" s="27">
        <f t="shared" si="0"/>
        <v>200000</v>
      </c>
      <c r="F59" s="28">
        <v>200000</v>
      </c>
      <c r="G59" s="28"/>
      <c r="H59" s="29"/>
    </row>
    <row r="60" spans="1:8" s="8" customFormat="1" ht="26.25" customHeight="1">
      <c r="A60" s="21">
        <v>44</v>
      </c>
      <c r="B60" s="70" t="s">
        <v>29</v>
      </c>
      <c r="C60" s="22" t="s">
        <v>21</v>
      </c>
      <c r="D60" s="26">
        <f t="shared" si="1"/>
        <v>1000</v>
      </c>
      <c r="E60" s="27">
        <f t="shared" si="0"/>
        <v>1000</v>
      </c>
      <c r="F60" s="38">
        <v>1000</v>
      </c>
      <c r="G60" s="38"/>
      <c r="H60" s="39"/>
    </row>
    <row r="61" spans="1:8" s="8" customFormat="1" ht="93.75" customHeight="1">
      <c r="A61" s="21">
        <v>45</v>
      </c>
      <c r="B61" s="70" t="s">
        <v>40</v>
      </c>
      <c r="C61" s="22" t="s">
        <v>21</v>
      </c>
      <c r="D61" s="26">
        <f t="shared" si="1"/>
        <v>4500000</v>
      </c>
      <c r="E61" s="27">
        <f t="shared" si="0"/>
        <v>4500000</v>
      </c>
      <c r="F61" s="38">
        <v>4500000</v>
      </c>
      <c r="G61" s="38"/>
      <c r="H61" s="39"/>
    </row>
    <row r="62" spans="1:8" s="8" customFormat="1" ht="30.75" customHeight="1">
      <c r="A62" s="21">
        <v>46</v>
      </c>
      <c r="B62" s="73" t="s">
        <v>31</v>
      </c>
      <c r="C62" s="40" t="s">
        <v>21</v>
      </c>
      <c r="D62" s="26">
        <f t="shared" si="1"/>
        <v>20000</v>
      </c>
      <c r="E62" s="27">
        <f t="shared" si="0"/>
        <v>20000</v>
      </c>
      <c r="F62" s="38">
        <v>20000</v>
      </c>
      <c r="G62" s="38"/>
      <c r="H62" s="39"/>
    </row>
    <row r="63" spans="1:8" ht="19.5" customHeight="1">
      <c r="A63" s="21">
        <v>47</v>
      </c>
      <c r="B63" s="70" t="s">
        <v>10</v>
      </c>
      <c r="C63" s="22" t="s">
        <v>22</v>
      </c>
      <c r="D63" s="26">
        <f t="shared" si="1"/>
        <v>20000</v>
      </c>
      <c r="E63" s="27">
        <f t="shared" si="0"/>
        <v>20000</v>
      </c>
      <c r="F63" s="28">
        <v>20000</v>
      </c>
      <c r="G63" s="28"/>
      <c r="H63" s="29"/>
    </row>
    <row r="64" spans="1:8" ht="19.5" customHeight="1">
      <c r="A64" s="21">
        <v>48</v>
      </c>
      <c r="B64" s="50" t="s">
        <v>9</v>
      </c>
      <c r="C64" s="22" t="s">
        <v>22</v>
      </c>
      <c r="D64" s="26">
        <f t="shared" si="1"/>
        <v>0</v>
      </c>
      <c r="E64" s="27">
        <f t="shared" si="0"/>
        <v>0</v>
      </c>
      <c r="F64" s="28">
        <v>0</v>
      </c>
      <c r="G64" s="28"/>
      <c r="H64" s="29"/>
    </row>
    <row r="65" spans="1:8" ht="20.25" customHeight="1">
      <c r="A65" s="21">
        <v>49</v>
      </c>
      <c r="B65" s="73" t="s">
        <v>30</v>
      </c>
      <c r="C65" s="40" t="s">
        <v>22</v>
      </c>
      <c r="D65" s="26">
        <f t="shared" si="1"/>
        <v>20000</v>
      </c>
      <c r="E65" s="27">
        <f t="shared" si="0"/>
        <v>20000</v>
      </c>
      <c r="F65" s="30">
        <v>20000</v>
      </c>
      <c r="G65" s="44"/>
      <c r="H65" s="29"/>
    </row>
    <row r="66" spans="1:8" ht="20.25" customHeight="1">
      <c r="A66" s="21">
        <v>50</v>
      </c>
      <c r="B66" s="50" t="s">
        <v>55</v>
      </c>
      <c r="C66" s="40"/>
      <c r="D66" s="26">
        <f t="shared" si="1"/>
        <v>0</v>
      </c>
      <c r="E66" s="27">
        <f t="shared" si="0"/>
        <v>0</v>
      </c>
      <c r="F66" s="30"/>
      <c r="G66" s="62"/>
      <c r="H66" s="59"/>
    </row>
    <row r="67" spans="1:8" ht="27.75" customHeight="1">
      <c r="A67" s="21">
        <v>51</v>
      </c>
      <c r="B67" s="70" t="s">
        <v>54</v>
      </c>
      <c r="C67" s="40"/>
      <c r="D67" s="26">
        <f t="shared" si="1"/>
        <v>350000</v>
      </c>
      <c r="E67" s="27">
        <f t="shared" si="0"/>
        <v>350000</v>
      </c>
      <c r="F67" s="30">
        <v>350000</v>
      </c>
      <c r="G67" s="62"/>
      <c r="H67" s="59"/>
    </row>
    <row r="68" spans="1:8" ht="30.75" customHeight="1">
      <c r="A68" s="21">
        <v>52</v>
      </c>
      <c r="B68" s="70" t="s">
        <v>53</v>
      </c>
      <c r="C68" s="40"/>
      <c r="D68" s="26">
        <f t="shared" si="1"/>
        <v>30000</v>
      </c>
      <c r="E68" s="27">
        <f t="shared" si="0"/>
        <v>30000</v>
      </c>
      <c r="F68" s="30">
        <v>30000</v>
      </c>
      <c r="G68" s="62"/>
      <c r="H68" s="59"/>
    </row>
    <row r="69" spans="1:8" ht="20.25" customHeight="1">
      <c r="A69" s="21">
        <v>53</v>
      </c>
      <c r="B69" s="70" t="s">
        <v>44</v>
      </c>
      <c r="C69" s="40"/>
      <c r="D69" s="26">
        <f t="shared" si="1"/>
        <v>20000</v>
      </c>
      <c r="E69" s="27">
        <f t="shared" si="0"/>
        <v>20000</v>
      </c>
      <c r="F69" s="30">
        <v>20000</v>
      </c>
      <c r="G69" s="62"/>
      <c r="H69" s="59"/>
    </row>
    <row r="70" spans="1:8" ht="20.25" customHeight="1">
      <c r="A70" s="21">
        <v>54</v>
      </c>
      <c r="B70" s="50" t="s">
        <v>39</v>
      </c>
      <c r="C70" s="40"/>
      <c r="D70" s="26">
        <f t="shared" si="1"/>
        <v>0</v>
      </c>
      <c r="E70" s="27">
        <f t="shared" si="0"/>
        <v>0</v>
      </c>
      <c r="F70" s="30"/>
      <c r="G70" s="62"/>
      <c r="H70" s="59"/>
    </row>
    <row r="71" spans="1:8" s="7" customFormat="1" ht="19.5" customHeight="1">
      <c r="A71" s="21"/>
      <c r="B71" s="63" t="s">
        <v>59</v>
      </c>
      <c r="C71" s="51"/>
      <c r="D71" s="52">
        <f>SUM(D12:D70)</f>
        <v>21495000</v>
      </c>
      <c r="E71" s="52">
        <f>SUM(E12:E70)</f>
        <v>20495000</v>
      </c>
      <c r="F71" s="52">
        <f>SUM(F12:F70)</f>
        <v>20495000</v>
      </c>
      <c r="G71" s="52">
        <f>SUM(G12:G70)</f>
        <v>0</v>
      </c>
      <c r="H71" s="52">
        <f>SUM(H12:H70)</f>
        <v>1000000</v>
      </c>
    </row>
    <row r="72" spans="1:8" s="7" customFormat="1" ht="19.5" customHeight="1">
      <c r="A72" s="21" t="s">
        <v>46</v>
      </c>
      <c r="B72" s="58" t="s">
        <v>2</v>
      </c>
      <c r="C72" s="22"/>
      <c r="D72" s="41"/>
      <c r="E72" s="42"/>
      <c r="F72" s="45"/>
      <c r="G72" s="45"/>
      <c r="H72" s="43"/>
    </row>
    <row r="73" spans="1:8" ht="27" customHeight="1">
      <c r="A73" s="21">
        <v>1</v>
      </c>
      <c r="B73" s="48" t="s">
        <v>76</v>
      </c>
      <c r="C73" s="22" t="s">
        <v>16</v>
      </c>
      <c r="D73" s="26">
        <f aca="true" t="shared" si="2" ref="D73:D104">SUM(E73+H73)</f>
        <v>0</v>
      </c>
      <c r="E73" s="27">
        <f aca="true" t="shared" si="3" ref="E73:E104">SUM(F73:G73)</f>
        <v>0</v>
      </c>
      <c r="F73" s="28"/>
      <c r="G73" s="28"/>
      <c r="H73" s="29"/>
    </row>
    <row r="74" spans="1:8" s="14" customFormat="1" ht="27.75" customHeight="1">
      <c r="A74" s="21">
        <v>2</v>
      </c>
      <c r="B74" s="48" t="s">
        <v>102</v>
      </c>
      <c r="C74" s="22" t="s">
        <v>16</v>
      </c>
      <c r="D74" s="26">
        <f t="shared" si="2"/>
        <v>0</v>
      </c>
      <c r="E74" s="27">
        <f t="shared" si="3"/>
        <v>0</v>
      </c>
      <c r="F74" s="28"/>
      <c r="G74" s="28"/>
      <c r="H74" s="29"/>
    </row>
    <row r="75" spans="1:8" ht="41.25" customHeight="1">
      <c r="A75" s="21">
        <v>3</v>
      </c>
      <c r="B75" s="68" t="s">
        <v>103</v>
      </c>
      <c r="C75" s="22" t="s">
        <v>16</v>
      </c>
      <c r="D75" s="26">
        <f t="shared" si="2"/>
        <v>250000</v>
      </c>
      <c r="E75" s="27">
        <f t="shared" si="3"/>
        <v>100000</v>
      </c>
      <c r="F75" s="28">
        <v>100000</v>
      </c>
      <c r="G75" s="28"/>
      <c r="H75" s="29">
        <v>150000</v>
      </c>
    </row>
    <row r="76" spans="1:8" ht="28.5" customHeight="1">
      <c r="A76" s="21">
        <v>4</v>
      </c>
      <c r="B76" s="49" t="s">
        <v>77</v>
      </c>
      <c r="C76" s="22" t="s">
        <v>16</v>
      </c>
      <c r="D76" s="26">
        <f t="shared" si="2"/>
        <v>0</v>
      </c>
      <c r="E76" s="27">
        <f t="shared" si="3"/>
        <v>0</v>
      </c>
      <c r="F76" s="28"/>
      <c r="G76" s="30"/>
      <c r="H76" s="29"/>
    </row>
    <row r="77" spans="1:8" ht="42" customHeight="1">
      <c r="A77" s="21">
        <v>5</v>
      </c>
      <c r="B77" s="48" t="s">
        <v>117</v>
      </c>
      <c r="C77" s="22" t="s">
        <v>16</v>
      </c>
      <c r="D77" s="26">
        <f t="shared" si="2"/>
        <v>0</v>
      </c>
      <c r="E77" s="27">
        <f t="shared" si="3"/>
        <v>0</v>
      </c>
      <c r="F77" s="28"/>
      <c r="G77" s="28"/>
      <c r="H77" s="29"/>
    </row>
    <row r="78" spans="1:8" ht="17.25" customHeight="1">
      <c r="A78" s="21">
        <v>6</v>
      </c>
      <c r="B78" s="68" t="s">
        <v>78</v>
      </c>
      <c r="C78" s="22" t="s">
        <v>16</v>
      </c>
      <c r="D78" s="26">
        <f t="shared" si="2"/>
        <v>150000</v>
      </c>
      <c r="E78" s="27">
        <f t="shared" si="3"/>
        <v>50000</v>
      </c>
      <c r="F78" s="28">
        <v>50000</v>
      </c>
      <c r="G78" s="28"/>
      <c r="H78" s="29">
        <v>100000</v>
      </c>
    </row>
    <row r="79" spans="1:8" ht="33.75" customHeight="1">
      <c r="A79" s="21">
        <v>7</v>
      </c>
      <c r="B79" s="48" t="s">
        <v>79</v>
      </c>
      <c r="C79" s="22" t="s">
        <v>16</v>
      </c>
      <c r="D79" s="26">
        <f t="shared" si="2"/>
        <v>0</v>
      </c>
      <c r="E79" s="27">
        <f t="shared" si="3"/>
        <v>0</v>
      </c>
      <c r="F79" s="28"/>
      <c r="G79" s="28"/>
      <c r="H79" s="29"/>
    </row>
    <row r="80" spans="1:8" ht="32.25" customHeight="1">
      <c r="A80" s="21">
        <v>8</v>
      </c>
      <c r="B80" s="68" t="s">
        <v>80</v>
      </c>
      <c r="C80" s="22" t="s">
        <v>16</v>
      </c>
      <c r="D80" s="26">
        <f t="shared" si="2"/>
        <v>140000</v>
      </c>
      <c r="E80" s="27">
        <f t="shared" si="3"/>
        <v>40000</v>
      </c>
      <c r="F80" s="28">
        <v>40000</v>
      </c>
      <c r="G80" s="28"/>
      <c r="H80" s="29">
        <v>100000</v>
      </c>
    </row>
    <row r="81" spans="1:8" ht="18.75" customHeight="1">
      <c r="A81" s="21">
        <v>9</v>
      </c>
      <c r="B81" s="48" t="s">
        <v>81</v>
      </c>
      <c r="C81" s="22" t="s">
        <v>16</v>
      </c>
      <c r="D81" s="26">
        <f t="shared" si="2"/>
        <v>0</v>
      </c>
      <c r="E81" s="27">
        <f t="shared" si="3"/>
        <v>0</v>
      </c>
      <c r="F81" s="28"/>
      <c r="G81" s="28"/>
      <c r="H81" s="29"/>
    </row>
    <row r="82" spans="1:8" ht="29.25" customHeight="1">
      <c r="A82" s="21">
        <v>10</v>
      </c>
      <c r="B82" s="70" t="s">
        <v>82</v>
      </c>
      <c r="C82" s="22" t="s">
        <v>16</v>
      </c>
      <c r="D82" s="26">
        <f t="shared" si="2"/>
        <v>20000</v>
      </c>
      <c r="E82" s="27">
        <f t="shared" si="3"/>
        <v>20000</v>
      </c>
      <c r="F82" s="28">
        <v>20000</v>
      </c>
      <c r="G82" s="28"/>
      <c r="H82" s="29"/>
    </row>
    <row r="83" spans="1:8" ht="27.75" customHeight="1">
      <c r="A83" s="21">
        <v>11</v>
      </c>
      <c r="B83" s="70" t="s">
        <v>83</v>
      </c>
      <c r="C83" s="22" t="s">
        <v>16</v>
      </c>
      <c r="D83" s="26">
        <f t="shared" si="2"/>
        <v>220000</v>
      </c>
      <c r="E83" s="27">
        <f t="shared" si="3"/>
        <v>70000</v>
      </c>
      <c r="F83" s="28">
        <v>70000</v>
      </c>
      <c r="G83" s="28"/>
      <c r="H83" s="29">
        <v>150000</v>
      </c>
    </row>
    <row r="84" spans="1:8" ht="29.25" customHeight="1">
      <c r="A84" s="21">
        <v>12</v>
      </c>
      <c r="B84" s="70" t="s">
        <v>84</v>
      </c>
      <c r="C84" s="22" t="s">
        <v>16</v>
      </c>
      <c r="D84" s="26">
        <f t="shared" si="2"/>
        <v>20000</v>
      </c>
      <c r="E84" s="27">
        <f t="shared" si="3"/>
        <v>20000</v>
      </c>
      <c r="F84" s="28">
        <v>20000</v>
      </c>
      <c r="G84" s="28"/>
      <c r="H84" s="29"/>
    </row>
    <row r="85" spans="1:8" ht="30" customHeight="1">
      <c r="A85" s="21">
        <v>13</v>
      </c>
      <c r="B85" s="70" t="s">
        <v>85</v>
      </c>
      <c r="C85" s="22" t="s">
        <v>16</v>
      </c>
      <c r="D85" s="26">
        <f t="shared" si="2"/>
        <v>300000</v>
      </c>
      <c r="E85" s="27">
        <f t="shared" si="3"/>
        <v>60000</v>
      </c>
      <c r="F85" s="28">
        <v>60000</v>
      </c>
      <c r="G85" s="28"/>
      <c r="H85" s="29">
        <v>240000</v>
      </c>
    </row>
    <row r="86" spans="1:8" ht="18.75" customHeight="1">
      <c r="A86" s="21">
        <v>14</v>
      </c>
      <c r="B86" s="50" t="s">
        <v>86</v>
      </c>
      <c r="C86" s="22" t="s">
        <v>16</v>
      </c>
      <c r="D86" s="26">
        <f t="shared" si="2"/>
        <v>0</v>
      </c>
      <c r="E86" s="27">
        <f t="shared" si="3"/>
        <v>0</v>
      </c>
      <c r="F86" s="28"/>
      <c r="G86" s="28"/>
      <c r="H86" s="29"/>
    </row>
    <row r="87" spans="1:8" ht="29.25" customHeight="1">
      <c r="A87" s="21">
        <v>15</v>
      </c>
      <c r="B87" s="50" t="s">
        <v>87</v>
      </c>
      <c r="C87" s="22" t="s">
        <v>16</v>
      </c>
      <c r="D87" s="26">
        <f t="shared" si="2"/>
        <v>0</v>
      </c>
      <c r="E87" s="27">
        <f t="shared" si="3"/>
        <v>0</v>
      </c>
      <c r="F87" s="28">
        <v>0</v>
      </c>
      <c r="G87" s="28"/>
      <c r="H87" s="29"/>
    </row>
    <row r="88" spans="1:8" ht="29.25" customHeight="1">
      <c r="A88" s="21"/>
      <c r="B88" s="50"/>
      <c r="C88" s="22"/>
      <c r="D88" s="26"/>
      <c r="E88" s="27"/>
      <c r="F88" s="28"/>
      <c r="G88" s="28"/>
      <c r="H88" s="29"/>
    </row>
    <row r="89" spans="1:8" ht="29.25" customHeight="1">
      <c r="A89" s="21">
        <v>16</v>
      </c>
      <c r="B89" s="70" t="s">
        <v>90</v>
      </c>
      <c r="C89" s="22" t="s">
        <v>17</v>
      </c>
      <c r="D89" s="26">
        <f t="shared" si="2"/>
        <v>50000</v>
      </c>
      <c r="E89" s="27">
        <f t="shared" si="3"/>
        <v>50000</v>
      </c>
      <c r="F89" s="28">
        <v>50000</v>
      </c>
      <c r="G89" s="28"/>
      <c r="H89" s="29"/>
    </row>
    <row r="90" spans="1:8" ht="17.25" customHeight="1">
      <c r="A90" s="21">
        <v>17</v>
      </c>
      <c r="B90" s="70" t="s">
        <v>105</v>
      </c>
      <c r="C90" s="22" t="s">
        <v>17</v>
      </c>
      <c r="D90" s="26">
        <f t="shared" si="2"/>
        <v>10000</v>
      </c>
      <c r="E90" s="27">
        <f t="shared" si="3"/>
        <v>10000</v>
      </c>
      <c r="F90" s="28">
        <v>10000</v>
      </c>
      <c r="G90" s="28"/>
      <c r="H90" s="29"/>
    </row>
    <row r="91" spans="1:8" ht="17.25" customHeight="1">
      <c r="A91" s="21">
        <v>18</v>
      </c>
      <c r="B91" s="50" t="s">
        <v>96</v>
      </c>
      <c r="C91" s="22" t="s">
        <v>17</v>
      </c>
      <c r="D91" s="26">
        <f t="shared" si="2"/>
        <v>0</v>
      </c>
      <c r="E91" s="27">
        <f t="shared" si="3"/>
        <v>0</v>
      </c>
      <c r="F91" s="28">
        <v>0</v>
      </c>
      <c r="G91" s="28"/>
      <c r="H91" s="29"/>
    </row>
    <row r="92" spans="1:8" ht="28.5" customHeight="1">
      <c r="A92" s="21">
        <v>19</v>
      </c>
      <c r="B92" s="50" t="s">
        <v>99</v>
      </c>
      <c r="C92" s="22" t="s">
        <v>17</v>
      </c>
      <c r="D92" s="26">
        <f t="shared" si="2"/>
        <v>0</v>
      </c>
      <c r="E92" s="27">
        <f t="shared" si="3"/>
        <v>0</v>
      </c>
      <c r="F92" s="28">
        <v>0</v>
      </c>
      <c r="G92" s="28"/>
      <c r="H92" s="29"/>
    </row>
    <row r="93" spans="1:8" ht="28.5" customHeight="1">
      <c r="A93" s="21"/>
      <c r="B93" s="70" t="s">
        <v>119</v>
      </c>
      <c r="C93" s="22"/>
      <c r="D93" s="26">
        <f t="shared" si="2"/>
        <v>20000</v>
      </c>
      <c r="E93" s="27">
        <f t="shared" si="3"/>
        <v>20000</v>
      </c>
      <c r="F93" s="28">
        <v>20000</v>
      </c>
      <c r="G93" s="28"/>
      <c r="H93" s="29"/>
    </row>
    <row r="94" spans="1:8" ht="28.5" customHeight="1">
      <c r="A94" s="21"/>
      <c r="B94" s="50"/>
      <c r="C94" s="22"/>
      <c r="D94" s="26"/>
      <c r="E94" s="27"/>
      <c r="F94" s="28"/>
      <c r="G94" s="28"/>
      <c r="H94" s="29"/>
    </row>
    <row r="95" spans="1:8" ht="15.75">
      <c r="A95" s="21">
        <v>20</v>
      </c>
      <c r="B95" s="70" t="s">
        <v>88</v>
      </c>
      <c r="C95" s="22" t="s">
        <v>18</v>
      </c>
      <c r="D95" s="26">
        <f t="shared" si="2"/>
        <v>100000</v>
      </c>
      <c r="E95" s="27">
        <f t="shared" si="3"/>
        <v>100000</v>
      </c>
      <c r="F95" s="28">
        <v>100000</v>
      </c>
      <c r="G95" s="28"/>
      <c r="H95" s="29"/>
    </row>
    <row r="96" spans="1:8" ht="15.75">
      <c r="A96" s="21">
        <v>21</v>
      </c>
      <c r="B96" s="50" t="s">
        <v>89</v>
      </c>
      <c r="C96" s="22" t="s">
        <v>18</v>
      </c>
      <c r="D96" s="26">
        <f t="shared" si="2"/>
        <v>0</v>
      </c>
      <c r="E96" s="27">
        <f t="shared" si="3"/>
        <v>0</v>
      </c>
      <c r="F96" s="28"/>
      <c r="G96" s="28"/>
      <c r="H96" s="29"/>
    </row>
    <row r="97" spans="1:8" ht="15.75">
      <c r="A97" s="21">
        <v>22</v>
      </c>
      <c r="B97" s="50" t="s">
        <v>100</v>
      </c>
      <c r="C97" s="22" t="s">
        <v>18</v>
      </c>
      <c r="D97" s="26">
        <f t="shared" si="2"/>
        <v>0</v>
      </c>
      <c r="E97" s="27">
        <f t="shared" si="3"/>
        <v>0</v>
      </c>
      <c r="F97" s="30">
        <v>0</v>
      </c>
      <c r="G97" s="28"/>
      <c r="H97" s="29"/>
    </row>
    <row r="98" spans="1:8" ht="25.5">
      <c r="A98" s="21">
        <v>23</v>
      </c>
      <c r="B98" s="50" t="s">
        <v>101</v>
      </c>
      <c r="C98" s="22" t="s">
        <v>18</v>
      </c>
      <c r="D98" s="26">
        <f t="shared" si="2"/>
        <v>0</v>
      </c>
      <c r="E98" s="27">
        <f t="shared" si="3"/>
        <v>0</v>
      </c>
      <c r="F98" s="30"/>
      <c r="G98" s="28"/>
      <c r="H98" s="29"/>
    </row>
    <row r="99" spans="1:8" ht="15.75">
      <c r="A99" s="21"/>
      <c r="B99" s="50"/>
      <c r="C99" s="22"/>
      <c r="D99" s="26"/>
      <c r="E99" s="27"/>
      <c r="F99" s="30"/>
      <c r="G99" s="28"/>
      <c r="H99" s="29"/>
    </row>
    <row r="100" spans="1:8" ht="22.5" customHeight="1">
      <c r="A100" s="21">
        <v>24</v>
      </c>
      <c r="B100" s="50" t="s">
        <v>94</v>
      </c>
      <c r="C100" s="22"/>
      <c r="D100" s="26">
        <f t="shared" si="2"/>
        <v>0</v>
      </c>
      <c r="E100" s="27">
        <f t="shared" si="3"/>
        <v>0</v>
      </c>
      <c r="F100" s="30"/>
      <c r="G100" s="28"/>
      <c r="H100" s="29"/>
    </row>
    <row r="101" spans="1:8" ht="22.5" customHeight="1">
      <c r="A101" s="21">
        <v>25</v>
      </c>
      <c r="B101" s="70" t="s">
        <v>104</v>
      </c>
      <c r="C101" s="22"/>
      <c r="D101" s="26">
        <f t="shared" si="2"/>
        <v>100000</v>
      </c>
      <c r="E101" s="27">
        <f t="shared" si="3"/>
        <v>100000</v>
      </c>
      <c r="F101" s="30">
        <v>100000</v>
      </c>
      <c r="G101" s="30"/>
      <c r="H101" s="27"/>
    </row>
    <row r="102" spans="1:8" ht="29.25" customHeight="1">
      <c r="A102" s="21">
        <v>26</v>
      </c>
      <c r="B102" s="50" t="s">
        <v>97</v>
      </c>
      <c r="C102" s="22"/>
      <c r="D102" s="26">
        <f t="shared" si="2"/>
        <v>0</v>
      </c>
      <c r="E102" s="27">
        <f t="shared" si="3"/>
        <v>0</v>
      </c>
      <c r="F102" s="30">
        <v>0</v>
      </c>
      <c r="G102" s="30"/>
      <c r="H102" s="27"/>
    </row>
    <row r="103" spans="1:8" ht="19.5" customHeight="1">
      <c r="A103" s="21">
        <v>27</v>
      </c>
      <c r="B103" s="50" t="s">
        <v>106</v>
      </c>
      <c r="C103" s="22"/>
      <c r="D103" s="26">
        <f t="shared" si="2"/>
        <v>0</v>
      </c>
      <c r="E103" s="27">
        <f t="shared" si="3"/>
        <v>0</v>
      </c>
      <c r="F103" s="30">
        <v>0</v>
      </c>
      <c r="G103" s="30"/>
      <c r="H103" s="59"/>
    </row>
    <row r="104" spans="1:8" ht="16.5" customHeight="1">
      <c r="A104" s="21">
        <v>28</v>
      </c>
      <c r="B104" s="50" t="s">
        <v>98</v>
      </c>
      <c r="C104" s="22"/>
      <c r="D104" s="26">
        <f t="shared" si="2"/>
        <v>0</v>
      </c>
      <c r="E104" s="27">
        <f t="shared" si="3"/>
        <v>0</v>
      </c>
      <c r="F104" s="30">
        <v>0</v>
      </c>
      <c r="G104" s="30"/>
      <c r="H104" s="59"/>
    </row>
    <row r="105" spans="1:8" ht="22.5" customHeight="1">
      <c r="A105" s="46"/>
      <c r="B105" s="55" t="s">
        <v>60</v>
      </c>
      <c r="C105" s="51"/>
      <c r="D105" s="52">
        <f>SUM(D73:D104,)</f>
        <v>1380000</v>
      </c>
      <c r="E105" s="52">
        <f>SUM(E73:E104,)</f>
        <v>640000</v>
      </c>
      <c r="F105" s="52">
        <f>SUM(F73:F104,)</f>
        <v>640000</v>
      </c>
      <c r="G105" s="52">
        <f>SUM(G73:G104,)</f>
        <v>0</v>
      </c>
      <c r="H105" s="52">
        <f>SUM(H73:H104,)</f>
        <v>740000</v>
      </c>
    </row>
    <row r="106" spans="1:8" ht="16.5" customHeight="1">
      <c r="A106" s="47"/>
      <c r="B106" s="54" t="s">
        <v>61</v>
      </c>
      <c r="C106" s="51"/>
      <c r="D106" s="53">
        <f>SUM(D105+D71)</f>
        <v>22875000</v>
      </c>
      <c r="E106" s="53">
        <f>SUM(E105+E71)</f>
        <v>21135000</v>
      </c>
      <c r="F106" s="53">
        <f>SUM(F105+F71)</f>
        <v>21135000</v>
      </c>
      <c r="G106" s="53">
        <f>SUM(G105+G71)</f>
        <v>0</v>
      </c>
      <c r="H106" s="53">
        <f>SUM(H105+H71)</f>
        <v>1740000</v>
      </c>
    </row>
    <row r="107" spans="1:8" ht="21" customHeight="1">
      <c r="A107" s="11"/>
      <c r="B107" s="5"/>
      <c r="C107" s="4"/>
      <c r="D107" s="12"/>
      <c r="E107" s="9"/>
      <c r="F107" s="13"/>
      <c r="G107" s="9"/>
      <c r="H107" s="9"/>
    </row>
    <row r="108" spans="2:8" ht="21" customHeight="1">
      <c r="B108" s="162"/>
      <c r="C108" s="163"/>
      <c r="D108" s="163"/>
      <c r="E108" s="163"/>
      <c r="F108" s="163"/>
      <c r="G108" s="163"/>
      <c r="H108" s="163"/>
    </row>
    <row r="109" ht="21" customHeight="1">
      <c r="H109" s="2"/>
    </row>
    <row r="110" ht="40.5" customHeight="1">
      <c r="H110" s="2"/>
    </row>
    <row r="111" ht="21" customHeight="1">
      <c r="H111" s="2"/>
    </row>
    <row r="112" ht="19.5" customHeight="1">
      <c r="H112" s="2"/>
    </row>
    <row r="113" ht="15.75">
      <c r="H113" s="2"/>
    </row>
    <row r="114" ht="15.75">
      <c r="H114" s="2"/>
    </row>
    <row r="115" ht="15.75">
      <c r="H115" s="2"/>
    </row>
    <row r="116" ht="15.75">
      <c r="H116" s="2"/>
    </row>
    <row r="117" ht="15.75">
      <c r="H117" s="2"/>
    </row>
    <row r="118" ht="15.75">
      <c r="H118" s="2"/>
    </row>
    <row r="119" ht="15.75">
      <c r="H119" s="2"/>
    </row>
    <row r="120" ht="15.75">
      <c r="H120" s="2"/>
    </row>
    <row r="121" ht="15.75">
      <c r="H121" s="2"/>
    </row>
    <row r="122" ht="15.75">
      <c r="H122" s="2"/>
    </row>
    <row r="123" ht="15.75">
      <c r="H123" s="2"/>
    </row>
    <row r="124" ht="15.75">
      <c r="H124" s="2"/>
    </row>
    <row r="125" ht="15.75">
      <c r="H125" s="2"/>
    </row>
    <row r="126" ht="15.75">
      <c r="H126" s="2"/>
    </row>
    <row r="127" ht="15.75">
      <c r="H127" s="2"/>
    </row>
    <row r="128" ht="15.75">
      <c r="H128" s="2"/>
    </row>
    <row r="129" ht="15.75">
      <c r="H129" s="2"/>
    </row>
    <row r="130" ht="15.75">
      <c r="H130" s="2"/>
    </row>
    <row r="131" ht="15.75">
      <c r="H131" s="2"/>
    </row>
    <row r="132" ht="15.75">
      <c r="H132" s="2"/>
    </row>
    <row r="133" ht="15.75">
      <c r="H133" s="2"/>
    </row>
  </sheetData>
  <mergeCells count="12">
    <mergeCell ref="B6:H6"/>
    <mergeCell ref="F2:H2"/>
    <mergeCell ref="B108:H108"/>
    <mergeCell ref="A7:C7"/>
    <mergeCell ref="A8:A9"/>
    <mergeCell ref="B8:B9"/>
    <mergeCell ref="C8:C9"/>
    <mergeCell ref="D7:H7"/>
    <mergeCell ref="H8:H9"/>
    <mergeCell ref="D8:D9"/>
    <mergeCell ref="E8:E9"/>
    <mergeCell ref="F8:G8"/>
  </mergeCells>
  <printOptions horizontalCentered="1"/>
  <pageMargins left="0.1968503937007874" right="0.1968503937007874" top="0.5905511811023623" bottom="0.7874015748031497" header="0.5118110236220472" footer="0.5118110236220472"/>
  <pageSetup horizontalDpi="600" verticalDpi="600" orientation="landscape" paperSize="9" scale="80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U.G.M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Jarosław Sobol</dc:creator>
  <cp:keywords/>
  <dc:description/>
  <cp:lastModifiedBy>UGM</cp:lastModifiedBy>
  <cp:lastPrinted>2010-08-17T08:59:07Z</cp:lastPrinted>
  <dcterms:created xsi:type="dcterms:W3CDTF">1999-03-23T10:45:22Z</dcterms:created>
  <dcterms:modified xsi:type="dcterms:W3CDTF">2010-08-30T11:36:01Z</dcterms:modified>
  <cp:category/>
  <cp:version/>
  <cp:contentType/>
  <cp:contentStatus/>
</cp:coreProperties>
</file>