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30" windowWidth="9720" windowHeight="6525" tabRatio="601" activeTab="1"/>
  </bookViews>
  <sheets>
    <sheet name="Arkusz3" sheetId="1" r:id="rId1"/>
    <sheet name="Arkusz2" sheetId="2" r:id="rId2"/>
    <sheet name="Arkusz1" sheetId="3" r:id="rId3"/>
  </sheets>
  <externalReferences>
    <externalReference r:id="rId6"/>
  </externalReferences>
  <definedNames>
    <definedName name="SSLink_0">#REF!</definedName>
    <definedName name="_xlnm.Print_Titles" localSheetId="2">'Arkusz1'!$7:$10</definedName>
  </definedNames>
  <calcPr fullCalcOnLoad="1"/>
</workbook>
</file>

<file path=xl/sharedStrings.xml><?xml version="1.0" encoding="utf-8"?>
<sst xmlns="http://schemas.openxmlformats.org/spreadsheetml/2006/main" count="394" uniqueCount="181">
  <si>
    <t>I.</t>
  </si>
  <si>
    <t>Zadania kontynuowane</t>
  </si>
  <si>
    <t>Zadania rozpoczynane</t>
  </si>
  <si>
    <t>Lp</t>
  </si>
  <si>
    <t>Klasyfikacja budżetowa</t>
  </si>
  <si>
    <t>Środki budżetowe gminy</t>
  </si>
  <si>
    <t>pożyczki - kredyty</t>
  </si>
  <si>
    <t>Opracowanie dokumentacji projektowej kanalizacji sanitarnej dla ulic Gminy M-ce zgodnie z zatwierdzoną koncepcją</t>
  </si>
  <si>
    <t>w tym:</t>
  </si>
  <si>
    <t xml:space="preserve">Budowa ogródka jordanowskiego w Nowej Wsi etap I </t>
  </si>
  <si>
    <t>Budowa boisk w Pęcicach Małych</t>
  </si>
  <si>
    <t>Zakupy mienia komunalnego</t>
  </si>
  <si>
    <t>Nazwa zadania inwestycyjnego</t>
  </si>
  <si>
    <t xml:space="preserve">Łączne koszty finansowe </t>
  </si>
  <si>
    <t>dochody  własne</t>
  </si>
  <si>
    <t>środki pochodzące z innych źródeł - udział osób fizycznych i prawnych</t>
  </si>
  <si>
    <t>010-01010-6050</t>
  </si>
  <si>
    <t>600-60016-6050</t>
  </si>
  <si>
    <t>600-60095-6050</t>
  </si>
  <si>
    <t>700-70005-6060</t>
  </si>
  <si>
    <t>801-80104-6050</t>
  </si>
  <si>
    <t>921-92109-6050</t>
  </si>
  <si>
    <t>926-92605-6050</t>
  </si>
  <si>
    <t>900-90015-6050</t>
  </si>
  <si>
    <t xml:space="preserve">Rady Gminy Michałowice </t>
  </si>
  <si>
    <t xml:space="preserve">Budowa Alei Jana Pawła II w Komorowie </t>
  </si>
  <si>
    <t>Odwodnienie na terenie Gminy( dok. proj. i wyk)</t>
  </si>
  <si>
    <t>750-75023-6050</t>
  </si>
  <si>
    <t>852-85219-6060</t>
  </si>
  <si>
    <t>Budowa i adaptacja budynku przy ul. Wiejskiej na potrzeby mieszkańców Komorowa Wsi i Komorowa</t>
  </si>
  <si>
    <t>Budowa lodowiska w Komorowie</t>
  </si>
  <si>
    <t>Budowa świetlicy wiejskiej w Opaczy Kol. wraz z zagospodarowaniem terenu przyległego</t>
  </si>
  <si>
    <t>Budowa przykanalików sanitarnych w ulicach gdzie kanalizacja sanitarna została wybudowana w latach ubiegłych .</t>
  </si>
  <si>
    <t>Opracowanie koncepcji kanalizacji, wykonanie ekspertyz, badań i modernizacja sieci gazowych</t>
  </si>
  <si>
    <t>Budowa kanalizacji sanitarnej w ul. Jałowcowej w Opaczy Małej</t>
  </si>
  <si>
    <t>Przebudowa rowu U-1 odwadniającego wraz z budową zbiornika retencyjnego w dolinie rzeki Raszynki</t>
  </si>
  <si>
    <t>Budowa kanalizacji sanitarnej w ul. Przytorowej, Calineczki, Baśniowej i Małego Księcia w Regułach</t>
  </si>
  <si>
    <t>Budowa budynku Urzędu Gminy wraz z infrastrukturą techniczną (koncepcja, dok proj i wyk)</t>
  </si>
  <si>
    <t>Budowa zespołu szkolno-przeszkolnego w Regułach</t>
  </si>
  <si>
    <t>Budowa ogródka jordanowskiego w Sokołowie</t>
  </si>
  <si>
    <t>,,Promowanie zdrowego trybu życia wśród dzieci i młodzieży w Gminie Michałowice poprze budowę otwartych stref rekreacji" w parku w Michałowicach (strefa rekreacji w Michałowicach), przy Zalewie w Komorowie Wsi (strefa rekreacji przy zalewie), przy ul. Kolejowej w Komorowie (strefa rekreacji przy ul. Kolejowej w Komorowie), w Regułach (strefa rekreacji i sportu w Regułach).</t>
  </si>
  <si>
    <t>Zakup samochodu pożarniczego</t>
  </si>
  <si>
    <t xml:space="preserve">Zakupy inwestycyjne Urzędu Gminy (zakup oprogramowania, sprzętu biurowego). </t>
  </si>
  <si>
    <t>Załącznik Nr 4</t>
  </si>
  <si>
    <t>Budowa Domu Spokojnej Starości</t>
  </si>
  <si>
    <t>Sieć wodociągowa na terenie Gminy (obsługa geodezyjna, opracowanie dok. proj)</t>
  </si>
  <si>
    <t>II</t>
  </si>
  <si>
    <t>Budowa SUW Michałowice -Reguły oraz budowa sieci  wodociągowej w ul. Kolejowej Michałowice</t>
  </si>
  <si>
    <t xml:space="preserve">Budowa kanalizacji sanitarnej wraz z niezbędną infrastrukturą w Wąskiej, Rodzinnej, Sokołowskiej w Sokołowie, Pęcicach etap I </t>
  </si>
  <si>
    <t>Budowa gminnego przedszkola w Granicy</t>
  </si>
  <si>
    <t>zmiana środków własnych</t>
  </si>
  <si>
    <t>zmian kredytu</t>
  </si>
  <si>
    <t>Propozycje zmian do budżetu</t>
  </si>
  <si>
    <t>Modernizacja budynku komunalnego w Opaczy przy ul. Ryżowej 90</t>
  </si>
  <si>
    <t>Budowa kompleksu sportowego Moje boisko - Orlik 2012 w Sokołowie</t>
  </si>
  <si>
    <t>Zadaszenie lodowiska w Michałowicach</t>
  </si>
  <si>
    <t xml:space="preserve">do Uchwały Nr </t>
  </si>
  <si>
    <t xml:space="preserve">z dnia  </t>
  </si>
  <si>
    <r>
      <t xml:space="preserve">Wydatki inwestycyjne na 2010 rok                                                                                                                  </t>
    </r>
    <r>
      <rPr>
        <sz val="11"/>
        <rFont val="Times New Roman"/>
        <family val="1"/>
      </rPr>
      <t>(dane w zł)</t>
    </r>
  </si>
  <si>
    <t xml:space="preserve">Zadania kontynuowane plan na 2010 rok </t>
  </si>
  <si>
    <t xml:space="preserve">Zadania rozpoczynane plan na 2010 rok </t>
  </si>
  <si>
    <t xml:space="preserve">Ogółem zadania inwestycyjne plan na 2010 rok </t>
  </si>
  <si>
    <t xml:space="preserve">Budowa kanalizacji sanitarnej w ul. Tęczowa   w Komorowie Wsi. </t>
  </si>
  <si>
    <t>Przebudowa ul. Centralnej, Akacjowej i Różanej  w Opaczy</t>
  </si>
  <si>
    <t xml:space="preserve">Przebudowa ul. Warszawskiej ( strona północna i południowa) w Granicy </t>
  </si>
  <si>
    <t>Przebudowa ul.: Kasztanowej, Poniatowskiego w M-cach Wsi, Wesołej, 11 Listopada, Cichej, Regulskiej, Kolejowej, Topolowej w M-cach, Kuchy w Regułach</t>
  </si>
  <si>
    <t>Przebudowa ul. Środkowej w Opaczy Kol.</t>
  </si>
  <si>
    <t>Przebudowa ul. Bodycha w Regułach i Opaczy Kol.</t>
  </si>
  <si>
    <t xml:space="preserve">Przebudowa ul. Dzikiej, Konopnickiej w Pęcicach Małych </t>
  </si>
  <si>
    <t xml:space="preserve">Przebudowa ul.  Kurpińskiego, Sobieskiego, Zamojskiego, Chopina, Wiejskiej, Kotońskiego, Leśnej, Ks. Skorupki, Moniuszki, Poniatowskiego w Komorowie i ul. Kraszewskiego </t>
  </si>
  <si>
    <t>Przebudowa ul. Polnej, Bugaj, Turystycznej, Słonecznej  w Komorowie Wsi</t>
  </si>
  <si>
    <t>Przebudowa ul. Bursztynowej w Komorowie i ul. Topazowej i Koralowej</t>
  </si>
  <si>
    <t>Budowa parkingów  ul. Kuklińskiego w Michałowicach-dok. proj i wyk.</t>
  </si>
  <si>
    <t>Przebudowa ul. Szkolnej wraz z odwodnieniem w M-cach</t>
  </si>
  <si>
    <t>Budowa systemu ścieżek rowerowych</t>
  </si>
  <si>
    <t>Planowane nakłady finansowe w roku budżetowym 2010</t>
  </si>
  <si>
    <t>Budowa kanalizacji sanitarnej w ul. Zgody w Michałowicach Wsi</t>
  </si>
  <si>
    <t>Budowa kanalizacji sanitarnej w ul. Leśnej w Pęcicach Małych (od ul. Kamień Polny do ul. Woźniaka)</t>
  </si>
  <si>
    <t>Budowa kanalizacji sanitarnej w ul. Wandy w Nowej Wsi</t>
  </si>
  <si>
    <t>Budowa kanalizacji sanitarnej w ul. Gwiaździstej, Sportowej, Zielonej, Krótkiej w Nowej Wsi</t>
  </si>
  <si>
    <t>Budowa sieci wodociągowej w ul. Spacerowej i Radosnej w Michałowicach</t>
  </si>
  <si>
    <t>Budowa sieci wodociągowej w ul. Szarej w Michałowicach Wsi</t>
  </si>
  <si>
    <t>Budowa sieci wodociągowej w ul. Jałowcowej w Opaczy Małej</t>
  </si>
  <si>
    <t>Budowa sieci wodociągowej w ul. Mokrej, Willowej i Sosnowej w Opaczy Kol.</t>
  </si>
  <si>
    <t>Budowa sieci wodociągowej w ul. Granicznej i Torfowej w Regułach</t>
  </si>
  <si>
    <t>Budowa sieci wodociągowej w ul. Podleśnej, Kochanowskiego, Skośnej, Nałkowskiej, Osieckiej w Granicy</t>
  </si>
  <si>
    <t>Przebudowa wodociągu w ul. Mazurskiej w Komorowie</t>
  </si>
  <si>
    <t>Budowa sieci wodociągowej w ul. Stokrotek, Tulipanów, Sportowej w Nowej Wsi</t>
  </si>
  <si>
    <t>Budowa odwodnienia w Michałowicach Wsi</t>
  </si>
  <si>
    <t>Budowa odwodnienia Osiedla Domeczek w Komorowie</t>
  </si>
  <si>
    <t>Przebudowa ul. Makowej, Studziennej, Jasnej, Mokrej, Grabowej, Ewy, Malinowej, Willowej w Opaczy Kol.</t>
  </si>
  <si>
    <t>Przebudowa ul. Krótkiej i Orzeszkowej, Daniłowskiego i Baczyńskiego w Regułach</t>
  </si>
  <si>
    <t>Przebudowa ciągu drogowego złożonego z ul. Ireny i Podhalańskiej w Komorowie</t>
  </si>
  <si>
    <t>Przebudowa ul. Polnej, Kamelskiego,  Wspólnej  w Nowej Wsi i Granicy</t>
  </si>
  <si>
    <t>Rozbudowa Szkoły w Michałowicach</t>
  </si>
  <si>
    <t>Rozbudowa Szkoły w Nowej Wsi</t>
  </si>
  <si>
    <t>Przebudowa ul. Wiśniowej w Nowej Wsi - dok.</t>
  </si>
  <si>
    <t>Koncepcja prograwowo-przestrzenna centrum Komorowa i AMD</t>
  </si>
  <si>
    <t>Budowa placu zabaw w Pęcicach Małych</t>
  </si>
  <si>
    <t>Budowa chodnika w ul. Sokołowskiej od ul. Rodzinnej do Raszyna</t>
  </si>
  <si>
    <t>Odwodnienie ul. Wąskiej w Pęcicach</t>
  </si>
  <si>
    <t>Budowa zbiornika retencyjnego w dolinie rz. Raszynki w Michałowicach</t>
  </si>
  <si>
    <t>Budowa kanalizacji sanitarnej w ul. Granicznej i Torfowej w Regułach</t>
  </si>
  <si>
    <t>Budowa kanalicacji sanitarnej w ul. Sosnowej, Badylarskiej, Środkowej, Górnej, Bez Nazwy (od ul. Środkowej do Al.. Jerozolimsich) w Opaczy Kol.</t>
  </si>
  <si>
    <t>Budowa budynków socjalnych</t>
  </si>
  <si>
    <t>Przebudowa ul. Głównej w Komorowie Wsi</t>
  </si>
  <si>
    <t xml:space="preserve">Monitoring rejonu stacji WKD w Michałowicach </t>
  </si>
  <si>
    <t xml:space="preserve">Modernizacja SUW Komorów </t>
  </si>
  <si>
    <t>Budowa sieci wodociągowej w ul. Tęczowej i Kaliszany Komorów Wieś</t>
  </si>
  <si>
    <t>Przebudowa ul. Kamień Polny, Przepiórki, Ks. Woźniaka, Leśnej, Brzozowej w Pęcicach Małych</t>
  </si>
  <si>
    <t>Przebudowa ul. Jaśminowej, Różanej, Tulipanów, Granicznej i Słonecznej w Nowej Wsi (wyk. ul. Słonecznej).</t>
  </si>
  <si>
    <t>Budowa ciągu pieszo-rowerowego Reguły-Pęcice ul.Powstańców Warszawy</t>
  </si>
  <si>
    <t>Przebudowa ul. Parkowej, Sportowej, Klonowej, 3 Maja, Kościuszki, Mickiewicza, Partyzantów, Wojska Polskiego, Rumuńskiej, Żytniej, Ks. Popiełuszki, Raszyńskiej, Lotniczej, Kwiatowej w M-cach</t>
  </si>
  <si>
    <t>Zakupy inwestycyjne (zakup sprzętu dla straży gminnej)</t>
  </si>
  <si>
    <t>Modernizacja oświetlenia ulicznego na terenie gminy (dok. i wyk.)</t>
  </si>
  <si>
    <t>Remont przedszkola w Michałowicach</t>
  </si>
  <si>
    <t>Remont przedszkola w Nowej Wsi</t>
  </si>
  <si>
    <t>Budowa kanalizacji sanitarnej w ul. Filmowej, Kubusia Puchatka, Wendy, Długiej, Bez Nazwy (boczna od Reja), Bez Nazwy (boczna od Okrężnej) w Granicy</t>
  </si>
  <si>
    <t>,,Ochrona środowiska ludzkiego poprzez budowę systemu kanalizacji sanitarnej w Gminie Michałowice " w ul. Kasztanowej w M-cach Wsi" oraz budowa wodociągu</t>
  </si>
  <si>
    <t>Przebudowa ul. Rodzinnej w Sokołowie</t>
  </si>
  <si>
    <t>Tabela nr 2a</t>
  </si>
  <si>
    <t>do Uchwały Budżetowej Nr …… z dnia ………</t>
  </si>
  <si>
    <t>Plan wydatków majątkowych na 2010 roku (nie ujęte w WPI)</t>
  </si>
  <si>
    <t>Lp.</t>
  </si>
  <si>
    <t>Dział</t>
  </si>
  <si>
    <t>Rozdz.</t>
  </si>
  <si>
    <t>Nazwa zadania</t>
  </si>
  <si>
    <t>Plan</t>
  </si>
  <si>
    <t>z tego:</t>
  </si>
  <si>
    <t>dochody własne</t>
  </si>
  <si>
    <t>dotacje</t>
  </si>
  <si>
    <t>inne</t>
  </si>
  <si>
    <t>Załącznik nr 1</t>
  </si>
  <si>
    <t>do Uchwały Budżetowej Nr ….. z dnia ………</t>
  </si>
  <si>
    <t>Limity wydatków inwestycyjnych na lata 2010 - 2013</t>
  </si>
  <si>
    <t>Rozdział</t>
  </si>
  <si>
    <t>Łączne koszty finansowe</t>
  </si>
  <si>
    <t>Planowane wydatki /w zł./</t>
  </si>
  <si>
    <t>2010 r.</t>
  </si>
  <si>
    <t>2011 r.</t>
  </si>
  <si>
    <t>2012 r.</t>
  </si>
  <si>
    <t>2013 r.</t>
  </si>
  <si>
    <t>Jednostka organizacyjna realizująca program lub koordynyjąca wykonanie programu</t>
  </si>
  <si>
    <t>Nazwa zadania inwestycyjnego i okres realizacji                      (w latach)</t>
  </si>
  <si>
    <t>Budowa kanalizacji sanitarnej wraz z niezbędną infrastrukturą w Wąskiej, Rodzinnej, Sokołowskiej w Sokołowie, Pęcicach</t>
  </si>
  <si>
    <t xml:space="preserve">Budowa kanalizacji sanitarnej w ul. Tęczowej w Komorowie Wsi. </t>
  </si>
  <si>
    <t>Przebudowa ul. Akacjowej w Opaczy Kol.</t>
  </si>
  <si>
    <t>Budowa parkingów  ul. Kuklińskiego w Michałowicach</t>
  </si>
  <si>
    <t>Przebudowa ul.: Kasztanowej, Poniatowskiego w M-cach Wsi, Wesołej, 11 Listopada, Cichej, Regulskiej, Kolejowej, Topolowej w M-cach</t>
  </si>
  <si>
    <t>Przebudowa ul. Orzeszkowej, Daniłowskiego i Baczyńskiego w Regułach</t>
  </si>
  <si>
    <t>Budowa ciągu pieszo-rowerowego Reguły-Pęcice ul. Powstańców Warszawy</t>
  </si>
  <si>
    <t xml:space="preserve">Przebudowa ul. Konopnickiej w Pęcicach Małych </t>
  </si>
  <si>
    <t xml:space="preserve">Przebudowa ul.  Kurpińskiego, Sobieskiego, Zamojskiego, Chopina, Wiejskiej, Kotońskiego, Moniuszki, Poniatowskiego i Kraszewskiego w Komorowie  </t>
  </si>
  <si>
    <t>Przebudowa ul. Koralowej w Komorowie</t>
  </si>
  <si>
    <t>Odwodnienie na terenie Gminy (dok. proj. i wyk)</t>
  </si>
  <si>
    <t>010</t>
  </si>
  <si>
    <t>01010</t>
  </si>
  <si>
    <t>Razem:</t>
  </si>
  <si>
    <t>Łącznie:</t>
  </si>
  <si>
    <t>środki o których mowa w art. 5 ust. 1 pkt 2 i 3 uofp</t>
  </si>
  <si>
    <t>Gmina Michałowice</t>
  </si>
  <si>
    <t>Przebudowa ul. Jaśminowej, Różanej, Tulipanów, Granicznej i Słonecznej w Nowej Wsi.</t>
  </si>
  <si>
    <t>Łącznie</t>
  </si>
  <si>
    <t>Opacz Kol</t>
  </si>
  <si>
    <t>Opacz Mała</t>
  </si>
  <si>
    <t>Michałowice Wieś</t>
  </si>
  <si>
    <t>Michałowice Osiedle</t>
  </si>
  <si>
    <t>Reguły</t>
  </si>
  <si>
    <t>Pęcice</t>
  </si>
  <si>
    <t>Pecice Małe</t>
  </si>
  <si>
    <t>Sokołów</t>
  </si>
  <si>
    <t>Suchy Las</t>
  </si>
  <si>
    <t>Komorów Wieś</t>
  </si>
  <si>
    <t>Komorów Osiedle</t>
  </si>
  <si>
    <t>Granica</t>
  </si>
  <si>
    <t>Nowa Wieś</t>
  </si>
  <si>
    <t xml:space="preserve">Przebudowa ul. Warszawskiej (strona północna i południowa) w Granicy </t>
  </si>
  <si>
    <t>2010-2013</t>
  </si>
  <si>
    <t>2009-2013</t>
  </si>
  <si>
    <t>Dofinansowanie projektu realizowanego przez Samorząd Województwa w ramach porozumienia</t>
  </si>
  <si>
    <t>kredyty, pożyczki, obligacje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</si>
</sst>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#,##0_ ;[Red]\-#,##0\ "/>
    <numFmt numFmtId="169" formatCode="0_ ;[Red]\-0\ "/>
  </numFmts>
  <fonts count="20">
    <font>
      <sz val="10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u val="single"/>
      <sz val="10"/>
      <color indexed="12"/>
      <name val="Times New Roman CE"/>
      <family val="1"/>
    </font>
    <font>
      <u val="single"/>
      <sz val="10"/>
      <color indexed="36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0"/>
    </font>
    <font>
      <sz val="12"/>
      <color indexed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 CE"/>
      <family val="1"/>
    </font>
    <font>
      <sz val="8"/>
      <name val="Times New Roman CE"/>
      <family val="1"/>
    </font>
    <font>
      <b/>
      <sz val="10"/>
      <color indexed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172">
    <xf numFmtId="6" fontId="0" fillId="0" borderId="0" xfId="0" applyAlignment="1">
      <alignment/>
    </xf>
    <xf numFmtId="1" fontId="7" fillId="0" borderId="0" xfId="0" applyNumberFormat="1" applyFont="1" applyAlignment="1">
      <alignment horizontal="center" vertical="top"/>
    </xf>
    <xf numFmtId="6" fontId="7" fillId="0" borderId="0" xfId="0" applyFont="1" applyBorder="1" applyAlignment="1">
      <alignment/>
    </xf>
    <xf numFmtId="6" fontId="7" fillId="0" borderId="0" xfId="0" applyFont="1" applyAlignment="1">
      <alignment/>
    </xf>
    <xf numFmtId="6" fontId="7" fillId="0" borderId="1" xfId="0" applyFont="1" applyBorder="1" applyAlignment="1">
      <alignment horizontal="center" vertical="top"/>
    </xf>
    <xf numFmtId="6" fontId="9" fillId="0" borderId="1" xfId="0" applyFont="1" applyBorder="1" applyAlignment="1">
      <alignment vertical="top"/>
    </xf>
    <xf numFmtId="6" fontId="7" fillId="0" borderId="2" xfId="0" applyFont="1" applyBorder="1" applyAlignment="1">
      <alignment/>
    </xf>
    <xf numFmtId="6" fontId="7" fillId="0" borderId="0" xfId="0" applyFont="1" applyAlignment="1">
      <alignment/>
    </xf>
    <xf numFmtId="6" fontId="10" fillId="0" borderId="0" xfId="0" applyFont="1" applyAlignment="1">
      <alignment/>
    </xf>
    <xf numFmtId="168" fontId="9" fillId="0" borderId="1" xfId="0" applyNumberFormat="1" applyFont="1" applyBorder="1" applyAlignment="1">
      <alignment vertical="top"/>
    </xf>
    <xf numFmtId="6" fontId="9" fillId="0" borderId="0" xfId="0" applyFont="1" applyAlignment="1">
      <alignment/>
    </xf>
    <xf numFmtId="1" fontId="7" fillId="0" borderId="1" xfId="0" applyNumberFormat="1" applyFont="1" applyBorder="1" applyAlignment="1">
      <alignment horizontal="center" vertical="top"/>
    </xf>
    <xf numFmtId="168" fontId="8" fillId="0" borderId="1" xfId="0" applyNumberFormat="1" applyFont="1" applyBorder="1" applyAlignment="1">
      <alignment vertical="top"/>
    </xf>
    <xf numFmtId="38" fontId="9" fillId="0" borderId="1" xfId="0" applyNumberFormat="1" applyFont="1" applyBorder="1" applyAlignment="1">
      <alignment vertical="top"/>
    </xf>
    <xf numFmtId="6" fontId="11" fillId="0" borderId="0" xfId="0" applyFont="1" applyAlignment="1">
      <alignment/>
    </xf>
    <xf numFmtId="6" fontId="0" fillId="0" borderId="1" xfId="0" applyFont="1" applyBorder="1" applyAlignment="1">
      <alignment horizontal="center" vertical="center" wrapText="1"/>
    </xf>
    <xf numFmtId="6" fontId="0" fillId="0" borderId="1" xfId="0" applyFont="1" applyBorder="1" applyAlignment="1">
      <alignment vertical="center" wrapText="1"/>
    </xf>
    <xf numFmtId="1" fontId="0" fillId="0" borderId="3" xfId="0" applyNumberFormat="1" applyFont="1" applyBorder="1" applyAlignment="1">
      <alignment horizontal="center" vertical="top"/>
    </xf>
    <xf numFmtId="169" fontId="0" fillId="0" borderId="1" xfId="0" applyNumberFormat="1" applyFont="1" applyBorder="1" applyAlignment="1">
      <alignment horizontal="center" vertical="top"/>
    </xf>
    <xf numFmtId="169" fontId="0" fillId="0" borderId="3" xfId="0" applyNumberFormat="1" applyFont="1" applyBorder="1" applyAlignment="1">
      <alignment horizontal="center" vertical="top"/>
    </xf>
    <xf numFmtId="169" fontId="0" fillId="0" borderId="4" xfId="0" applyNumberFormat="1" applyFont="1" applyBorder="1" applyAlignment="1">
      <alignment horizontal="center" vertical="top"/>
    </xf>
    <xf numFmtId="1" fontId="12" fillId="0" borderId="3" xfId="0" applyNumberFormat="1" applyFont="1" applyBorder="1" applyAlignment="1">
      <alignment horizontal="center" vertical="top"/>
    </xf>
    <xf numFmtId="6" fontId="0" fillId="0" borderId="1" xfId="0" applyFont="1" applyBorder="1" applyAlignment="1">
      <alignment horizontal="center" vertical="top"/>
    </xf>
    <xf numFmtId="6" fontId="0" fillId="0" borderId="3" xfId="0" applyFont="1" applyBorder="1" applyAlignment="1">
      <alignment vertical="top"/>
    </xf>
    <xf numFmtId="6" fontId="0" fillId="0" borderId="1" xfId="0" applyFont="1" applyBorder="1" applyAlignment="1">
      <alignment vertical="top"/>
    </xf>
    <xf numFmtId="6" fontId="0" fillId="0" borderId="4" xfId="0" applyFont="1" applyBorder="1" applyAlignment="1">
      <alignment vertical="top"/>
    </xf>
    <xf numFmtId="168" fontId="12" fillId="0" borderId="3" xfId="0" applyNumberFormat="1" applyFont="1" applyBorder="1" applyAlignment="1">
      <alignment vertical="top"/>
    </xf>
    <xf numFmtId="168" fontId="13" fillId="0" borderId="1" xfId="0" applyNumberFormat="1" applyFont="1" applyBorder="1" applyAlignment="1">
      <alignment vertical="top"/>
    </xf>
    <xf numFmtId="168" fontId="0" fillId="0" borderId="1" xfId="0" applyNumberFormat="1" applyFont="1" applyBorder="1" applyAlignment="1">
      <alignment vertical="top"/>
    </xf>
    <xf numFmtId="168" fontId="13" fillId="0" borderId="4" xfId="0" applyNumberFormat="1" applyFont="1" applyBorder="1" applyAlignment="1">
      <alignment vertical="top"/>
    </xf>
    <xf numFmtId="168" fontId="0" fillId="0" borderId="5" xfId="0" applyNumberFormat="1" applyFont="1" applyBorder="1" applyAlignment="1">
      <alignment vertical="top"/>
    </xf>
    <xf numFmtId="168" fontId="14" fillId="0" borderId="1" xfId="0" applyNumberFormat="1" applyFont="1" applyBorder="1" applyAlignment="1">
      <alignment vertical="top"/>
    </xf>
    <xf numFmtId="168" fontId="14" fillId="0" borderId="5" xfId="0" applyNumberFormat="1" applyFont="1" applyBorder="1" applyAlignment="1">
      <alignment vertical="top"/>
    </xf>
    <xf numFmtId="168" fontId="14" fillId="0" borderId="4" xfId="0" applyNumberFormat="1" applyFont="1" applyBorder="1" applyAlignment="1">
      <alignment vertical="top"/>
    </xf>
    <xf numFmtId="168" fontId="13" fillId="0" borderId="1" xfId="0" applyNumberFormat="1" applyFont="1" applyFill="1" applyBorder="1" applyAlignment="1">
      <alignment vertical="top"/>
    </xf>
    <xf numFmtId="168" fontId="13" fillId="0" borderId="4" xfId="0" applyNumberFormat="1" applyFont="1" applyFill="1" applyBorder="1" applyAlignment="1">
      <alignment vertical="top"/>
    </xf>
    <xf numFmtId="168" fontId="0" fillId="0" borderId="1" xfId="0" applyNumberFormat="1" applyFont="1" applyBorder="1" applyAlignment="1">
      <alignment vertical="top"/>
    </xf>
    <xf numFmtId="168" fontId="0" fillId="0" borderId="4" xfId="0" applyNumberFormat="1" applyFont="1" applyBorder="1" applyAlignment="1">
      <alignment vertical="top"/>
    </xf>
    <xf numFmtId="168" fontId="0" fillId="0" borderId="6" xfId="0" applyNumberFormat="1" applyFont="1" applyBorder="1" applyAlignment="1">
      <alignment vertical="top"/>
    </xf>
    <xf numFmtId="168" fontId="13" fillId="0" borderId="7" xfId="0" applyNumberFormat="1" applyFont="1" applyBorder="1" applyAlignment="1">
      <alignment vertical="top"/>
    </xf>
    <xf numFmtId="6" fontId="0" fillId="0" borderId="1" xfId="0" applyFont="1" applyFill="1" applyBorder="1" applyAlignment="1">
      <alignment horizontal="center" vertical="top"/>
    </xf>
    <xf numFmtId="168" fontId="12" fillId="0" borderId="8" xfId="0" applyNumberFormat="1" applyFont="1" applyBorder="1" applyAlignment="1">
      <alignment vertical="top"/>
    </xf>
    <xf numFmtId="168" fontId="13" fillId="0" borderId="9" xfId="0" applyNumberFormat="1" applyFont="1" applyBorder="1" applyAlignment="1">
      <alignment vertical="top"/>
    </xf>
    <xf numFmtId="168" fontId="13" fillId="0" borderId="10" xfId="0" applyNumberFormat="1" applyFont="1" applyBorder="1" applyAlignment="1">
      <alignment vertical="top"/>
    </xf>
    <xf numFmtId="168" fontId="0" fillId="0" borderId="11" xfId="0" applyNumberFormat="1" applyFont="1" applyBorder="1" applyAlignment="1">
      <alignment vertical="top"/>
    </xf>
    <xf numFmtId="168" fontId="0" fillId="0" borderId="9" xfId="0" applyNumberFormat="1" applyFont="1" applyBorder="1" applyAlignment="1">
      <alignment vertical="top"/>
    </xf>
    <xf numFmtId="1" fontId="12" fillId="0" borderId="12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/>
    </xf>
    <xf numFmtId="6" fontId="12" fillId="0" borderId="1" xfId="0" applyFont="1" applyBorder="1" applyAlignment="1">
      <alignment horizontal="justify" vertical="top" wrapText="1"/>
    </xf>
    <xf numFmtId="6" fontId="12" fillId="0" borderId="6" xfId="0" applyFont="1" applyBorder="1" applyAlignment="1">
      <alignment horizontal="justify" vertical="top" wrapText="1"/>
    </xf>
    <xf numFmtId="6" fontId="12" fillId="0" borderId="5" xfId="0" applyFont="1" applyBorder="1" applyAlignment="1">
      <alignment horizontal="justify" vertical="top" wrapText="1"/>
    </xf>
    <xf numFmtId="6" fontId="0" fillId="2" borderId="1" xfId="0" applyFont="1" applyFill="1" applyBorder="1" applyAlignment="1">
      <alignment horizontal="center" vertical="top"/>
    </xf>
    <xf numFmtId="168" fontId="12" fillId="2" borderId="3" xfId="0" applyNumberFormat="1" applyFont="1" applyFill="1" applyBorder="1" applyAlignment="1">
      <alignment vertical="top"/>
    </xf>
    <xf numFmtId="168" fontId="12" fillId="2" borderId="1" xfId="0" applyNumberFormat="1" applyFont="1" applyFill="1" applyBorder="1" applyAlignment="1">
      <alignment vertical="top"/>
    </xf>
    <xf numFmtId="6" fontId="12" fillId="2" borderId="1" xfId="0" applyFont="1" applyFill="1" applyBorder="1" applyAlignment="1">
      <alignment horizontal="left" vertical="top" wrapText="1"/>
    </xf>
    <xf numFmtId="6" fontId="14" fillId="2" borderId="1" xfId="0" applyFont="1" applyFill="1" applyBorder="1" applyAlignment="1">
      <alignment horizontal="justify" vertical="top" wrapText="1"/>
    </xf>
    <xf numFmtId="6" fontId="12" fillId="0" borderId="0" xfId="0" applyFont="1" applyAlignment="1">
      <alignment/>
    </xf>
    <xf numFmtId="6" fontId="0" fillId="0" borderId="0" xfId="0" applyFont="1" applyBorder="1" applyAlignment="1">
      <alignment/>
    </xf>
    <xf numFmtId="6" fontId="17" fillId="0" borderId="1" xfId="0" applyFont="1" applyBorder="1" applyAlignment="1">
      <alignment horizontal="center" vertical="top"/>
    </xf>
    <xf numFmtId="168" fontId="13" fillId="0" borderId="5" xfId="0" applyNumberFormat="1" applyFont="1" applyBorder="1" applyAlignment="1">
      <alignment vertical="top"/>
    </xf>
    <xf numFmtId="6" fontId="0" fillId="0" borderId="0" xfId="0" applyFont="1" applyAlignment="1">
      <alignment wrapText="1"/>
    </xf>
    <xf numFmtId="6" fontId="0" fillId="0" borderId="0" xfId="0" applyFont="1" applyAlignment="1">
      <alignment/>
    </xf>
    <xf numFmtId="168" fontId="0" fillId="0" borderId="13" xfId="0" applyNumberFormat="1" applyFont="1" applyBorder="1" applyAlignment="1">
      <alignment vertical="top"/>
    </xf>
    <xf numFmtId="6" fontId="14" fillId="2" borderId="1" xfId="0" applyFont="1" applyFill="1" applyBorder="1" applyAlignment="1">
      <alignment horizontal="justify" vertical="top" wrapText="1"/>
    </xf>
    <xf numFmtId="168" fontId="0" fillId="0" borderId="1" xfId="0" applyNumberFormat="1" applyFont="1" applyBorder="1" applyAlignment="1">
      <alignment vertical="top"/>
    </xf>
    <xf numFmtId="168" fontId="0" fillId="0" borderId="4" xfId="0" applyNumberFormat="1" applyFont="1" applyBorder="1" applyAlignment="1">
      <alignment vertical="top"/>
    </xf>
    <xf numFmtId="6" fontId="8" fillId="0" borderId="0" xfId="0" applyFont="1" applyAlignment="1">
      <alignment horizontal="center"/>
    </xf>
    <xf numFmtId="6" fontId="0" fillId="0" borderId="0" xfId="0" applyFont="1" applyAlignment="1">
      <alignment/>
    </xf>
    <xf numFmtId="6" fontId="8" fillId="0" borderId="0" xfId="0" applyFont="1" applyAlignment="1">
      <alignment/>
    </xf>
    <xf numFmtId="6" fontId="8" fillId="0" borderId="1" xfId="0" applyFont="1" applyBorder="1" applyAlignment="1">
      <alignment horizontal="center" vertical="center"/>
    </xf>
    <xf numFmtId="6" fontId="8" fillId="0" borderId="1" xfId="0" applyFont="1" applyBorder="1" applyAlignment="1">
      <alignment horizontal="center" vertical="center" wrapText="1"/>
    </xf>
    <xf numFmtId="6" fontId="19" fillId="0" borderId="1" xfId="0" applyFont="1" applyBorder="1" applyAlignment="1">
      <alignment horizontal="justify" vertical="top" wrapText="1"/>
    </xf>
    <xf numFmtId="6" fontId="0" fillId="0" borderId="1" xfId="0" applyFont="1" applyBorder="1" applyAlignment="1">
      <alignment horizontal="justify" vertical="top" wrapText="1"/>
    </xf>
    <xf numFmtId="6" fontId="19" fillId="2" borderId="6" xfId="0" applyFont="1" applyFill="1" applyBorder="1" applyAlignment="1">
      <alignment horizontal="justify" vertical="top" wrapText="1"/>
    </xf>
    <xf numFmtId="6" fontId="19" fillId="0" borderId="5" xfId="0" applyFont="1" applyBorder="1" applyAlignment="1">
      <alignment horizontal="justify" vertical="top" wrapText="1"/>
    </xf>
    <xf numFmtId="6" fontId="19" fillId="0" borderId="6" xfId="0" applyFont="1" applyBorder="1" applyAlignment="1">
      <alignment horizontal="justify" vertical="top" wrapText="1"/>
    </xf>
    <xf numFmtId="6" fontId="0" fillId="0" borderId="1" xfId="0" applyFont="1" applyFill="1" applyBorder="1" applyAlignment="1">
      <alignment horizontal="justify" vertical="top" wrapText="1"/>
    </xf>
    <xf numFmtId="6" fontId="19" fillId="0" borderId="1" xfId="0" applyFont="1" applyFill="1" applyBorder="1" applyAlignment="1">
      <alignment horizontal="justify" vertical="top" wrapText="1"/>
    </xf>
    <xf numFmtId="6" fontId="19" fillId="0" borderId="5" xfId="0" applyFont="1" applyFill="1" applyBorder="1" applyAlignment="1">
      <alignment horizontal="justify" vertical="top" wrapText="1"/>
    </xf>
    <xf numFmtId="0" fontId="0" fillId="0" borderId="0" xfId="0" applyNumberFormat="1" applyAlignment="1">
      <alignment/>
    </xf>
    <xf numFmtId="6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168" fontId="12" fillId="0" borderId="1" xfId="0" applyNumberFormat="1" applyFont="1" applyBorder="1" applyAlignment="1">
      <alignment/>
    </xf>
    <xf numFmtId="168" fontId="14" fillId="0" borderId="1" xfId="0" applyNumberFormat="1" applyFont="1" applyBorder="1" applyAlignment="1">
      <alignment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 quotePrefix="1">
      <alignment vertical="center"/>
    </xf>
    <xf numFmtId="6" fontId="0" fillId="0" borderId="1" xfId="0" applyBorder="1" applyAlignment="1">
      <alignment horizontal="center" vertical="center"/>
    </xf>
    <xf numFmtId="0" fontId="0" fillId="0" borderId="1" xfId="0" applyNumberFormat="1" applyFill="1" applyBorder="1" applyAlignment="1" quotePrefix="1">
      <alignment vertical="center"/>
    </xf>
    <xf numFmtId="6" fontId="0" fillId="2" borderId="1" xfId="0" applyFont="1" applyFill="1" applyBorder="1" applyAlignment="1">
      <alignment horizontal="justify" vertical="top" wrapText="1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 applyAlignment="1">
      <alignment vertical="center"/>
    </xf>
    <xf numFmtId="168" fontId="12" fillId="0" borderId="1" xfId="0" applyNumberFormat="1" applyFont="1" applyBorder="1" applyAlignment="1">
      <alignment horizontal="center"/>
    </xf>
    <xf numFmtId="168" fontId="14" fillId="0" borderId="11" xfId="0" applyNumberFormat="1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12" fillId="0" borderId="11" xfId="0" applyNumberFormat="1" applyFont="1" applyBorder="1" applyAlignment="1">
      <alignment horizontal="center" vertical="center"/>
    </xf>
    <xf numFmtId="168" fontId="12" fillId="0" borderId="11" xfId="0" applyNumberFormat="1" applyFont="1" applyBorder="1" applyAlignment="1">
      <alignment horizontal="center"/>
    </xf>
    <xf numFmtId="0" fontId="0" fillId="0" borderId="1" xfId="0" applyNumberFormat="1" applyBorder="1" applyAlignment="1" quotePrefix="1">
      <alignment horizontal="center" vertical="center"/>
    </xf>
    <xf numFmtId="168" fontId="14" fillId="0" borderId="1" xfId="0" applyNumberFormat="1" applyFont="1" applyBorder="1" applyAlignment="1">
      <alignment horizontal="center"/>
    </xf>
    <xf numFmtId="168" fontId="0" fillId="0" borderId="1" xfId="0" applyNumberFormat="1" applyBorder="1" applyAlignment="1">
      <alignment vertical="center"/>
    </xf>
    <xf numFmtId="168" fontId="0" fillId="0" borderId="1" xfId="0" applyNumberFormat="1" applyBorder="1" applyAlignment="1">
      <alignment horizontal="center" vertical="center"/>
    </xf>
    <xf numFmtId="168" fontId="0" fillId="0" borderId="1" xfId="0" applyNumberFormat="1" applyFont="1" applyBorder="1" applyAlignment="1">
      <alignment vertical="center"/>
    </xf>
    <xf numFmtId="168" fontId="12" fillId="0" borderId="1" xfId="0" applyNumberFormat="1" applyFont="1" applyBorder="1" applyAlignment="1">
      <alignment horizontal="center" vertical="center"/>
    </xf>
    <xf numFmtId="6" fontId="0" fillId="0" borderId="5" xfId="0" applyBorder="1" applyAlignment="1">
      <alignment horizontal="left" vertical="center" wrapText="1"/>
    </xf>
    <xf numFmtId="168" fontId="0" fillId="0" borderId="11" xfId="0" applyNumberForma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168" fontId="14" fillId="0" borderId="11" xfId="0" applyNumberFormat="1" applyFont="1" applyBorder="1" applyAlignment="1">
      <alignment horizontal="center"/>
    </xf>
    <xf numFmtId="168" fontId="14" fillId="0" borderId="5" xfId="0" applyNumberFormat="1" applyFont="1" applyBorder="1" applyAlignment="1">
      <alignment horizontal="center"/>
    </xf>
    <xf numFmtId="168" fontId="0" fillId="0" borderId="11" xfId="0" applyNumberFormat="1" applyFont="1" applyBorder="1" applyAlignment="1">
      <alignment horizontal="center" vertical="center"/>
    </xf>
    <xf numFmtId="6" fontId="0" fillId="0" borderId="5" xfId="0" applyBorder="1" applyAlignment="1">
      <alignment horizontal="center" vertical="center" wrapText="1"/>
    </xf>
    <xf numFmtId="6" fontId="0" fillId="0" borderId="11" xfId="0" applyBorder="1" applyAlignment="1">
      <alignment horizontal="left" vertical="center" wrapText="1"/>
    </xf>
    <xf numFmtId="6" fontId="0" fillId="0" borderId="13" xfId="0" applyBorder="1" applyAlignment="1">
      <alignment horizontal="left" vertical="center" wrapText="1"/>
    </xf>
    <xf numFmtId="0" fontId="12" fillId="0" borderId="1" xfId="0" applyNumberFormat="1" applyFont="1" applyBorder="1" applyAlignment="1">
      <alignment horizontal="right"/>
    </xf>
    <xf numFmtId="0" fontId="14" fillId="0" borderId="1" xfId="0" applyNumberFormat="1" applyFont="1" applyBorder="1" applyAlignment="1">
      <alignment horizontal="right"/>
    </xf>
    <xf numFmtId="0" fontId="12" fillId="0" borderId="1" xfId="0" applyNumberFormat="1" applyFont="1" applyBorder="1" applyAlignment="1">
      <alignment horizontal="right" vertical="center"/>
    </xf>
    <xf numFmtId="6" fontId="8" fillId="0" borderId="1" xfId="0" applyFont="1" applyBorder="1" applyAlignment="1">
      <alignment horizontal="center" vertical="center" wrapText="1"/>
    </xf>
    <xf numFmtId="6" fontId="8" fillId="0" borderId="0" xfId="0" applyFont="1" applyAlignment="1">
      <alignment horizontal="center"/>
    </xf>
    <xf numFmtId="6" fontId="8" fillId="0" borderId="1" xfId="0" applyFont="1" applyBorder="1" applyAlignment="1">
      <alignment horizontal="center"/>
    </xf>
    <xf numFmtId="6" fontId="8" fillId="0" borderId="1" xfId="0" applyFon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168" fontId="12" fillId="0" borderId="1" xfId="0" applyNumberFormat="1" applyFont="1" applyBorder="1" applyAlignment="1">
      <alignment horizontal="center"/>
    </xf>
    <xf numFmtId="168" fontId="0" fillId="0" borderId="11" xfId="0" applyNumberFormat="1" applyBorder="1" applyAlignment="1">
      <alignment horizontal="center" vertical="center"/>
    </xf>
    <xf numFmtId="168" fontId="0" fillId="0" borderId="5" xfId="0" applyNumberFormat="1" applyBorder="1" applyAlignment="1">
      <alignment horizontal="center" vertical="center"/>
    </xf>
    <xf numFmtId="168" fontId="0" fillId="0" borderId="1" xfId="0" applyNumberFormat="1" applyBorder="1" applyAlignment="1">
      <alignment horizontal="center"/>
    </xf>
    <xf numFmtId="6" fontId="8" fillId="0" borderId="11" xfId="0" applyFont="1" applyBorder="1" applyAlignment="1">
      <alignment horizontal="center"/>
    </xf>
    <xf numFmtId="6" fontId="8" fillId="0" borderId="13" xfId="0" applyFont="1" applyBorder="1" applyAlignment="1">
      <alignment horizontal="center"/>
    </xf>
    <xf numFmtId="6" fontId="8" fillId="0" borderId="5" xfId="0" applyFont="1" applyBorder="1" applyAlignment="1">
      <alignment horizontal="center"/>
    </xf>
    <xf numFmtId="6" fontId="0" fillId="0" borderId="1" xfId="0" applyBorder="1" applyAlignment="1">
      <alignment horizontal="left" vertical="center" wrapText="1"/>
    </xf>
    <xf numFmtId="6" fontId="12" fillId="0" borderId="11" xfId="0" applyFont="1" applyBorder="1" applyAlignment="1">
      <alignment horizontal="right" vertical="center" wrapText="1"/>
    </xf>
    <xf numFmtId="6" fontId="12" fillId="0" borderId="13" xfId="0" applyFont="1" applyBorder="1" applyAlignment="1">
      <alignment horizontal="right" vertical="center" wrapText="1"/>
    </xf>
    <xf numFmtId="6" fontId="12" fillId="0" borderId="5" xfId="0" applyFont="1" applyBorder="1" applyAlignment="1">
      <alignment horizontal="right" vertical="center" wrapText="1"/>
    </xf>
    <xf numFmtId="6" fontId="0" fillId="0" borderId="11" xfId="0" applyFont="1" applyBorder="1" applyAlignment="1">
      <alignment horizontal="left" vertical="center" wrapText="1"/>
    </xf>
    <xf numFmtId="6" fontId="0" fillId="0" borderId="13" xfId="0" applyFont="1" applyBorder="1" applyAlignment="1">
      <alignment horizontal="left" vertical="center" wrapText="1"/>
    </xf>
    <xf numFmtId="6" fontId="0" fillId="0" borderId="5" xfId="0" applyFont="1" applyBorder="1" applyAlignment="1">
      <alignment horizontal="left" vertical="center" wrapText="1"/>
    </xf>
    <xf numFmtId="6" fontId="0" fillId="0" borderId="13" xfId="0" applyBorder="1" applyAlignment="1">
      <alignment horizontal="right" vertical="center" wrapText="1"/>
    </xf>
    <xf numFmtId="6" fontId="0" fillId="0" borderId="5" xfId="0" applyBorder="1" applyAlignment="1">
      <alignment horizontal="right" vertical="center" wrapText="1"/>
    </xf>
    <xf numFmtId="6" fontId="0" fillId="0" borderId="0" xfId="0" applyAlignment="1">
      <alignment horizontal="center" vertical="center" wrapText="1"/>
    </xf>
    <xf numFmtId="6" fontId="14" fillId="0" borderId="11" xfId="0" applyFont="1" applyBorder="1" applyAlignment="1">
      <alignment horizontal="right" vertical="center" wrapText="1"/>
    </xf>
    <xf numFmtId="6" fontId="14" fillId="0" borderId="13" xfId="0" applyFont="1" applyBorder="1" applyAlignment="1">
      <alignment horizontal="right" vertical="center" wrapText="1"/>
    </xf>
    <xf numFmtId="6" fontId="14" fillId="0" borderId="5" xfId="0" applyFont="1" applyBorder="1" applyAlignment="1">
      <alignment horizontal="right" vertical="center" wrapText="1"/>
    </xf>
    <xf numFmtId="6" fontId="0" fillId="0" borderId="0" xfId="0" applyAlignment="1">
      <alignment horizontal="left" vertical="center" wrapText="1"/>
    </xf>
    <xf numFmtId="6" fontId="0" fillId="0" borderId="11" xfId="0" applyBorder="1" applyAlignment="1">
      <alignment horizontal="center" vertical="center" wrapText="1"/>
    </xf>
    <xf numFmtId="6" fontId="0" fillId="0" borderId="13" xfId="0" applyBorder="1" applyAlignment="1">
      <alignment horizontal="center" vertical="center" wrapText="1"/>
    </xf>
    <xf numFmtId="168" fontId="0" fillId="0" borderId="5" xfId="0" applyNumberFormat="1" applyFont="1" applyBorder="1" applyAlignment="1">
      <alignment horizontal="center" vertical="center"/>
    </xf>
    <xf numFmtId="168" fontId="12" fillId="0" borderId="11" xfId="0" applyNumberFormat="1" applyFont="1" applyBorder="1" applyAlignment="1">
      <alignment horizontal="center" vertical="center"/>
    </xf>
    <xf numFmtId="168" fontId="12" fillId="0" borderId="5" xfId="0" applyNumberFormat="1" applyFont="1" applyBorder="1" applyAlignment="1">
      <alignment horizontal="center" vertical="center"/>
    </xf>
    <xf numFmtId="168" fontId="12" fillId="0" borderId="11" xfId="0" applyNumberFormat="1" applyFont="1" applyBorder="1" applyAlignment="1">
      <alignment horizontal="center"/>
    </xf>
    <xf numFmtId="168" fontId="12" fillId="0" borderId="5" xfId="0" applyNumberFormat="1" applyFont="1" applyBorder="1" applyAlignment="1">
      <alignment horizontal="center"/>
    </xf>
    <xf numFmtId="6" fontId="8" fillId="0" borderId="0" xfId="0" applyFont="1" applyFill="1" applyBorder="1" applyAlignment="1">
      <alignment vertical="top" wrapText="1"/>
    </xf>
    <xf numFmtId="6" fontId="7" fillId="0" borderId="0" xfId="0" applyFont="1" applyAlignment="1">
      <alignment/>
    </xf>
    <xf numFmtId="6" fontId="12" fillId="0" borderId="14" xfId="0" applyFont="1" applyBorder="1" applyAlignment="1">
      <alignment horizontal="center" vertical="top"/>
    </xf>
    <xf numFmtId="6" fontId="12" fillId="0" borderId="15" xfId="0" applyFont="1" applyBorder="1" applyAlignment="1">
      <alignment horizontal="center" vertical="top"/>
    </xf>
    <xf numFmtId="1" fontId="0" fillId="0" borderId="12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6" fontId="0" fillId="0" borderId="6" xfId="0" applyFont="1" applyBorder="1" applyAlignment="1">
      <alignment horizontal="center" vertical="center"/>
    </xf>
    <xf numFmtId="6" fontId="0" fillId="0" borderId="9" xfId="0" applyFont="1" applyBorder="1" applyAlignment="1">
      <alignment horizontal="center" vertical="center"/>
    </xf>
    <xf numFmtId="6" fontId="0" fillId="0" borderId="1" xfId="0" applyFont="1" applyBorder="1" applyAlignment="1">
      <alignment horizontal="center" vertical="center" wrapText="1"/>
    </xf>
    <xf numFmtId="6" fontId="0" fillId="0" borderId="1" xfId="0" applyFont="1" applyBorder="1" applyAlignment="1">
      <alignment horizontal="center" vertical="center"/>
    </xf>
    <xf numFmtId="6" fontId="12" fillId="0" borderId="16" xfId="0" applyFont="1" applyBorder="1" applyAlignment="1">
      <alignment horizontal="center" vertical="top"/>
    </xf>
    <xf numFmtId="6" fontId="12" fillId="0" borderId="17" xfId="0" applyFont="1" applyBorder="1" applyAlignment="1">
      <alignment horizontal="center" vertical="top"/>
    </xf>
    <xf numFmtId="6" fontId="12" fillId="0" borderId="18" xfId="0" applyFont="1" applyBorder="1" applyAlignment="1">
      <alignment horizontal="center" vertical="top"/>
    </xf>
    <xf numFmtId="6" fontId="0" fillId="0" borderId="19" xfId="0" applyFont="1" applyBorder="1" applyAlignment="1">
      <alignment horizontal="center" vertical="center" wrapText="1"/>
    </xf>
    <xf numFmtId="6" fontId="0" fillId="0" borderId="10" xfId="0" applyFont="1" applyBorder="1" applyAlignment="1">
      <alignment horizontal="center" vertical="center"/>
    </xf>
    <xf numFmtId="6" fontId="0" fillId="0" borderId="20" xfId="0" applyFont="1" applyBorder="1" applyAlignment="1">
      <alignment horizontal="center" vertical="center" wrapText="1"/>
    </xf>
    <xf numFmtId="6" fontId="0" fillId="0" borderId="8" xfId="0" applyFont="1" applyBorder="1" applyAlignment="1">
      <alignment horizontal="center" vertical="center"/>
    </xf>
    <xf numFmtId="6" fontId="0" fillId="0" borderId="21" xfId="0" applyFont="1" applyBorder="1" applyAlignment="1">
      <alignment horizontal="center" vertical="center" wrapText="1"/>
    </xf>
    <xf numFmtId="6" fontId="0" fillId="0" borderId="22" xfId="0" applyFont="1" applyBorder="1" applyAlignment="1">
      <alignment horizontal="center" vertical="center"/>
    </xf>
    <xf numFmtId="6" fontId="0" fillId="0" borderId="23" xfId="0" applyFont="1" applyBorder="1" applyAlignment="1">
      <alignment horizontal="center" vertical="center"/>
    </xf>
    <xf numFmtId="6" fontId="15" fillId="0" borderId="0" xfId="0" applyFont="1" applyBorder="1" applyAlignment="1">
      <alignment vertical="top" wrapText="1"/>
    </xf>
    <xf numFmtId="6" fontId="15" fillId="0" borderId="0" xfId="0" applyFont="1" applyAlignment="1">
      <alignment wrapText="1"/>
    </xf>
    <xf numFmtId="6" fontId="12" fillId="0" borderId="0" xfId="0" applyFont="1" applyAlignment="1">
      <alignment/>
    </xf>
    <xf numFmtId="6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iotr%20Pacyna\Pulpit\POCZTA\181%20za&#322;.%204%20%20inwestycje-koni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3">
          <cell r="D13">
            <v>3375000</v>
          </cell>
        </row>
        <row r="14">
          <cell r="D14">
            <v>1500000</v>
          </cell>
        </row>
        <row r="15">
          <cell r="D15">
            <v>1265000</v>
          </cell>
        </row>
        <row r="16">
          <cell r="D16">
            <v>1680000</v>
          </cell>
        </row>
        <row r="17">
          <cell r="D17">
            <v>820000</v>
          </cell>
        </row>
        <row r="18">
          <cell r="D18">
            <v>606000</v>
          </cell>
        </row>
        <row r="19">
          <cell r="D19">
            <v>575000</v>
          </cell>
        </row>
        <row r="20">
          <cell r="D20">
            <v>154000</v>
          </cell>
        </row>
        <row r="21">
          <cell r="D21">
            <v>200000</v>
          </cell>
        </row>
        <row r="22">
          <cell r="D22">
            <v>80000</v>
          </cell>
        </row>
        <row r="25">
          <cell r="D25">
            <v>48000</v>
          </cell>
        </row>
        <row r="26">
          <cell r="D26">
            <v>265000</v>
          </cell>
        </row>
        <row r="27">
          <cell r="D27">
            <v>925000</v>
          </cell>
        </row>
        <row r="30">
          <cell r="D30">
            <v>50000</v>
          </cell>
        </row>
        <row r="31">
          <cell r="D31">
            <v>535000</v>
          </cell>
        </row>
        <row r="32">
          <cell r="D32">
            <v>5100</v>
          </cell>
        </row>
        <row r="33">
          <cell r="D33">
            <v>1000000</v>
          </cell>
        </row>
        <row r="34">
          <cell r="D34">
            <v>50000</v>
          </cell>
        </row>
        <row r="36">
          <cell r="D36">
            <v>167000</v>
          </cell>
        </row>
        <row r="37">
          <cell r="D37">
            <v>10000</v>
          </cell>
        </row>
        <row r="38">
          <cell r="D38">
            <v>100000</v>
          </cell>
        </row>
        <row r="39">
          <cell r="D39">
            <v>630537</v>
          </cell>
        </row>
        <row r="40">
          <cell r="D40">
            <v>1566200</v>
          </cell>
        </row>
        <row r="41">
          <cell r="D41">
            <v>271400</v>
          </cell>
        </row>
        <row r="42">
          <cell r="D42">
            <v>1500000</v>
          </cell>
        </row>
        <row r="43">
          <cell r="D43">
            <v>100000</v>
          </cell>
        </row>
        <row r="44">
          <cell r="D44">
            <v>361500</v>
          </cell>
        </row>
        <row r="45">
          <cell r="D45">
            <v>1717022</v>
          </cell>
        </row>
        <row r="46">
          <cell r="D46">
            <v>70000</v>
          </cell>
        </row>
        <row r="47">
          <cell r="D47">
            <v>400000</v>
          </cell>
        </row>
        <row r="48">
          <cell r="D48">
            <v>628907</v>
          </cell>
        </row>
        <row r="49">
          <cell r="D49">
            <v>7000</v>
          </cell>
        </row>
        <row r="50">
          <cell r="D50">
            <v>300000</v>
          </cell>
        </row>
        <row r="51">
          <cell r="D51">
            <v>616000</v>
          </cell>
        </row>
        <row r="52">
          <cell r="D52">
            <v>185130</v>
          </cell>
        </row>
        <row r="55">
          <cell r="D55">
            <v>163000</v>
          </cell>
        </row>
        <row r="56">
          <cell r="D56">
            <v>350000</v>
          </cell>
        </row>
        <row r="59">
          <cell r="D59">
            <v>85000</v>
          </cell>
        </row>
        <row r="60">
          <cell r="D60">
            <v>10000</v>
          </cell>
        </row>
        <row r="62">
          <cell r="D62">
            <v>211000</v>
          </cell>
        </row>
        <row r="64">
          <cell r="D64">
            <v>50000</v>
          </cell>
        </row>
        <row r="65">
          <cell r="D65">
            <v>500000</v>
          </cell>
        </row>
        <row r="69">
          <cell r="D69">
            <v>800000</v>
          </cell>
        </row>
        <row r="70">
          <cell r="D70">
            <v>50000</v>
          </cell>
        </row>
        <row r="72">
          <cell r="D72">
            <v>32000</v>
          </cell>
        </row>
        <row r="74">
          <cell r="D74">
            <v>20000</v>
          </cell>
        </row>
        <row r="75">
          <cell r="D75">
            <v>20000</v>
          </cell>
        </row>
        <row r="76">
          <cell r="D76">
            <v>70000</v>
          </cell>
        </row>
        <row r="77">
          <cell r="D77">
            <v>100000</v>
          </cell>
        </row>
        <row r="80">
          <cell r="D80">
            <v>3000</v>
          </cell>
        </row>
        <row r="84">
          <cell r="D84">
            <v>9000</v>
          </cell>
        </row>
        <row r="85">
          <cell r="D85">
            <v>50000</v>
          </cell>
        </row>
        <row r="86">
          <cell r="D86">
            <v>100000</v>
          </cell>
        </row>
        <row r="88">
          <cell r="D88">
            <v>14000</v>
          </cell>
        </row>
        <row r="89">
          <cell r="D89">
            <v>3000</v>
          </cell>
        </row>
        <row r="91">
          <cell r="D91">
            <v>34000</v>
          </cell>
        </row>
        <row r="96">
          <cell r="D96">
            <v>1050000</v>
          </cell>
        </row>
        <row r="98">
          <cell r="D98">
            <v>152000</v>
          </cell>
        </row>
        <row r="99">
          <cell r="D99">
            <v>90000</v>
          </cell>
        </row>
        <row r="100">
          <cell r="D100">
            <v>40000</v>
          </cell>
        </row>
        <row r="101">
          <cell r="D101">
            <v>150000</v>
          </cell>
        </row>
        <row r="102">
          <cell r="E102">
            <v>440000</v>
          </cell>
        </row>
        <row r="103">
          <cell r="D103">
            <v>170000</v>
          </cell>
        </row>
        <row r="104">
          <cell r="D104">
            <v>60000</v>
          </cell>
        </row>
        <row r="105">
          <cell r="D105">
            <v>175000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workbookViewId="0" topLeftCell="A64">
      <selection activeCell="E82" sqref="E82"/>
    </sheetView>
  </sheetViews>
  <sheetFormatPr defaultColWidth="9.00390625" defaultRowHeight="12.75"/>
  <cols>
    <col min="1" max="1" width="5.625" style="0" customWidth="1"/>
    <col min="2" max="2" width="10.50390625" style="0" customWidth="1"/>
    <col min="3" max="3" width="11.375" style="0" customWidth="1"/>
    <col min="4" max="4" width="35.125" style="0" customWidth="1"/>
    <col min="5" max="5" width="13.875" style="0" customWidth="1"/>
    <col min="6" max="6" width="13.125" style="0" customWidth="1"/>
    <col min="7" max="7" width="12.625" style="0" customWidth="1"/>
    <col min="8" max="8" width="12.875" style="0" customWidth="1"/>
    <col min="9" max="9" width="13.625" style="0" customWidth="1"/>
    <col min="10" max="10" width="18.625" style="0" customWidth="1"/>
    <col min="11" max="11" width="11.00390625" style="0" bestFit="1" customWidth="1"/>
  </cols>
  <sheetData>
    <row r="1" ht="12.75">
      <c r="J1" s="67" t="s">
        <v>132</v>
      </c>
    </row>
    <row r="2" ht="12.75">
      <c r="H2" t="s">
        <v>133</v>
      </c>
    </row>
    <row r="4" spans="1:15" ht="15.75">
      <c r="A4" s="116" t="s">
        <v>134</v>
      </c>
      <c r="B4" s="116"/>
      <c r="C4" s="116"/>
      <c r="D4" s="116"/>
      <c r="E4" s="116"/>
      <c r="F4" s="116"/>
      <c r="G4" s="116"/>
      <c r="H4" s="116"/>
      <c r="I4" s="116"/>
      <c r="J4" s="116"/>
      <c r="K4" s="68"/>
      <c r="L4" s="68"/>
      <c r="M4" s="68"/>
      <c r="N4" s="68"/>
      <c r="O4" s="68"/>
    </row>
    <row r="5" spans="1:15" ht="15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2" ht="15.75">
      <c r="A6" s="118" t="s">
        <v>123</v>
      </c>
      <c r="B6" s="118" t="s">
        <v>124</v>
      </c>
      <c r="C6" s="118" t="s">
        <v>135</v>
      </c>
      <c r="D6" s="115" t="s">
        <v>143</v>
      </c>
      <c r="E6" s="115" t="s">
        <v>136</v>
      </c>
      <c r="F6" s="117" t="s">
        <v>137</v>
      </c>
      <c r="G6" s="117"/>
      <c r="H6" s="117"/>
      <c r="I6" s="117"/>
      <c r="J6" s="115" t="s">
        <v>142</v>
      </c>
      <c r="K6" s="3"/>
      <c r="L6" s="3"/>
    </row>
    <row r="7" spans="1:12" ht="93.75" customHeight="1">
      <c r="A7" s="118"/>
      <c r="B7" s="118"/>
      <c r="C7" s="118"/>
      <c r="D7" s="115"/>
      <c r="E7" s="115"/>
      <c r="F7" s="69" t="s">
        <v>138</v>
      </c>
      <c r="G7" s="69" t="s">
        <v>139</v>
      </c>
      <c r="H7" s="69" t="s">
        <v>140</v>
      </c>
      <c r="I7" s="69" t="s">
        <v>141</v>
      </c>
      <c r="J7" s="115"/>
      <c r="K7" s="3"/>
      <c r="L7" s="3"/>
    </row>
    <row r="8" spans="1:10" ht="25.5">
      <c r="A8" s="85">
        <v>1</v>
      </c>
      <c r="B8" s="86" t="s">
        <v>155</v>
      </c>
      <c r="C8" s="86" t="s">
        <v>156</v>
      </c>
      <c r="D8" s="72" t="s">
        <v>145</v>
      </c>
      <c r="E8" s="83">
        <f>SUM(F8:I8)</f>
        <v>600000</v>
      </c>
      <c r="F8" s="82">
        <v>200000</v>
      </c>
      <c r="G8" s="82">
        <v>400000</v>
      </c>
      <c r="H8" s="82"/>
      <c r="I8" s="82"/>
      <c r="J8" s="87" t="s">
        <v>160</v>
      </c>
    </row>
    <row r="9" spans="1:10" ht="25.5">
      <c r="A9" s="85">
        <v>2</v>
      </c>
      <c r="B9" s="86" t="s">
        <v>155</v>
      </c>
      <c r="C9" s="86" t="s">
        <v>156</v>
      </c>
      <c r="D9" s="72" t="s">
        <v>34</v>
      </c>
      <c r="E9" s="83">
        <f aca="true" t="shared" si="0" ref="E9:E22">SUM(F9:I9)</f>
        <v>300000</v>
      </c>
      <c r="F9" s="82">
        <v>50000</v>
      </c>
      <c r="G9" s="82">
        <v>250000</v>
      </c>
      <c r="H9" s="82"/>
      <c r="I9" s="82"/>
      <c r="J9" s="87" t="s">
        <v>160</v>
      </c>
    </row>
    <row r="10" spans="1:10" ht="51">
      <c r="A10" s="85">
        <v>3</v>
      </c>
      <c r="B10" s="86" t="s">
        <v>155</v>
      </c>
      <c r="C10" s="86" t="s">
        <v>156</v>
      </c>
      <c r="D10" s="72" t="s">
        <v>103</v>
      </c>
      <c r="E10" s="83">
        <f t="shared" si="0"/>
        <v>1700000</v>
      </c>
      <c r="F10" s="82">
        <v>250000</v>
      </c>
      <c r="G10" s="82">
        <v>200000</v>
      </c>
      <c r="H10" s="82">
        <v>500000</v>
      </c>
      <c r="I10" s="82">
        <v>750000</v>
      </c>
      <c r="J10" s="87" t="s">
        <v>160</v>
      </c>
    </row>
    <row r="11" spans="1:10" ht="51">
      <c r="A11" s="85">
        <v>4</v>
      </c>
      <c r="B11" s="86" t="s">
        <v>155</v>
      </c>
      <c r="C11" s="88" t="s">
        <v>156</v>
      </c>
      <c r="D11" s="72" t="s">
        <v>32</v>
      </c>
      <c r="E11" s="83">
        <f t="shared" si="0"/>
        <v>450000</v>
      </c>
      <c r="F11" s="82">
        <v>200000</v>
      </c>
      <c r="G11" s="82">
        <v>100000</v>
      </c>
      <c r="H11" s="82">
        <v>100000</v>
      </c>
      <c r="I11" s="82">
        <v>50000</v>
      </c>
      <c r="J11" s="87" t="s">
        <v>160</v>
      </c>
    </row>
    <row r="12" spans="1:10" ht="38.25">
      <c r="A12" s="85">
        <v>5</v>
      </c>
      <c r="B12" s="86" t="s">
        <v>155</v>
      </c>
      <c r="C12" s="88" t="s">
        <v>156</v>
      </c>
      <c r="D12" s="72" t="s">
        <v>33</v>
      </c>
      <c r="E12" s="83">
        <f t="shared" si="0"/>
        <v>50000</v>
      </c>
      <c r="F12" s="82">
        <v>10000</v>
      </c>
      <c r="G12" s="82">
        <v>10000</v>
      </c>
      <c r="H12" s="82">
        <v>10000</v>
      </c>
      <c r="I12" s="82">
        <v>20000</v>
      </c>
      <c r="J12" s="87" t="s">
        <v>160</v>
      </c>
    </row>
    <row r="13" spans="1:10" ht="25.5">
      <c r="A13" s="85">
        <v>6</v>
      </c>
      <c r="B13" s="86" t="s">
        <v>155</v>
      </c>
      <c r="C13" s="88" t="s">
        <v>156</v>
      </c>
      <c r="D13" s="72" t="s">
        <v>78</v>
      </c>
      <c r="E13" s="83">
        <f t="shared" si="0"/>
        <v>500000</v>
      </c>
      <c r="F13" s="82">
        <v>150000</v>
      </c>
      <c r="G13" s="82">
        <v>350000</v>
      </c>
      <c r="H13" s="82"/>
      <c r="I13" s="82"/>
      <c r="J13" s="87" t="s">
        <v>160</v>
      </c>
    </row>
    <row r="14" spans="1:10" ht="38.25">
      <c r="A14" s="85">
        <v>7</v>
      </c>
      <c r="B14" s="86" t="s">
        <v>155</v>
      </c>
      <c r="C14" s="88" t="s">
        <v>156</v>
      </c>
      <c r="D14" s="72" t="s">
        <v>80</v>
      </c>
      <c r="E14" s="83">
        <f t="shared" si="0"/>
        <v>220000</v>
      </c>
      <c r="F14" s="82">
        <v>140000</v>
      </c>
      <c r="G14" s="82">
        <v>80000</v>
      </c>
      <c r="H14" s="82"/>
      <c r="I14" s="82"/>
      <c r="J14" s="87" t="s">
        <v>160</v>
      </c>
    </row>
    <row r="15" spans="1:10" ht="38.25">
      <c r="A15" s="85">
        <v>8</v>
      </c>
      <c r="B15" s="86" t="s">
        <v>155</v>
      </c>
      <c r="C15" s="88" t="s">
        <v>156</v>
      </c>
      <c r="D15" s="72" t="s">
        <v>47</v>
      </c>
      <c r="E15" s="83">
        <f t="shared" si="0"/>
        <v>2800000</v>
      </c>
      <c r="F15" s="82">
        <v>200000</v>
      </c>
      <c r="G15" s="82">
        <v>100000</v>
      </c>
      <c r="H15" s="82">
        <v>500000</v>
      </c>
      <c r="I15" s="82">
        <v>2000000</v>
      </c>
      <c r="J15" s="87" t="s">
        <v>160</v>
      </c>
    </row>
    <row r="16" spans="1:10" ht="25.5">
      <c r="A16" s="85">
        <v>9</v>
      </c>
      <c r="B16" s="86" t="s">
        <v>155</v>
      </c>
      <c r="C16" s="88" t="s">
        <v>156</v>
      </c>
      <c r="D16" s="72" t="s">
        <v>82</v>
      </c>
      <c r="E16" s="83">
        <f t="shared" si="0"/>
        <v>220000</v>
      </c>
      <c r="F16" s="82">
        <v>20000</v>
      </c>
      <c r="G16" s="82">
        <v>50000</v>
      </c>
      <c r="H16" s="82">
        <v>150000</v>
      </c>
      <c r="I16" s="82"/>
      <c r="J16" s="87" t="s">
        <v>160</v>
      </c>
    </row>
    <row r="17" spans="1:10" ht="38.25">
      <c r="A17" s="85">
        <v>10</v>
      </c>
      <c r="B17" s="86" t="s">
        <v>155</v>
      </c>
      <c r="C17" s="88" t="s">
        <v>156</v>
      </c>
      <c r="D17" s="72" t="s">
        <v>83</v>
      </c>
      <c r="E17" s="83">
        <f t="shared" si="0"/>
        <v>420000</v>
      </c>
      <c r="F17" s="82">
        <v>220000</v>
      </c>
      <c r="G17" s="82">
        <v>100000</v>
      </c>
      <c r="H17" s="82">
        <v>100000</v>
      </c>
      <c r="I17" s="82"/>
      <c r="J17" s="87" t="s">
        <v>160</v>
      </c>
    </row>
    <row r="18" spans="1:10" ht="25.5">
      <c r="A18" s="85">
        <v>11</v>
      </c>
      <c r="B18" s="86" t="s">
        <v>155</v>
      </c>
      <c r="C18" s="88" t="s">
        <v>156</v>
      </c>
      <c r="D18" s="72" t="s">
        <v>84</v>
      </c>
      <c r="E18" s="83">
        <f t="shared" si="0"/>
        <v>190000</v>
      </c>
      <c r="F18" s="82">
        <v>20000</v>
      </c>
      <c r="G18" s="82">
        <v>20000</v>
      </c>
      <c r="H18" s="82">
        <v>50000</v>
      </c>
      <c r="I18" s="82">
        <v>100000</v>
      </c>
      <c r="J18" s="87" t="s">
        <v>160</v>
      </c>
    </row>
    <row r="19" spans="1:10" ht="12.75">
      <c r="A19" s="85">
        <v>12</v>
      </c>
      <c r="B19" s="86" t="s">
        <v>155</v>
      </c>
      <c r="C19" s="88" t="s">
        <v>156</v>
      </c>
      <c r="D19" s="72" t="s">
        <v>107</v>
      </c>
      <c r="E19" s="83">
        <f t="shared" si="0"/>
        <v>3000000</v>
      </c>
      <c r="F19" s="82">
        <v>100000</v>
      </c>
      <c r="G19" s="82">
        <v>500000</v>
      </c>
      <c r="H19" s="82">
        <v>1000000</v>
      </c>
      <c r="I19" s="82">
        <v>1400000</v>
      </c>
      <c r="J19" s="87" t="s">
        <v>160</v>
      </c>
    </row>
    <row r="20" spans="1:10" ht="25.5">
      <c r="A20" s="85">
        <v>13</v>
      </c>
      <c r="B20" s="86" t="s">
        <v>155</v>
      </c>
      <c r="C20" s="88" t="s">
        <v>156</v>
      </c>
      <c r="D20" s="89" t="s">
        <v>108</v>
      </c>
      <c r="E20" s="83">
        <f t="shared" si="0"/>
        <v>380000</v>
      </c>
      <c r="F20" s="82">
        <v>130000</v>
      </c>
      <c r="G20" s="82">
        <v>250000</v>
      </c>
      <c r="H20" s="82"/>
      <c r="I20" s="82"/>
      <c r="J20" s="87" t="s">
        <v>160</v>
      </c>
    </row>
    <row r="21" spans="1:10" ht="39.75" customHeight="1">
      <c r="A21" s="85">
        <v>14</v>
      </c>
      <c r="B21" s="86" t="s">
        <v>155</v>
      </c>
      <c r="C21" s="88" t="s">
        <v>156</v>
      </c>
      <c r="D21" s="72" t="s">
        <v>85</v>
      </c>
      <c r="E21" s="83">
        <f t="shared" si="0"/>
        <v>850000</v>
      </c>
      <c r="F21" s="82">
        <v>300000</v>
      </c>
      <c r="G21" s="82">
        <v>150000</v>
      </c>
      <c r="H21" s="82">
        <v>200000</v>
      </c>
      <c r="I21" s="82">
        <v>200000</v>
      </c>
      <c r="J21" s="87" t="s">
        <v>160</v>
      </c>
    </row>
    <row r="22" spans="1:10" ht="38.25">
      <c r="A22" s="85">
        <v>15</v>
      </c>
      <c r="B22" s="86" t="s">
        <v>155</v>
      </c>
      <c r="C22" s="88" t="s">
        <v>156</v>
      </c>
      <c r="D22" s="72" t="s">
        <v>45</v>
      </c>
      <c r="E22" s="83">
        <f t="shared" si="0"/>
        <v>40000</v>
      </c>
      <c r="F22" s="82">
        <v>10000</v>
      </c>
      <c r="G22" s="82">
        <v>10000</v>
      </c>
      <c r="H22" s="82">
        <v>10000</v>
      </c>
      <c r="I22" s="82">
        <v>10000</v>
      </c>
      <c r="J22" s="87" t="s">
        <v>160</v>
      </c>
    </row>
    <row r="23" spans="1:10" ht="15" customHeight="1">
      <c r="A23" s="114" t="s">
        <v>157</v>
      </c>
      <c r="B23" s="114"/>
      <c r="C23" s="114"/>
      <c r="D23" s="114"/>
      <c r="E23" s="83">
        <f>SUM(F23:I23)</f>
        <v>11720000</v>
      </c>
      <c r="F23" s="83">
        <f>SUM(F8:F22)</f>
        <v>2000000</v>
      </c>
      <c r="G23" s="83">
        <f>SUM(G8:G22)</f>
        <v>2570000</v>
      </c>
      <c r="H23" s="83">
        <f>SUM(H8:H22)</f>
        <v>2620000</v>
      </c>
      <c r="I23" s="83">
        <f>SUM(I8:I22)</f>
        <v>4530000</v>
      </c>
      <c r="J23" s="87"/>
    </row>
    <row r="24" spans="1:10" ht="29.25" customHeight="1">
      <c r="A24" s="85">
        <v>16</v>
      </c>
      <c r="B24" s="90">
        <v>600</v>
      </c>
      <c r="C24" s="90">
        <v>60016</v>
      </c>
      <c r="D24" s="72" t="s">
        <v>146</v>
      </c>
      <c r="E24" s="83">
        <f>SUM(F24:I24)</f>
        <v>600000</v>
      </c>
      <c r="F24" s="82">
        <v>100000</v>
      </c>
      <c r="G24" s="82">
        <v>500000</v>
      </c>
      <c r="H24" s="82"/>
      <c r="I24" s="82"/>
      <c r="J24" s="87" t="s">
        <v>160</v>
      </c>
    </row>
    <row r="25" spans="1:10" ht="42" customHeight="1">
      <c r="A25" s="85">
        <v>17</v>
      </c>
      <c r="B25" s="90">
        <v>600</v>
      </c>
      <c r="C25" s="90">
        <v>60016</v>
      </c>
      <c r="D25" s="72" t="s">
        <v>90</v>
      </c>
      <c r="E25" s="83">
        <f aca="true" t="shared" si="1" ref="E25:E51">SUM(F25:I25)</f>
        <v>500000</v>
      </c>
      <c r="F25" s="82">
        <v>50000</v>
      </c>
      <c r="G25" s="82">
        <v>50000</v>
      </c>
      <c r="H25" s="82">
        <v>200000</v>
      </c>
      <c r="I25" s="82">
        <v>200000</v>
      </c>
      <c r="J25" s="87" t="s">
        <v>160</v>
      </c>
    </row>
    <row r="26" spans="1:10" ht="76.5">
      <c r="A26" s="85">
        <v>18</v>
      </c>
      <c r="B26" s="90">
        <v>600</v>
      </c>
      <c r="C26" s="90">
        <v>60016</v>
      </c>
      <c r="D26" s="72" t="s">
        <v>112</v>
      </c>
      <c r="E26" s="83">
        <f t="shared" si="1"/>
        <v>2525000</v>
      </c>
      <c r="F26" s="82">
        <v>1050000</v>
      </c>
      <c r="G26" s="82">
        <v>475000</v>
      </c>
      <c r="H26" s="82">
        <v>500000</v>
      </c>
      <c r="I26" s="82">
        <v>500000</v>
      </c>
      <c r="J26" s="87" t="s">
        <v>160</v>
      </c>
    </row>
    <row r="27" spans="1:10" ht="63.75">
      <c r="A27" s="85">
        <v>19</v>
      </c>
      <c r="B27" s="90">
        <v>600</v>
      </c>
      <c r="C27" s="90">
        <v>60016</v>
      </c>
      <c r="D27" s="72" t="s">
        <v>148</v>
      </c>
      <c r="E27" s="83">
        <f t="shared" si="1"/>
        <v>3589000</v>
      </c>
      <c r="F27" s="82">
        <v>1519000</v>
      </c>
      <c r="G27" s="82">
        <v>1000000</v>
      </c>
      <c r="H27" s="82">
        <v>571000</v>
      </c>
      <c r="I27" s="82">
        <v>499000</v>
      </c>
      <c r="J27" s="87" t="s">
        <v>160</v>
      </c>
    </row>
    <row r="28" spans="1:10" ht="38.25">
      <c r="A28" s="85">
        <v>20</v>
      </c>
      <c r="B28" s="90">
        <v>600</v>
      </c>
      <c r="C28" s="90">
        <v>60016</v>
      </c>
      <c r="D28" s="72" t="s">
        <v>149</v>
      </c>
      <c r="E28" s="83">
        <f t="shared" si="1"/>
        <v>1100000</v>
      </c>
      <c r="F28" s="82">
        <v>100000</v>
      </c>
      <c r="G28" s="82">
        <v>300000</v>
      </c>
      <c r="H28" s="82">
        <v>200000</v>
      </c>
      <c r="I28" s="82">
        <v>500000</v>
      </c>
      <c r="J28" s="87" t="s">
        <v>160</v>
      </c>
    </row>
    <row r="29" spans="1:10" ht="38.25">
      <c r="A29" s="85">
        <v>21</v>
      </c>
      <c r="B29" s="90">
        <v>600</v>
      </c>
      <c r="C29" s="90">
        <v>60016</v>
      </c>
      <c r="D29" s="72" t="s">
        <v>150</v>
      </c>
      <c r="E29" s="83">
        <f t="shared" si="1"/>
        <v>1810000</v>
      </c>
      <c r="F29" s="82">
        <v>10000</v>
      </c>
      <c r="G29" s="82">
        <v>300000</v>
      </c>
      <c r="H29" s="82">
        <v>1000000</v>
      </c>
      <c r="I29" s="82">
        <v>500000</v>
      </c>
      <c r="J29" s="87" t="s">
        <v>160</v>
      </c>
    </row>
    <row r="30" spans="1:10" ht="25.5">
      <c r="A30" s="85">
        <v>22</v>
      </c>
      <c r="B30" s="90">
        <v>600</v>
      </c>
      <c r="C30" s="90">
        <v>60016</v>
      </c>
      <c r="D30" s="72" t="s">
        <v>66</v>
      </c>
      <c r="E30" s="83">
        <f t="shared" si="1"/>
        <v>700000</v>
      </c>
      <c r="F30" s="82">
        <v>500000</v>
      </c>
      <c r="G30" s="82">
        <v>100000</v>
      </c>
      <c r="H30" s="82">
        <v>50000</v>
      </c>
      <c r="I30" s="82">
        <v>50000</v>
      </c>
      <c r="J30" s="87" t="s">
        <v>160</v>
      </c>
    </row>
    <row r="31" spans="1:10" ht="25.5">
      <c r="A31" s="85">
        <v>23</v>
      </c>
      <c r="B31" s="90">
        <v>600</v>
      </c>
      <c r="C31" s="90">
        <v>60016</v>
      </c>
      <c r="D31" s="72" t="s">
        <v>67</v>
      </c>
      <c r="E31" s="83">
        <f t="shared" si="1"/>
        <v>200000</v>
      </c>
      <c r="F31" s="82">
        <v>50000</v>
      </c>
      <c r="G31" s="82">
        <v>50000</v>
      </c>
      <c r="H31" s="82">
        <v>50000</v>
      </c>
      <c r="I31" s="82">
        <v>50000</v>
      </c>
      <c r="J31" s="87" t="s">
        <v>160</v>
      </c>
    </row>
    <row r="32" spans="1:10" ht="25.5">
      <c r="A32" s="85">
        <v>24</v>
      </c>
      <c r="B32" s="90">
        <v>600</v>
      </c>
      <c r="C32" s="90">
        <v>60016</v>
      </c>
      <c r="D32" s="72" t="s">
        <v>151</v>
      </c>
      <c r="E32" s="83">
        <f t="shared" si="1"/>
        <v>750000</v>
      </c>
      <c r="F32" s="82">
        <v>50000</v>
      </c>
      <c r="G32" s="82">
        <v>700000</v>
      </c>
      <c r="H32" s="82"/>
      <c r="I32" s="82"/>
      <c r="J32" s="87" t="s">
        <v>160</v>
      </c>
    </row>
    <row r="33" spans="1:10" ht="38.25">
      <c r="A33" s="85">
        <v>25</v>
      </c>
      <c r="B33" s="90">
        <v>600</v>
      </c>
      <c r="C33" s="90">
        <v>60016</v>
      </c>
      <c r="D33" s="72" t="s">
        <v>109</v>
      </c>
      <c r="E33" s="83">
        <f t="shared" si="1"/>
        <v>1300000</v>
      </c>
      <c r="F33" s="82">
        <v>150000</v>
      </c>
      <c r="G33" s="82">
        <v>500000</v>
      </c>
      <c r="H33" s="82">
        <v>150000</v>
      </c>
      <c r="I33" s="82">
        <v>500000</v>
      </c>
      <c r="J33" s="87" t="s">
        <v>160</v>
      </c>
    </row>
    <row r="34" spans="1:10" ht="63.75">
      <c r="A34" s="85">
        <v>26</v>
      </c>
      <c r="B34" s="90">
        <v>600</v>
      </c>
      <c r="C34" s="90">
        <v>60016</v>
      </c>
      <c r="D34" s="72" t="s">
        <v>152</v>
      </c>
      <c r="E34" s="83">
        <f t="shared" si="1"/>
        <v>4000000</v>
      </c>
      <c r="F34" s="82">
        <v>500000</v>
      </c>
      <c r="G34" s="82">
        <v>1000000</v>
      </c>
      <c r="H34" s="82">
        <v>500000</v>
      </c>
      <c r="I34" s="82">
        <v>2000000</v>
      </c>
      <c r="J34" s="87" t="s">
        <v>160</v>
      </c>
    </row>
    <row r="35" spans="1:10" ht="38.25">
      <c r="A35" s="85">
        <v>27</v>
      </c>
      <c r="B35" s="90">
        <v>600</v>
      </c>
      <c r="C35" s="90">
        <v>60016</v>
      </c>
      <c r="D35" s="72" t="s">
        <v>92</v>
      </c>
      <c r="E35" s="83">
        <f t="shared" si="1"/>
        <v>2200000</v>
      </c>
      <c r="F35" s="82">
        <v>1200000</v>
      </c>
      <c r="G35" s="82">
        <v>1000000</v>
      </c>
      <c r="H35" s="82"/>
      <c r="I35" s="82"/>
      <c r="J35" s="87" t="s">
        <v>160</v>
      </c>
    </row>
    <row r="36" spans="1:10" ht="25.5">
      <c r="A36" s="85">
        <v>28</v>
      </c>
      <c r="B36" s="90">
        <v>600</v>
      </c>
      <c r="C36" s="90">
        <v>60016</v>
      </c>
      <c r="D36" s="72" t="s">
        <v>25</v>
      </c>
      <c r="E36" s="83">
        <f t="shared" si="1"/>
        <v>180000</v>
      </c>
      <c r="F36" s="82">
        <v>10000</v>
      </c>
      <c r="G36" s="82">
        <v>20000</v>
      </c>
      <c r="H36" s="82">
        <v>50000</v>
      </c>
      <c r="I36" s="82">
        <v>100000</v>
      </c>
      <c r="J36" s="87" t="s">
        <v>160</v>
      </c>
    </row>
    <row r="37" spans="1:10" ht="38.25">
      <c r="A37" s="85">
        <v>29</v>
      </c>
      <c r="B37" s="90">
        <v>600</v>
      </c>
      <c r="C37" s="90">
        <v>60016</v>
      </c>
      <c r="D37" s="72" t="s">
        <v>70</v>
      </c>
      <c r="E37" s="83">
        <f t="shared" si="1"/>
        <v>1800000</v>
      </c>
      <c r="F37" s="82">
        <v>500000</v>
      </c>
      <c r="G37" s="82">
        <v>100000</v>
      </c>
      <c r="H37" s="82">
        <v>500000</v>
      </c>
      <c r="I37" s="82">
        <v>700000</v>
      </c>
      <c r="J37" s="87" t="s">
        <v>160</v>
      </c>
    </row>
    <row r="38" spans="1:10" ht="25.5">
      <c r="A38" s="85">
        <v>30</v>
      </c>
      <c r="B38" s="90">
        <v>600</v>
      </c>
      <c r="C38" s="90">
        <v>60016</v>
      </c>
      <c r="D38" s="72" t="s">
        <v>105</v>
      </c>
      <c r="E38" s="83">
        <f t="shared" si="1"/>
        <v>1000000</v>
      </c>
      <c r="F38" s="82">
        <v>10000</v>
      </c>
      <c r="G38" s="82">
        <v>50000</v>
      </c>
      <c r="H38" s="82">
        <v>200000</v>
      </c>
      <c r="I38" s="82">
        <v>740000</v>
      </c>
      <c r="J38" s="87" t="s">
        <v>160</v>
      </c>
    </row>
    <row r="39" spans="1:10" ht="25.5">
      <c r="A39" s="85">
        <v>31</v>
      </c>
      <c r="B39" s="90">
        <v>600</v>
      </c>
      <c r="C39" s="90">
        <v>60016</v>
      </c>
      <c r="D39" s="72" t="s">
        <v>119</v>
      </c>
      <c r="E39" s="83">
        <f t="shared" si="1"/>
        <v>1170000</v>
      </c>
      <c r="F39" s="82">
        <v>20000</v>
      </c>
      <c r="G39" s="82">
        <v>50000</v>
      </c>
      <c r="H39" s="82">
        <v>100000</v>
      </c>
      <c r="I39" s="82">
        <v>1000000</v>
      </c>
      <c r="J39" s="87" t="s">
        <v>160</v>
      </c>
    </row>
    <row r="40" spans="1:10" ht="28.5" customHeight="1">
      <c r="A40" s="85">
        <v>32</v>
      </c>
      <c r="B40" s="90">
        <v>600</v>
      </c>
      <c r="C40" s="90">
        <v>60016</v>
      </c>
      <c r="D40" s="72" t="s">
        <v>176</v>
      </c>
      <c r="E40" s="83">
        <f t="shared" si="1"/>
        <v>2050000</v>
      </c>
      <c r="F40" s="82">
        <v>50000</v>
      </c>
      <c r="G40" s="82">
        <v>500000</v>
      </c>
      <c r="H40" s="82">
        <v>1500000</v>
      </c>
      <c r="I40" s="82"/>
      <c r="J40" s="87" t="s">
        <v>160</v>
      </c>
    </row>
    <row r="41" spans="1:10" ht="38.25">
      <c r="A41" s="85">
        <v>33</v>
      </c>
      <c r="B41" s="90">
        <v>600</v>
      </c>
      <c r="C41" s="90">
        <v>60016</v>
      </c>
      <c r="D41" s="76" t="s">
        <v>161</v>
      </c>
      <c r="E41" s="83">
        <f t="shared" si="1"/>
        <v>1450000</v>
      </c>
      <c r="F41" s="82">
        <v>50000</v>
      </c>
      <c r="G41" s="82">
        <v>400000</v>
      </c>
      <c r="H41" s="82">
        <v>400000</v>
      </c>
      <c r="I41" s="82">
        <v>600000</v>
      </c>
      <c r="J41" s="87" t="s">
        <v>160</v>
      </c>
    </row>
    <row r="42" spans="1:10" ht="17.25" customHeight="1">
      <c r="A42" s="85">
        <v>34</v>
      </c>
      <c r="B42" s="90">
        <v>600</v>
      </c>
      <c r="C42" s="90">
        <v>60016</v>
      </c>
      <c r="D42" s="72" t="s">
        <v>74</v>
      </c>
      <c r="E42" s="83">
        <f t="shared" si="1"/>
        <v>270000</v>
      </c>
      <c r="F42" s="82">
        <v>20000</v>
      </c>
      <c r="G42" s="82">
        <v>50000</v>
      </c>
      <c r="H42" s="82">
        <v>100000</v>
      </c>
      <c r="I42" s="82">
        <v>100000</v>
      </c>
      <c r="J42" s="87" t="s">
        <v>160</v>
      </c>
    </row>
    <row r="43" spans="1:10" ht="25.5">
      <c r="A43" s="85">
        <v>35</v>
      </c>
      <c r="B43" s="90">
        <v>600</v>
      </c>
      <c r="C43" s="90">
        <v>60095</v>
      </c>
      <c r="D43" s="72" t="s">
        <v>88</v>
      </c>
      <c r="E43" s="83">
        <f t="shared" si="1"/>
        <v>3600000</v>
      </c>
      <c r="F43" s="82">
        <v>100000</v>
      </c>
      <c r="G43" s="82">
        <v>500000</v>
      </c>
      <c r="H43" s="82">
        <v>1500000</v>
      </c>
      <c r="I43" s="82">
        <v>1500000</v>
      </c>
      <c r="J43" s="87" t="s">
        <v>160</v>
      </c>
    </row>
    <row r="44" spans="1:10" ht="51">
      <c r="A44" s="85">
        <v>36</v>
      </c>
      <c r="B44" s="90">
        <v>600</v>
      </c>
      <c r="C44" s="90">
        <v>60095</v>
      </c>
      <c r="D44" s="72" t="s">
        <v>35</v>
      </c>
      <c r="E44" s="83">
        <f t="shared" si="1"/>
        <v>3950000</v>
      </c>
      <c r="F44" s="82">
        <v>450000</v>
      </c>
      <c r="G44" s="82">
        <v>500000</v>
      </c>
      <c r="H44" s="82">
        <v>1000000</v>
      </c>
      <c r="I44" s="82">
        <v>2000000</v>
      </c>
      <c r="J44" s="87" t="s">
        <v>160</v>
      </c>
    </row>
    <row r="45" spans="1:10" ht="25.5">
      <c r="A45" s="85">
        <v>37</v>
      </c>
      <c r="B45" s="90">
        <v>600</v>
      </c>
      <c r="C45" s="90">
        <v>60095</v>
      </c>
      <c r="D45" s="72" t="s">
        <v>154</v>
      </c>
      <c r="E45" s="83">
        <f t="shared" si="1"/>
        <v>650000</v>
      </c>
      <c r="F45" s="82">
        <v>50000</v>
      </c>
      <c r="G45" s="82">
        <v>100000</v>
      </c>
      <c r="H45" s="82">
        <v>200000</v>
      </c>
      <c r="I45" s="82">
        <v>300000</v>
      </c>
      <c r="J45" s="87" t="s">
        <v>160</v>
      </c>
    </row>
    <row r="46" spans="1:10" ht="12.75">
      <c r="A46" s="114" t="s">
        <v>157</v>
      </c>
      <c r="B46" s="114"/>
      <c r="C46" s="114"/>
      <c r="D46" s="114"/>
      <c r="E46" s="83">
        <f>SUM(E24:E45)</f>
        <v>35394000</v>
      </c>
      <c r="F46" s="83">
        <f>SUM(F24:F45)</f>
        <v>6539000</v>
      </c>
      <c r="G46" s="83">
        <f>SUM(G24:G45)</f>
        <v>8245000</v>
      </c>
      <c r="H46" s="83">
        <f>SUM(H24:H45)</f>
        <v>8771000</v>
      </c>
      <c r="I46" s="83">
        <f>SUM(I24:I45)</f>
        <v>11839000</v>
      </c>
      <c r="J46" s="80"/>
    </row>
    <row r="47" spans="1:10" ht="12.75">
      <c r="A47" s="85">
        <v>38</v>
      </c>
      <c r="B47" s="90">
        <v>700</v>
      </c>
      <c r="C47" s="90">
        <v>70004</v>
      </c>
      <c r="D47" s="72" t="s">
        <v>104</v>
      </c>
      <c r="E47" s="83">
        <f t="shared" si="1"/>
        <v>100000</v>
      </c>
      <c r="F47" s="82">
        <v>100000</v>
      </c>
      <c r="G47" s="82"/>
      <c r="H47" s="82"/>
      <c r="I47" s="82"/>
      <c r="J47" s="87" t="s">
        <v>160</v>
      </c>
    </row>
    <row r="48" spans="1:10" ht="12.75">
      <c r="A48" s="85">
        <v>39</v>
      </c>
      <c r="B48" s="90">
        <v>700</v>
      </c>
      <c r="C48" s="90">
        <v>70005</v>
      </c>
      <c r="D48" s="72" t="s">
        <v>11</v>
      </c>
      <c r="E48" s="83">
        <f t="shared" si="1"/>
        <v>1500000</v>
      </c>
      <c r="F48" s="82">
        <v>300000</v>
      </c>
      <c r="G48" s="82">
        <v>300000</v>
      </c>
      <c r="H48" s="82">
        <v>400000</v>
      </c>
      <c r="I48" s="82">
        <v>500000</v>
      </c>
      <c r="J48" s="87" t="s">
        <v>160</v>
      </c>
    </row>
    <row r="49" spans="1:10" ht="15" customHeight="1">
      <c r="A49" s="114" t="s">
        <v>157</v>
      </c>
      <c r="B49" s="114"/>
      <c r="C49" s="114"/>
      <c r="D49" s="114"/>
      <c r="E49" s="83">
        <f>SUM(E47:E48)</f>
        <v>1600000</v>
      </c>
      <c r="F49" s="83">
        <f>SUM(F47:F48)</f>
        <v>400000</v>
      </c>
      <c r="G49" s="83">
        <f>SUM(G47:G48)</f>
        <v>300000</v>
      </c>
      <c r="H49" s="83">
        <f>SUM(H47:H48)</f>
        <v>400000</v>
      </c>
      <c r="I49" s="83">
        <f>SUM(I47:I48)</f>
        <v>500000</v>
      </c>
      <c r="J49" s="87"/>
    </row>
    <row r="50" spans="1:10" ht="38.25">
      <c r="A50" s="85">
        <v>40</v>
      </c>
      <c r="B50" s="90">
        <v>750</v>
      </c>
      <c r="C50" s="90">
        <v>75023</v>
      </c>
      <c r="D50" s="72" t="s">
        <v>42</v>
      </c>
      <c r="E50" s="83">
        <f t="shared" si="1"/>
        <v>190000</v>
      </c>
      <c r="F50" s="82">
        <v>45000</v>
      </c>
      <c r="G50" s="82">
        <v>45000</v>
      </c>
      <c r="H50" s="82">
        <v>50000</v>
      </c>
      <c r="I50" s="82">
        <v>50000</v>
      </c>
      <c r="J50" s="87" t="s">
        <v>160</v>
      </c>
    </row>
    <row r="51" spans="1:10" ht="38.25">
      <c r="A51" s="85">
        <v>41</v>
      </c>
      <c r="B51" s="90">
        <v>750</v>
      </c>
      <c r="C51" s="90">
        <v>75416</v>
      </c>
      <c r="D51" s="72" t="s">
        <v>37</v>
      </c>
      <c r="E51" s="83">
        <f t="shared" si="1"/>
        <v>15000000</v>
      </c>
      <c r="F51" s="82">
        <v>1000000</v>
      </c>
      <c r="G51" s="82">
        <v>8000000</v>
      </c>
      <c r="H51" s="82">
        <v>6000000</v>
      </c>
      <c r="I51" s="82"/>
      <c r="J51" s="87" t="s">
        <v>160</v>
      </c>
    </row>
    <row r="52" spans="1:10" ht="15" customHeight="1">
      <c r="A52" s="114" t="s">
        <v>157</v>
      </c>
      <c r="B52" s="114"/>
      <c r="C52" s="114"/>
      <c r="D52" s="114"/>
      <c r="E52" s="83">
        <f>SUM(E50:E51)</f>
        <v>15190000</v>
      </c>
      <c r="F52" s="83">
        <f>SUM(F50:F51)</f>
        <v>1045000</v>
      </c>
      <c r="G52" s="83">
        <f>SUM(G50:G51)</f>
        <v>8045000</v>
      </c>
      <c r="H52" s="83">
        <f>SUM(H50:H51)</f>
        <v>6050000</v>
      </c>
      <c r="I52" s="83">
        <f>SUM(I50:I51)</f>
        <v>50000</v>
      </c>
      <c r="J52" s="87"/>
    </row>
    <row r="53" spans="1:10" ht="12.75">
      <c r="A53" s="85">
        <v>42</v>
      </c>
      <c r="B53" s="90">
        <v>801</v>
      </c>
      <c r="C53" s="90">
        <v>80101</v>
      </c>
      <c r="D53" s="72" t="s">
        <v>95</v>
      </c>
      <c r="E53" s="83">
        <f>SUM(F53:I53)</f>
        <v>80000</v>
      </c>
      <c r="F53" s="82">
        <v>10000</v>
      </c>
      <c r="G53" s="82">
        <v>10000</v>
      </c>
      <c r="H53" s="82">
        <v>10000</v>
      </c>
      <c r="I53" s="82">
        <v>50000</v>
      </c>
      <c r="J53" s="87" t="s">
        <v>160</v>
      </c>
    </row>
    <row r="54" spans="1:10" ht="25.5">
      <c r="A54" s="85">
        <v>43</v>
      </c>
      <c r="B54" s="90">
        <v>801</v>
      </c>
      <c r="C54" s="90">
        <v>80104</v>
      </c>
      <c r="D54" s="72" t="s">
        <v>38</v>
      </c>
      <c r="E54" s="83">
        <f>SUM(F54:I54)</f>
        <v>270000</v>
      </c>
      <c r="F54" s="82">
        <v>10000</v>
      </c>
      <c r="G54" s="82">
        <v>10000</v>
      </c>
      <c r="H54" s="82">
        <v>50000</v>
      </c>
      <c r="I54" s="82">
        <v>200000</v>
      </c>
      <c r="J54" s="87" t="s">
        <v>160</v>
      </c>
    </row>
    <row r="55" spans="1:10" ht="25.5">
      <c r="A55" s="85">
        <v>44</v>
      </c>
      <c r="B55" s="90">
        <v>801</v>
      </c>
      <c r="C55" s="90">
        <v>80104</v>
      </c>
      <c r="D55" s="72" t="s">
        <v>49</v>
      </c>
      <c r="E55" s="83">
        <f>SUM(F55:I55)</f>
        <v>5000000</v>
      </c>
      <c r="F55" s="82">
        <v>100000</v>
      </c>
      <c r="G55" s="82">
        <v>500000</v>
      </c>
      <c r="H55" s="82">
        <v>2000000</v>
      </c>
      <c r="I55" s="82">
        <v>2400000</v>
      </c>
      <c r="J55" s="87" t="s">
        <v>160</v>
      </c>
    </row>
    <row r="56" spans="1:10" ht="12.75">
      <c r="A56" s="85">
        <v>45</v>
      </c>
      <c r="B56" s="90">
        <v>801</v>
      </c>
      <c r="C56" s="90">
        <v>80104</v>
      </c>
      <c r="D56" s="72" t="s">
        <v>116</v>
      </c>
      <c r="E56" s="83">
        <f>SUM(F56:I56)</f>
        <v>105000</v>
      </c>
      <c r="F56" s="82">
        <v>25000</v>
      </c>
      <c r="G56" s="82">
        <v>20000</v>
      </c>
      <c r="H56" s="82">
        <v>30000</v>
      </c>
      <c r="I56" s="82">
        <v>30000</v>
      </c>
      <c r="J56" s="87" t="s">
        <v>160</v>
      </c>
    </row>
    <row r="57" spans="1:10" ht="15" customHeight="1">
      <c r="A57" s="85">
        <v>46</v>
      </c>
      <c r="B57" s="90">
        <v>801</v>
      </c>
      <c r="C57" s="90">
        <v>80104</v>
      </c>
      <c r="D57" s="72" t="s">
        <v>115</v>
      </c>
      <c r="E57" s="83">
        <f>SUM(F57:I57)</f>
        <v>105000</v>
      </c>
      <c r="F57" s="82">
        <v>25000</v>
      </c>
      <c r="G57" s="82">
        <v>20000</v>
      </c>
      <c r="H57" s="82">
        <v>30000</v>
      </c>
      <c r="I57" s="82">
        <v>30000</v>
      </c>
      <c r="J57" s="87" t="s">
        <v>160</v>
      </c>
    </row>
    <row r="58" spans="1:10" ht="15" customHeight="1">
      <c r="A58" s="114" t="s">
        <v>157</v>
      </c>
      <c r="B58" s="114"/>
      <c r="C58" s="114"/>
      <c r="D58" s="114"/>
      <c r="E58" s="83">
        <f>SUM(E53:E57)</f>
        <v>5560000</v>
      </c>
      <c r="F58" s="83">
        <f>SUM(F53:F57)</f>
        <v>170000</v>
      </c>
      <c r="G58" s="83">
        <f>SUM(G53:G57)</f>
        <v>560000</v>
      </c>
      <c r="H58" s="83">
        <f>SUM(H53:H57)</f>
        <v>2120000</v>
      </c>
      <c r="I58" s="83">
        <f>SUM(I53:I57)</f>
        <v>2710000</v>
      </c>
      <c r="J58" s="87"/>
    </row>
    <row r="59" spans="1:10" ht="12.75">
      <c r="A59" s="85">
        <v>47</v>
      </c>
      <c r="B59" s="90">
        <v>852</v>
      </c>
      <c r="C59" s="90">
        <v>85202</v>
      </c>
      <c r="D59" s="72" t="s">
        <v>44</v>
      </c>
      <c r="E59" s="83">
        <f>SUM(F59:I59)</f>
        <v>190000</v>
      </c>
      <c r="F59" s="82">
        <v>20000</v>
      </c>
      <c r="G59" s="82">
        <v>20000</v>
      </c>
      <c r="H59" s="82">
        <v>50000</v>
      </c>
      <c r="I59" s="82">
        <v>100000</v>
      </c>
      <c r="J59" s="87" t="s">
        <v>160</v>
      </c>
    </row>
    <row r="60" spans="1:10" ht="15" customHeight="1">
      <c r="A60" s="114" t="s">
        <v>157</v>
      </c>
      <c r="B60" s="114"/>
      <c r="C60" s="114"/>
      <c r="D60" s="114"/>
      <c r="E60" s="83">
        <f>SUM(E59)</f>
        <v>190000</v>
      </c>
      <c r="F60" s="83">
        <f>SUM(F59)</f>
        <v>20000</v>
      </c>
      <c r="G60" s="83">
        <f>SUM(G59)</f>
        <v>20000</v>
      </c>
      <c r="H60" s="83">
        <f>SUM(H59)</f>
        <v>50000</v>
      </c>
      <c r="I60" s="83">
        <f>SUM(I59)</f>
        <v>100000</v>
      </c>
      <c r="J60" s="87" t="s">
        <v>160</v>
      </c>
    </row>
    <row r="61" spans="1:10" ht="25.5">
      <c r="A61" s="85">
        <v>48</v>
      </c>
      <c r="B61" s="90">
        <v>900</v>
      </c>
      <c r="C61" s="90">
        <v>90015</v>
      </c>
      <c r="D61" s="72" t="s">
        <v>114</v>
      </c>
      <c r="E61" s="83">
        <f>SUM(F61:I61)</f>
        <v>800000</v>
      </c>
      <c r="F61" s="82">
        <v>200000</v>
      </c>
      <c r="G61" s="82">
        <v>150000</v>
      </c>
      <c r="H61" s="82">
        <v>200000</v>
      </c>
      <c r="I61" s="82">
        <v>250000</v>
      </c>
      <c r="J61" s="87" t="s">
        <v>160</v>
      </c>
    </row>
    <row r="62" spans="1:10" ht="15" customHeight="1">
      <c r="A62" s="114" t="s">
        <v>157</v>
      </c>
      <c r="B62" s="114"/>
      <c r="C62" s="114"/>
      <c r="D62" s="114"/>
      <c r="E62" s="83">
        <f>SUM(E61)</f>
        <v>800000</v>
      </c>
      <c r="F62" s="83">
        <f>SUM(F61)</f>
        <v>200000</v>
      </c>
      <c r="G62" s="83">
        <f>SUM(G61)</f>
        <v>150000</v>
      </c>
      <c r="H62" s="83">
        <f>SUM(H61)</f>
        <v>200000</v>
      </c>
      <c r="I62" s="83">
        <f>SUM(I61)</f>
        <v>250000</v>
      </c>
      <c r="J62" s="87"/>
    </row>
    <row r="63" spans="1:10" ht="38.25">
      <c r="A63" s="85">
        <v>49</v>
      </c>
      <c r="B63" s="90">
        <v>921</v>
      </c>
      <c r="C63" s="90">
        <v>92109</v>
      </c>
      <c r="D63" s="72" t="s">
        <v>29</v>
      </c>
      <c r="E63" s="83">
        <f>SUM(F63:I63)</f>
        <v>62000</v>
      </c>
      <c r="F63" s="82">
        <v>1000</v>
      </c>
      <c r="G63" s="82">
        <v>1000</v>
      </c>
      <c r="H63" s="82">
        <v>10000</v>
      </c>
      <c r="I63" s="82">
        <v>50000</v>
      </c>
      <c r="J63" s="87" t="s">
        <v>160</v>
      </c>
    </row>
    <row r="64" spans="1:10" ht="38.25">
      <c r="A64" s="85">
        <v>50</v>
      </c>
      <c r="B64" s="90">
        <v>921</v>
      </c>
      <c r="C64" s="90">
        <v>92109</v>
      </c>
      <c r="D64" s="76" t="s">
        <v>31</v>
      </c>
      <c r="E64" s="83">
        <f>SUM(F64:I64)</f>
        <v>40000</v>
      </c>
      <c r="F64" s="82">
        <v>20000</v>
      </c>
      <c r="G64" s="82">
        <v>20000</v>
      </c>
      <c r="H64" s="82"/>
      <c r="I64" s="82"/>
      <c r="J64" s="87" t="s">
        <v>160</v>
      </c>
    </row>
    <row r="65" spans="1:10" ht="15" customHeight="1">
      <c r="A65" s="114" t="s">
        <v>157</v>
      </c>
      <c r="B65" s="114"/>
      <c r="C65" s="114"/>
      <c r="D65" s="114"/>
      <c r="E65" s="83">
        <f>SUM(E63:E64)</f>
        <v>102000</v>
      </c>
      <c r="F65" s="83">
        <f>SUM(F63:F64)</f>
        <v>21000</v>
      </c>
      <c r="G65" s="83">
        <f>SUM(G63:G64)</f>
        <v>21000</v>
      </c>
      <c r="H65" s="83">
        <f>SUM(H63:H64)</f>
        <v>10000</v>
      </c>
      <c r="I65" s="83">
        <f>SUM(I63:I64)</f>
        <v>50000</v>
      </c>
      <c r="J65" s="87"/>
    </row>
    <row r="66" spans="1:10" ht="12.75">
      <c r="A66" s="85">
        <v>51</v>
      </c>
      <c r="B66" s="90">
        <v>926</v>
      </c>
      <c r="C66" s="90">
        <v>92605</v>
      </c>
      <c r="D66" s="72" t="s">
        <v>10</v>
      </c>
      <c r="E66" s="83">
        <f>SUM(F66:I66)</f>
        <v>190000</v>
      </c>
      <c r="F66" s="82">
        <v>20000</v>
      </c>
      <c r="G66" s="82">
        <v>20000</v>
      </c>
      <c r="H66" s="82">
        <v>50000</v>
      </c>
      <c r="I66" s="82">
        <v>100000</v>
      </c>
      <c r="J66" s="87"/>
    </row>
    <row r="67" spans="1:10" ht="12.75">
      <c r="A67" s="85">
        <v>52</v>
      </c>
      <c r="B67" s="90">
        <v>926</v>
      </c>
      <c r="C67" s="90">
        <v>92605</v>
      </c>
      <c r="D67" s="76" t="s">
        <v>30</v>
      </c>
      <c r="E67" s="83">
        <f>SUM(F67:I67)</f>
        <v>650000</v>
      </c>
      <c r="F67" s="82">
        <v>20000</v>
      </c>
      <c r="G67" s="82">
        <v>30000</v>
      </c>
      <c r="H67" s="82">
        <v>100000</v>
      </c>
      <c r="I67" s="82">
        <v>500000</v>
      </c>
      <c r="J67" s="87"/>
    </row>
    <row r="68" spans="1:10" ht="15" customHeight="1">
      <c r="A68" s="112" t="s">
        <v>157</v>
      </c>
      <c r="B68" s="112"/>
      <c r="C68" s="112"/>
      <c r="D68" s="112"/>
      <c r="E68" s="83">
        <f>SUM(E66:E67)</f>
        <v>840000</v>
      </c>
      <c r="F68" s="83">
        <f>SUM(F66:F67)</f>
        <v>40000</v>
      </c>
      <c r="G68" s="83">
        <f>SUM(G66:G67)</f>
        <v>50000</v>
      </c>
      <c r="H68" s="83">
        <f>SUM(H66:H67)</f>
        <v>150000</v>
      </c>
      <c r="I68" s="83">
        <f>SUM(I66:I67)</f>
        <v>600000</v>
      </c>
      <c r="J68" s="80"/>
    </row>
    <row r="69" spans="1:10" ht="16.5" customHeight="1">
      <c r="A69" s="113" t="s">
        <v>162</v>
      </c>
      <c r="B69" s="113"/>
      <c r="C69" s="113"/>
      <c r="D69" s="113"/>
      <c r="E69" s="84">
        <f>E68+E65+E62+E60+E58+E52+E49+E46+E23</f>
        <v>71396000</v>
      </c>
      <c r="F69" s="84">
        <f>F68+F65+F62+F60+F58+F52+F49+F46+F23</f>
        <v>10435000</v>
      </c>
      <c r="G69" s="84">
        <f>G68+G65+G62+G60+G58+G52+G49+G46+G23</f>
        <v>19961000</v>
      </c>
      <c r="H69" s="84">
        <f>H68+H65+H62+H60+H58+H52+H49+H46+H23</f>
        <v>20371000</v>
      </c>
      <c r="I69" s="84">
        <f>I68+I65+I62+I60+I58+I52+I49+I46+I23</f>
        <v>20629000</v>
      </c>
      <c r="J69" s="80"/>
    </row>
    <row r="73" spans="7:9" ht="12.75">
      <c r="G73">
        <f>19961000-G69</f>
        <v>0</v>
      </c>
      <c r="H73">
        <f>20371000-H69</f>
        <v>0</v>
      </c>
      <c r="I73">
        <f>20629000-I69</f>
        <v>0</v>
      </c>
    </row>
    <row r="75" ht="12.75">
      <c r="F75">
        <f>F69+Arkusz2!G29</f>
        <v>22991197</v>
      </c>
    </row>
    <row r="78" spans="5:11" ht="12.75">
      <c r="E78" t="s">
        <v>177</v>
      </c>
      <c r="F78" s="79">
        <v>2010</v>
      </c>
      <c r="G78" t="s">
        <v>177</v>
      </c>
      <c r="H78" s="79">
        <v>2009</v>
      </c>
      <c r="I78" s="79">
        <v>2009</v>
      </c>
      <c r="J78" t="s">
        <v>178</v>
      </c>
      <c r="K78" s="79">
        <v>2010</v>
      </c>
    </row>
    <row r="79" spans="4:8" ht="12.75">
      <c r="D79" t="s">
        <v>163</v>
      </c>
      <c r="E79">
        <f>Arkusz2!G19+Arkusz3!E10+Arkusz3!E17+Arkusz3!E24+Arkusz3!E25+Arkusz3!E64+E30+E31</f>
        <v>4190000</v>
      </c>
      <c r="F79">
        <f>Arkusz2!G19+Arkusz3!F10+Arkusz3!F17+Arkusz3!F25+Arkusz3!F30+Arkusz3!F64</f>
        <v>1070000</v>
      </c>
      <c r="H79">
        <f>'[1]Arkusz1'!$D$31+'[1]Arkusz1'!$D$43+'[1]Arkusz1'!$D$44+'[1]Arkusz1'!$D$62+'[1]Arkusz1'!$D$99+'[1]Arkusz1'!$D$103+'[1]Arkusz1'!$D$98</f>
        <v>1619500</v>
      </c>
    </row>
    <row r="80" spans="4:8" ht="12.75">
      <c r="D80" t="s">
        <v>164</v>
      </c>
      <c r="E80">
        <f>Arkusz3!E9+Arkusz3!E16</f>
        <v>520000</v>
      </c>
      <c r="F80">
        <f>Arkusz3!F9+Arkusz3!F16</f>
        <v>70000</v>
      </c>
      <c r="H80">
        <f>'[1]Arkusz1'!$D$70</f>
        <v>50000</v>
      </c>
    </row>
    <row r="81" spans="4:11" ht="12.75">
      <c r="D81" t="s">
        <v>165</v>
      </c>
      <c r="E81">
        <f>Arkusz2!G9+Arkusz3!E43</f>
        <v>4150000</v>
      </c>
      <c r="F81">
        <f>Arkusz2!G9+Arkusz3!F43</f>
        <v>650000</v>
      </c>
      <c r="G81">
        <f>E79+E80+E81+E82+E83</f>
        <v>28022560</v>
      </c>
      <c r="H81">
        <f>'[1]Arkusz1'!$D$21</f>
        <v>200000</v>
      </c>
      <c r="I81">
        <f>H79+H80+H81+H82+H83</f>
        <v>7514767</v>
      </c>
      <c r="J81">
        <f>I81+G81</f>
        <v>35537327</v>
      </c>
      <c r="K81">
        <f>F79+F80+F81+F82+F83</f>
        <v>7917560</v>
      </c>
    </row>
    <row r="82" spans="4:8" ht="12.75">
      <c r="D82" t="s">
        <v>166</v>
      </c>
      <c r="E82">
        <f>Arkusz2!G14+Arkusz2!H15+Arkusz3!E14+Arkusz3!E15+Arkusz3!E26+Arkusz3!E27+Arkusz3!E57</f>
        <v>11392560</v>
      </c>
      <c r="F82">
        <f>Arkusz2!H14+Arkusz2!H15+Arkusz3!F14+Arkusz3!F15+Arkusz3!F26+Arkusz3!F27+Arkusz3!F57</f>
        <v>5087560</v>
      </c>
      <c r="H82">
        <f>'[1]Arkusz1'!$D$39+'[1]Arkusz1'!$D$40+'[1]Arkusz1'!$D$41+'[1]Arkusz1'!$D$42+'[1]Arkusz1'!$D$65+'[1]Arkusz1'!$D$75+'[1]Arkusz1'!$D$76+'[1]Arkusz1'!$D$77+'[1]Arkusz1'!$D$80+'[1]Arkusz1'!$D$86+'[1]Arkusz1'!$D$88+'[1]Arkusz1'!$D$105</f>
        <v>4950137</v>
      </c>
    </row>
    <row r="83" spans="4:8" ht="12.75">
      <c r="D83" t="s">
        <v>167</v>
      </c>
      <c r="E83">
        <f>Arkusz2!G10+Arkusz3!E18+Arkusz3!E28+Arkusz3!E44+Arkusz3!E54+E29</f>
        <v>7770000</v>
      </c>
      <c r="F83">
        <f>Arkusz2!G10+Arkusz3!F18+Arkusz3!F28+Arkusz3!F29+Arkusz3!F44+Arkusz3!F54</f>
        <v>1040000</v>
      </c>
      <c r="H83">
        <f>'[1]Arkusz1'!$D$22+'[1]Arkusz1'!$D$36+'[1]Arkusz1'!$D$38+'[1]Arkusz1'!$D$52+'[1]Arkusz1'!$D$55</f>
        <v>695130</v>
      </c>
    </row>
    <row r="84" ht="12.75">
      <c r="D84" t="s">
        <v>168</v>
      </c>
    </row>
    <row r="85" spans="4:11" ht="12.75">
      <c r="D85" t="s">
        <v>169</v>
      </c>
      <c r="E85">
        <f>Arkusz3!E32+Arkusz3!E33+Arkusz3!E66</f>
        <v>2240000</v>
      </c>
      <c r="F85">
        <f>Arkusz3!F32+Arkusz3!F33+Arkusz3!F66</f>
        <v>220000</v>
      </c>
      <c r="G85">
        <f>E84+E85+E86+E87</f>
        <v>3780000</v>
      </c>
      <c r="H85">
        <f>'[1]Arkusz1'!$D$14+'[1]Arkusz1'!$D$45+'[1]Arkusz1'!$D$46</f>
        <v>3287022</v>
      </c>
      <c r="I85">
        <f>H84+H85+H86+H87</f>
        <v>7990022</v>
      </c>
      <c r="J85">
        <f>I85+G85</f>
        <v>11770022</v>
      </c>
      <c r="K85">
        <f>F84+F85+F86+F87</f>
        <v>610000</v>
      </c>
    </row>
    <row r="86" spans="4:8" ht="12.75">
      <c r="D86" t="s">
        <v>170</v>
      </c>
      <c r="E86">
        <f>Arkusz2!G8+Arkusz2!G26+Arkusz3!E39</f>
        <v>1540000</v>
      </c>
      <c r="F86">
        <f>Arkusz2!G8+Arkusz2!G26+Arkusz3!F39</f>
        <v>390000</v>
      </c>
      <c r="H86">
        <f>'[1]Arkusz1'!$D$13+'[1]Arkusz1'!$D$104+'[1]Arkusz1'!$D$89</f>
        <v>3438000</v>
      </c>
    </row>
    <row r="87" spans="4:8" ht="12.75">
      <c r="D87" t="s">
        <v>171</v>
      </c>
      <c r="H87">
        <f>'[1]Arkusz1'!$D$15</f>
        <v>1265000</v>
      </c>
    </row>
    <row r="88" spans="4:8" ht="12.75">
      <c r="D88" t="s">
        <v>172</v>
      </c>
      <c r="E88">
        <f>Arkusz3!E8+Arkusz3!E20+Arkusz3!E63+Arkusz3!E37+Arkusz3!E38</f>
        <v>3842000</v>
      </c>
      <c r="F88">
        <f>Arkusz3!F8+Arkusz3!F20+Arkusz3!F37+Arkusz3!F38+Arkusz3!F63</f>
        <v>841000</v>
      </c>
      <c r="H88">
        <f>'[1]Arkusz1'!$D$19+'[1]Arkusz1'!$D$20+'[1]Arkusz1'!$D$25+'[1]Arkusz1'!$D$60+'[1]Arkusz1'!$D$48</f>
        <v>1415907</v>
      </c>
    </row>
    <row r="89" spans="4:8" ht="12.75">
      <c r="D89" t="s">
        <v>173</v>
      </c>
      <c r="E89">
        <f>Arkusz2!G16+Arkusz3!E67+Arkusz3!E59+Arkusz3!E36+Arkusz3!E35+Arkusz3!E19+E34</f>
        <v>10400000</v>
      </c>
      <c r="F89">
        <f>Arkusz2!G16+Arkusz3!F19+Arkusz3!F34+Arkusz3!F35+Arkusz3!F36+Arkusz3!F59+Arkusz3!F67</f>
        <v>2030000</v>
      </c>
      <c r="H89">
        <f>'[1]Arkusz1'!$D$27+'[1]Arkusz1'!$D$30+'[1]Arkusz1'!$D$37+'[1]Arkusz1'!$D$47+'[1]Arkusz1'!$D$50+'[1]Arkusz1'!$D$59+'[1]Arkusz1'!$D$84+'[1]Arkusz1'!$D$96+'[1]Arkusz1'!$D$51</f>
        <v>3445000</v>
      </c>
    </row>
    <row r="90" spans="4:11" ht="12.75">
      <c r="D90" t="s">
        <v>174</v>
      </c>
      <c r="E90">
        <f>Arkusz3!E55+Arkusz3!E40+Arkusz3!E21</f>
        <v>7900000</v>
      </c>
      <c r="F90">
        <f>Arkusz3!F21+Arkusz3!F40+Arkusz3!F55</f>
        <v>450000</v>
      </c>
      <c r="G90">
        <f>E88+E89+E90+E91</f>
        <v>26277000</v>
      </c>
      <c r="H90">
        <f>'[1]Arkusz1'!$D$16+'[1]Arkusz1'!$D$17+'[1]Arkusz1'!$D$18+'[1]Arkusz1'!$D$32+'[1]Arkusz1'!$D$49+'[1]Arkusz1'!$D$56+'[1]Arkusz1'!$D$69+'[1]Arkusz1'!$D$72+'[1]Arkusz1'!$D$101</f>
        <v>4450100</v>
      </c>
      <c r="I90">
        <f>H88+H89+H90+H91</f>
        <v>11260007</v>
      </c>
      <c r="J90">
        <f>G90+I90</f>
        <v>37537007</v>
      </c>
      <c r="K90">
        <f>F88+F89+F90+F91</f>
        <v>5556000</v>
      </c>
    </row>
    <row r="91" spans="4:8" ht="12.75">
      <c r="D91" t="s">
        <v>175</v>
      </c>
      <c r="E91">
        <f>Arkusz3!E56+Arkusz3!E53+Arkusz3!E41+Arkusz3!E13+Arkusz2!G17</f>
        <v>4135000</v>
      </c>
      <c r="F91">
        <f>Arkusz2!G17+Arkusz3!F13+Arkusz3!F41+Arkusz3!F53+Arkusz3!F56</f>
        <v>2235000</v>
      </c>
      <c r="H91">
        <f>'[1]Arkusz1'!$D$26+'[1]Arkusz1'!$D$33+'[1]Arkusz1'!$D$34+'[1]Arkusz1'!$D$64+'[1]Arkusz1'!$D$74+'[1]Arkusz1'!$D$85+'[1]Arkusz1'!$D$91+'[1]Arkusz1'!$D$100+'[1]Arkusz1'!$E$102</f>
        <v>1949000</v>
      </c>
    </row>
  </sheetData>
  <mergeCells count="18">
    <mergeCell ref="J6:J7"/>
    <mergeCell ref="A4:J4"/>
    <mergeCell ref="A49:D49"/>
    <mergeCell ref="A52:D52"/>
    <mergeCell ref="F6:I6"/>
    <mergeCell ref="A6:A7"/>
    <mergeCell ref="B6:B7"/>
    <mergeCell ref="C6:C7"/>
    <mergeCell ref="D6:D7"/>
    <mergeCell ref="E6:E7"/>
    <mergeCell ref="A68:D68"/>
    <mergeCell ref="A69:D69"/>
    <mergeCell ref="A46:D46"/>
    <mergeCell ref="A23:D23"/>
    <mergeCell ref="A60:D60"/>
    <mergeCell ref="A58:D58"/>
    <mergeCell ref="A62:D62"/>
    <mergeCell ref="A65:D65"/>
  </mergeCells>
  <printOptions/>
  <pageMargins left="0.75" right="0.75" top="1" bottom="1" header="0.5" footer="0.5"/>
  <pageSetup horizontalDpi="600" verticalDpi="600" orientation="landscape" paperSize="9" scale="84" r:id="rId1"/>
  <rowBreaks count="2" manualBreakCount="2">
    <brk id="41" max="255" man="1"/>
    <brk id="5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F2" sqref="F2"/>
    </sheetView>
  </sheetViews>
  <sheetFormatPr defaultColWidth="9.00390625" defaultRowHeight="12.75"/>
  <cols>
    <col min="1" max="1" width="6.625" style="0" customWidth="1"/>
    <col min="5" max="5" width="14.875" style="0" customWidth="1"/>
    <col min="6" max="6" width="18.875" style="0" customWidth="1"/>
    <col min="7" max="7" width="14.00390625" style="0" customWidth="1"/>
    <col min="8" max="8" width="7.375" style="0" customWidth="1"/>
    <col min="9" max="9" width="6.125" style="0" customWidth="1"/>
    <col min="10" max="11" width="6.50390625" style="0" customWidth="1"/>
    <col min="12" max="12" width="12.875" style="0" customWidth="1"/>
    <col min="13" max="13" width="12.00390625" style="0" bestFit="1" customWidth="1"/>
  </cols>
  <sheetData>
    <row r="1" ht="12.75">
      <c r="M1" t="s">
        <v>120</v>
      </c>
    </row>
    <row r="2" ht="12.75">
      <c r="K2" t="s">
        <v>121</v>
      </c>
    </row>
    <row r="4" spans="1:14" ht="15.75">
      <c r="A4" s="116" t="s">
        <v>122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4" ht="15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ht="15.75">
      <c r="A6" s="115" t="s">
        <v>123</v>
      </c>
      <c r="B6" s="115" t="s">
        <v>124</v>
      </c>
      <c r="C6" s="115" t="s">
        <v>125</v>
      </c>
      <c r="D6" s="115" t="s">
        <v>126</v>
      </c>
      <c r="E6" s="115"/>
      <c r="F6" s="115"/>
      <c r="G6" s="115" t="s">
        <v>127</v>
      </c>
      <c r="H6" s="124" t="s">
        <v>128</v>
      </c>
      <c r="I6" s="125"/>
      <c r="J6" s="125"/>
      <c r="K6" s="125"/>
      <c r="L6" s="125"/>
      <c r="M6" s="125"/>
      <c r="N6" s="126"/>
    </row>
    <row r="7" spans="1:14" ht="94.5">
      <c r="A7" s="115"/>
      <c r="B7" s="115"/>
      <c r="C7" s="115"/>
      <c r="D7" s="115"/>
      <c r="E7" s="115"/>
      <c r="F7" s="115"/>
      <c r="G7" s="115"/>
      <c r="H7" s="115" t="s">
        <v>129</v>
      </c>
      <c r="I7" s="115"/>
      <c r="J7" s="115" t="s">
        <v>180</v>
      </c>
      <c r="K7" s="115"/>
      <c r="L7" s="70" t="s">
        <v>159</v>
      </c>
      <c r="M7" s="70" t="s">
        <v>130</v>
      </c>
      <c r="N7" s="70" t="s">
        <v>131</v>
      </c>
    </row>
    <row r="8" spans="1:14" ht="42.75" customHeight="1">
      <c r="A8" s="85">
        <v>1</v>
      </c>
      <c r="B8" s="97" t="s">
        <v>155</v>
      </c>
      <c r="C8" s="97" t="s">
        <v>156</v>
      </c>
      <c r="D8" s="127" t="s">
        <v>144</v>
      </c>
      <c r="E8" s="127"/>
      <c r="F8" s="127"/>
      <c r="G8" s="99">
        <f>SUM(H8:N8)</f>
        <v>20000</v>
      </c>
      <c r="H8" s="119">
        <v>20000</v>
      </c>
      <c r="I8" s="119"/>
      <c r="J8" s="119"/>
      <c r="K8" s="119"/>
      <c r="L8" s="100"/>
      <c r="M8" s="100"/>
      <c r="N8" s="94"/>
    </row>
    <row r="9" spans="1:14" ht="51.75" customHeight="1">
      <c r="A9" s="85">
        <v>2</v>
      </c>
      <c r="B9" s="97" t="s">
        <v>155</v>
      </c>
      <c r="C9" s="97" t="s">
        <v>156</v>
      </c>
      <c r="D9" s="127" t="s">
        <v>118</v>
      </c>
      <c r="E9" s="127"/>
      <c r="F9" s="127"/>
      <c r="G9" s="99">
        <f aca="true" t="shared" si="0" ref="G9:G27">SUM(H9:N9)</f>
        <v>550000</v>
      </c>
      <c r="H9" s="119">
        <v>200000</v>
      </c>
      <c r="I9" s="119"/>
      <c r="J9" s="119">
        <v>350000</v>
      </c>
      <c r="K9" s="119"/>
      <c r="L9" s="100"/>
      <c r="M9" s="100"/>
      <c r="N9" s="94"/>
    </row>
    <row r="10" spans="1:14" ht="40.5" customHeight="1">
      <c r="A10" s="85">
        <v>3</v>
      </c>
      <c r="B10" s="97" t="s">
        <v>155</v>
      </c>
      <c r="C10" s="97" t="s">
        <v>156</v>
      </c>
      <c r="D10" s="127" t="s">
        <v>36</v>
      </c>
      <c r="E10" s="127"/>
      <c r="F10" s="127"/>
      <c r="G10" s="99">
        <f t="shared" si="0"/>
        <v>450000</v>
      </c>
      <c r="H10" s="119">
        <v>150000</v>
      </c>
      <c r="I10" s="119"/>
      <c r="J10" s="119">
        <v>300000</v>
      </c>
      <c r="K10" s="119"/>
      <c r="L10" s="100"/>
      <c r="M10" s="100"/>
      <c r="N10" s="94"/>
    </row>
    <row r="11" spans="1:14" ht="15" customHeight="1">
      <c r="A11" s="85"/>
      <c r="B11" s="85"/>
      <c r="C11" s="85"/>
      <c r="D11" s="128" t="s">
        <v>157</v>
      </c>
      <c r="E11" s="129"/>
      <c r="F11" s="130"/>
      <c r="G11" s="83">
        <f t="shared" si="0"/>
        <v>1020000</v>
      </c>
      <c r="H11" s="120">
        <f>SUM(H8:H10)</f>
        <v>370000</v>
      </c>
      <c r="I11" s="120"/>
      <c r="J11" s="120">
        <f>SUM(J8:J10)</f>
        <v>650000</v>
      </c>
      <c r="K11" s="120"/>
      <c r="L11" s="96">
        <f>SUM(L8:L10)</f>
        <v>0</v>
      </c>
      <c r="M11" s="96">
        <f>SUM(M8:M10)</f>
        <v>0</v>
      </c>
      <c r="N11" s="92">
        <f>SUM(N8:N10)</f>
        <v>0</v>
      </c>
    </row>
    <row r="12" spans="1:14" ht="39" customHeight="1">
      <c r="A12" s="85">
        <v>4</v>
      </c>
      <c r="B12" s="85">
        <v>150</v>
      </c>
      <c r="C12" s="85">
        <v>15011</v>
      </c>
      <c r="D12" s="131" t="s">
        <v>179</v>
      </c>
      <c r="E12" s="132"/>
      <c r="F12" s="133"/>
      <c r="G12" s="101">
        <f>SUM(H12+J12+L12+M12+N12)</f>
        <v>10917</v>
      </c>
      <c r="H12" s="108">
        <v>10917</v>
      </c>
      <c r="I12" s="143"/>
      <c r="J12" s="144"/>
      <c r="K12" s="145"/>
      <c r="L12" s="95"/>
      <c r="M12" s="95"/>
      <c r="N12" s="102"/>
    </row>
    <row r="13" spans="1:14" ht="15" customHeight="1">
      <c r="A13" s="85"/>
      <c r="B13" s="91"/>
      <c r="C13" s="91"/>
      <c r="D13" s="128" t="s">
        <v>157</v>
      </c>
      <c r="E13" s="134"/>
      <c r="F13" s="135"/>
      <c r="G13" s="83">
        <f>SUM(G12)</f>
        <v>10917</v>
      </c>
      <c r="H13" s="146">
        <f>SUM(H12)</f>
        <v>10917</v>
      </c>
      <c r="I13" s="147"/>
      <c r="J13" s="146">
        <v>0</v>
      </c>
      <c r="K13" s="147"/>
      <c r="L13" s="96">
        <v>0</v>
      </c>
      <c r="M13" s="96">
        <v>0</v>
      </c>
      <c r="N13" s="92">
        <v>0</v>
      </c>
    </row>
    <row r="14" spans="1:14" ht="27.75" customHeight="1">
      <c r="A14" s="85">
        <v>5</v>
      </c>
      <c r="B14" s="85">
        <v>600</v>
      </c>
      <c r="C14" s="85">
        <v>60016</v>
      </c>
      <c r="D14" s="127" t="s">
        <v>147</v>
      </c>
      <c r="E14" s="127"/>
      <c r="F14" s="127"/>
      <c r="G14" s="99">
        <f t="shared" si="0"/>
        <v>50000</v>
      </c>
      <c r="H14" s="119">
        <v>50000</v>
      </c>
      <c r="I14" s="119"/>
      <c r="J14" s="119"/>
      <c r="K14" s="119"/>
      <c r="L14" s="100"/>
      <c r="M14" s="100"/>
      <c r="N14" s="100"/>
    </row>
    <row r="15" spans="1:14" ht="31.5" customHeight="1">
      <c r="A15" s="85">
        <v>6</v>
      </c>
      <c r="B15" s="85">
        <v>600</v>
      </c>
      <c r="C15" s="85">
        <v>60016</v>
      </c>
      <c r="D15" s="127" t="s">
        <v>73</v>
      </c>
      <c r="E15" s="127"/>
      <c r="F15" s="127"/>
      <c r="G15" s="99">
        <f t="shared" si="0"/>
        <v>4000000</v>
      </c>
      <c r="H15" s="119">
        <v>2103560</v>
      </c>
      <c r="I15" s="119"/>
      <c r="J15" s="119"/>
      <c r="K15" s="119"/>
      <c r="L15" s="100"/>
      <c r="M15" s="100">
        <v>1896440</v>
      </c>
      <c r="N15" s="100"/>
    </row>
    <row r="16" spans="1:14" ht="20.25" customHeight="1">
      <c r="A16" s="85">
        <v>7</v>
      </c>
      <c r="B16" s="85">
        <v>600</v>
      </c>
      <c r="C16" s="85">
        <v>60016</v>
      </c>
      <c r="D16" s="127" t="s">
        <v>153</v>
      </c>
      <c r="E16" s="127"/>
      <c r="F16" s="127"/>
      <c r="G16" s="99">
        <f t="shared" si="0"/>
        <v>180000</v>
      </c>
      <c r="H16" s="119">
        <v>180000</v>
      </c>
      <c r="I16" s="119"/>
      <c r="J16" s="119"/>
      <c r="K16" s="119"/>
      <c r="L16" s="100"/>
      <c r="M16" s="100"/>
      <c r="N16" s="100"/>
    </row>
    <row r="17" spans="1:14" ht="29.25" customHeight="1">
      <c r="A17" s="85">
        <v>8</v>
      </c>
      <c r="B17" s="85">
        <v>600</v>
      </c>
      <c r="C17" s="85">
        <v>60016</v>
      </c>
      <c r="D17" s="127" t="s">
        <v>93</v>
      </c>
      <c r="E17" s="127"/>
      <c r="F17" s="127"/>
      <c r="G17" s="99">
        <f t="shared" si="0"/>
        <v>2000000</v>
      </c>
      <c r="H17" s="119">
        <v>2000000</v>
      </c>
      <c r="I17" s="119"/>
      <c r="J17" s="119"/>
      <c r="K17" s="119"/>
      <c r="L17" s="100"/>
      <c r="M17" s="100"/>
      <c r="N17" s="100"/>
    </row>
    <row r="18" spans="1:14" ht="15" customHeight="1">
      <c r="A18" s="85"/>
      <c r="B18" s="85"/>
      <c r="C18" s="85"/>
      <c r="D18" s="128" t="s">
        <v>157</v>
      </c>
      <c r="E18" s="129"/>
      <c r="F18" s="130"/>
      <c r="G18" s="83">
        <f t="shared" si="0"/>
        <v>6230000</v>
      </c>
      <c r="H18" s="120">
        <f>SUM(H14:H17)</f>
        <v>4333560</v>
      </c>
      <c r="I18" s="120"/>
      <c r="J18" s="120">
        <f>SUM(J14:J17)</f>
        <v>0</v>
      </c>
      <c r="K18" s="120"/>
      <c r="L18" s="96">
        <f>SUM(L14:L17)</f>
        <v>0</v>
      </c>
      <c r="M18" s="96">
        <f>SUM(M14:M17)</f>
        <v>1896440</v>
      </c>
      <c r="N18" s="92">
        <f>SUM(N14:N17)</f>
        <v>0</v>
      </c>
    </row>
    <row r="19" spans="1:14" ht="30.75" customHeight="1">
      <c r="A19" s="85">
        <v>9</v>
      </c>
      <c r="B19" s="85">
        <v>700</v>
      </c>
      <c r="C19" s="85">
        <v>70004</v>
      </c>
      <c r="D19" s="127" t="s">
        <v>53</v>
      </c>
      <c r="E19" s="127"/>
      <c r="F19" s="127"/>
      <c r="G19" s="99">
        <f t="shared" si="0"/>
        <v>30000</v>
      </c>
      <c r="H19" s="119">
        <v>30000</v>
      </c>
      <c r="I19" s="119"/>
      <c r="J19" s="119"/>
      <c r="K19" s="119"/>
      <c r="L19" s="100"/>
      <c r="M19" s="100"/>
      <c r="N19" s="94"/>
    </row>
    <row r="20" spans="1:14" ht="15" customHeight="1">
      <c r="A20" s="85"/>
      <c r="B20" s="85"/>
      <c r="C20" s="85"/>
      <c r="D20" s="128" t="s">
        <v>157</v>
      </c>
      <c r="E20" s="129"/>
      <c r="F20" s="130"/>
      <c r="G20" s="83">
        <f t="shared" si="0"/>
        <v>30000</v>
      </c>
      <c r="H20" s="120">
        <f>H19</f>
        <v>30000</v>
      </c>
      <c r="I20" s="120"/>
      <c r="J20" s="120">
        <f>J19</f>
        <v>0</v>
      </c>
      <c r="K20" s="120"/>
      <c r="L20" s="92">
        <f>L19</f>
        <v>0</v>
      </c>
      <c r="M20" s="92">
        <f>M19</f>
        <v>0</v>
      </c>
      <c r="N20" s="92">
        <f>N19</f>
        <v>0</v>
      </c>
    </row>
    <row r="21" spans="1:14" ht="39" customHeight="1">
      <c r="A21" s="85">
        <v>10</v>
      </c>
      <c r="B21" s="85">
        <v>750</v>
      </c>
      <c r="C21" s="85">
        <v>75095</v>
      </c>
      <c r="D21" s="131" t="s">
        <v>179</v>
      </c>
      <c r="E21" s="132"/>
      <c r="F21" s="133"/>
      <c r="G21" s="101">
        <f>SUM(H21+J21+L21+M21+N21)</f>
        <v>5280</v>
      </c>
      <c r="H21" s="108">
        <v>5280</v>
      </c>
      <c r="I21" s="143"/>
      <c r="J21" s="144"/>
      <c r="K21" s="145"/>
      <c r="L21" s="102"/>
      <c r="M21" s="92"/>
      <c r="N21" s="92"/>
    </row>
    <row r="22" spans="1:14" ht="15" customHeight="1">
      <c r="A22" s="85"/>
      <c r="B22" s="85"/>
      <c r="C22" s="85"/>
      <c r="D22" s="128" t="s">
        <v>157</v>
      </c>
      <c r="E22" s="129"/>
      <c r="F22" s="130"/>
      <c r="G22" s="83">
        <f>SUM(G21)</f>
        <v>5280</v>
      </c>
      <c r="H22" s="146">
        <f>SUM(H21)</f>
        <v>5280</v>
      </c>
      <c r="I22" s="147"/>
      <c r="J22" s="146">
        <v>0</v>
      </c>
      <c r="K22" s="147"/>
      <c r="L22" s="92">
        <v>0</v>
      </c>
      <c r="M22" s="92">
        <v>0</v>
      </c>
      <c r="N22" s="92">
        <v>0</v>
      </c>
    </row>
    <row r="23" spans="1:14" ht="20.25" customHeight="1">
      <c r="A23" s="85">
        <v>11</v>
      </c>
      <c r="B23" s="85">
        <v>754</v>
      </c>
      <c r="C23" s="85">
        <v>75412</v>
      </c>
      <c r="D23" s="127" t="s">
        <v>41</v>
      </c>
      <c r="E23" s="127"/>
      <c r="F23" s="127"/>
      <c r="G23" s="99">
        <f t="shared" si="0"/>
        <v>300000</v>
      </c>
      <c r="H23" s="119">
        <v>300000</v>
      </c>
      <c r="I23" s="119"/>
      <c r="J23" s="123"/>
      <c r="K23" s="123"/>
      <c r="L23" s="94"/>
      <c r="M23" s="94"/>
      <c r="N23" s="94"/>
    </row>
    <row r="24" spans="1:14" ht="28.5" customHeight="1">
      <c r="A24" s="85">
        <v>12</v>
      </c>
      <c r="B24" s="85">
        <v>754</v>
      </c>
      <c r="C24" s="85">
        <v>75416</v>
      </c>
      <c r="D24" s="110" t="s">
        <v>113</v>
      </c>
      <c r="E24" s="111"/>
      <c r="F24" s="103"/>
      <c r="G24" s="99">
        <f t="shared" si="0"/>
        <v>110000</v>
      </c>
      <c r="H24" s="121">
        <v>110000</v>
      </c>
      <c r="I24" s="122"/>
      <c r="J24" s="104"/>
      <c r="K24" s="105"/>
      <c r="L24" s="94"/>
      <c r="M24" s="94"/>
      <c r="N24" s="94"/>
    </row>
    <row r="25" spans="1:14" ht="15" customHeight="1">
      <c r="A25" s="85"/>
      <c r="B25" s="85"/>
      <c r="C25" s="85"/>
      <c r="D25" s="128" t="s">
        <v>157</v>
      </c>
      <c r="E25" s="129"/>
      <c r="F25" s="130"/>
      <c r="G25" s="83">
        <f>SUM(H25:N25)</f>
        <v>410000</v>
      </c>
      <c r="H25" s="120">
        <f>SUM(H23:H24)</f>
        <v>410000</v>
      </c>
      <c r="I25" s="120"/>
      <c r="J25" s="120">
        <f>J23</f>
        <v>0</v>
      </c>
      <c r="K25" s="120"/>
      <c r="L25" s="92">
        <f>L23</f>
        <v>0</v>
      </c>
      <c r="M25" s="92">
        <f>M23</f>
        <v>0</v>
      </c>
      <c r="N25" s="92">
        <f>N23</f>
        <v>0</v>
      </c>
    </row>
    <row r="26" spans="1:14" ht="26.25" customHeight="1">
      <c r="A26" s="85">
        <v>13</v>
      </c>
      <c r="B26" s="85">
        <v>926</v>
      </c>
      <c r="C26" s="85">
        <v>92601</v>
      </c>
      <c r="D26" s="127" t="s">
        <v>54</v>
      </c>
      <c r="E26" s="127"/>
      <c r="F26" s="127"/>
      <c r="G26" s="99">
        <f t="shared" si="0"/>
        <v>350000</v>
      </c>
      <c r="H26" s="119">
        <v>350000</v>
      </c>
      <c r="I26" s="119"/>
      <c r="J26" s="123"/>
      <c r="K26" s="123"/>
      <c r="L26" s="94"/>
      <c r="M26" s="94"/>
      <c r="N26" s="94"/>
    </row>
    <row r="27" spans="1:14" ht="122.25" customHeight="1">
      <c r="A27" s="85">
        <v>14</v>
      </c>
      <c r="B27" s="85">
        <v>926</v>
      </c>
      <c r="C27" s="85">
        <v>92605</v>
      </c>
      <c r="D27" s="141" t="s">
        <v>40</v>
      </c>
      <c r="E27" s="142"/>
      <c r="F27" s="109"/>
      <c r="G27" s="99">
        <f t="shared" si="0"/>
        <v>4500000</v>
      </c>
      <c r="H27" s="121">
        <v>4500000</v>
      </c>
      <c r="I27" s="122"/>
      <c r="J27" s="121"/>
      <c r="K27" s="122"/>
      <c r="L27" s="100"/>
      <c r="M27" s="100"/>
      <c r="N27" s="100"/>
    </row>
    <row r="28" spans="1:14" ht="15" customHeight="1">
      <c r="A28" s="81"/>
      <c r="B28" s="80"/>
      <c r="C28" s="80"/>
      <c r="D28" s="128" t="s">
        <v>157</v>
      </c>
      <c r="E28" s="129"/>
      <c r="F28" s="130"/>
      <c r="G28" s="83">
        <f>SUM(H28:N28)</f>
        <v>4850000</v>
      </c>
      <c r="H28" s="120">
        <f>SUM(H26:H27)</f>
        <v>4850000</v>
      </c>
      <c r="I28" s="120"/>
      <c r="J28" s="120">
        <f>J26</f>
        <v>0</v>
      </c>
      <c r="K28" s="120"/>
      <c r="L28" s="92">
        <f>L26</f>
        <v>0</v>
      </c>
      <c r="M28" s="92">
        <f>M26</f>
        <v>0</v>
      </c>
      <c r="N28" s="92">
        <f>N26</f>
        <v>0</v>
      </c>
    </row>
    <row r="29" spans="1:14" ht="16.5" customHeight="1">
      <c r="A29" s="81"/>
      <c r="B29" s="80"/>
      <c r="C29" s="80"/>
      <c r="D29" s="137" t="s">
        <v>158</v>
      </c>
      <c r="E29" s="138"/>
      <c r="F29" s="139"/>
      <c r="G29" s="84">
        <f>G28+G25+G18+G11+G20+G13+G22</f>
        <v>12556197</v>
      </c>
      <c r="H29" s="106">
        <f>H28+H25+H18+H11+H13+H22</f>
        <v>9979757</v>
      </c>
      <c r="I29" s="107"/>
      <c r="J29" s="106">
        <f>J28+J25+J18+J11</f>
        <v>650000</v>
      </c>
      <c r="K29" s="107"/>
      <c r="L29" s="93">
        <f>L28+L25+L18+L11</f>
        <v>0</v>
      </c>
      <c r="M29" s="93">
        <f>M28+M25+M18+M11</f>
        <v>1896440</v>
      </c>
      <c r="N29" s="98">
        <f>N28+N25+N18+N11</f>
        <v>0</v>
      </c>
    </row>
    <row r="30" spans="4:6" ht="12.75">
      <c r="D30" s="140"/>
      <c r="E30" s="140"/>
      <c r="F30" s="140"/>
    </row>
    <row r="31" spans="4:6" ht="12.75">
      <c r="D31" s="140"/>
      <c r="E31" s="140"/>
      <c r="F31" s="140"/>
    </row>
    <row r="32" spans="4:6" ht="12.75">
      <c r="D32" s="136"/>
      <c r="E32" s="136"/>
      <c r="F32" s="136"/>
    </row>
  </sheetData>
  <mergeCells count="78">
    <mergeCell ref="H21:I21"/>
    <mergeCell ref="J21:K21"/>
    <mergeCell ref="H22:I22"/>
    <mergeCell ref="J22:K22"/>
    <mergeCell ref="H12:I12"/>
    <mergeCell ref="J12:K12"/>
    <mergeCell ref="H13:I13"/>
    <mergeCell ref="J13:K13"/>
    <mergeCell ref="D24:F24"/>
    <mergeCell ref="H24:I24"/>
    <mergeCell ref="J24:K24"/>
    <mergeCell ref="D31:F31"/>
    <mergeCell ref="H29:I29"/>
    <mergeCell ref="J29:K29"/>
    <mergeCell ref="D25:F25"/>
    <mergeCell ref="D32:F32"/>
    <mergeCell ref="D26:F26"/>
    <mergeCell ref="D28:F28"/>
    <mergeCell ref="D29:F29"/>
    <mergeCell ref="D30:F30"/>
    <mergeCell ref="D27:F27"/>
    <mergeCell ref="D16:F16"/>
    <mergeCell ref="D17:F17"/>
    <mergeCell ref="D19:F19"/>
    <mergeCell ref="D23:F23"/>
    <mergeCell ref="D18:F18"/>
    <mergeCell ref="D20:F20"/>
    <mergeCell ref="D21:F21"/>
    <mergeCell ref="D22:F22"/>
    <mergeCell ref="D10:F10"/>
    <mergeCell ref="D11:F11"/>
    <mergeCell ref="D15:F15"/>
    <mergeCell ref="D14:F14"/>
    <mergeCell ref="D12:F12"/>
    <mergeCell ref="D13:F13"/>
    <mergeCell ref="D8:F8"/>
    <mergeCell ref="H8:I8"/>
    <mergeCell ref="J8:K8"/>
    <mergeCell ref="D9:F9"/>
    <mergeCell ref="H9:I9"/>
    <mergeCell ref="J9:K9"/>
    <mergeCell ref="A4:N4"/>
    <mergeCell ref="H6:N6"/>
    <mergeCell ref="H7:I7"/>
    <mergeCell ref="J7:K7"/>
    <mergeCell ref="A6:A7"/>
    <mergeCell ref="B6:B7"/>
    <mergeCell ref="C6:C7"/>
    <mergeCell ref="D6:F7"/>
    <mergeCell ref="G6:G7"/>
    <mergeCell ref="H10:I10"/>
    <mergeCell ref="J10:K10"/>
    <mergeCell ref="H11:I11"/>
    <mergeCell ref="J11:K11"/>
    <mergeCell ref="H14:I14"/>
    <mergeCell ref="J14:K14"/>
    <mergeCell ref="H15:I15"/>
    <mergeCell ref="J15:K15"/>
    <mergeCell ref="H23:I23"/>
    <mergeCell ref="J23:K23"/>
    <mergeCell ref="H16:I16"/>
    <mergeCell ref="J16:K16"/>
    <mergeCell ref="H17:I17"/>
    <mergeCell ref="J17:K17"/>
    <mergeCell ref="H18:I18"/>
    <mergeCell ref="J18:K18"/>
    <mergeCell ref="H20:I20"/>
    <mergeCell ref="J20:K20"/>
    <mergeCell ref="H19:I19"/>
    <mergeCell ref="J19:K19"/>
    <mergeCell ref="H28:I28"/>
    <mergeCell ref="J28:K28"/>
    <mergeCell ref="H27:I27"/>
    <mergeCell ref="J27:K27"/>
    <mergeCell ref="J25:K25"/>
    <mergeCell ref="H26:I26"/>
    <mergeCell ref="J26:K26"/>
    <mergeCell ref="H25:I2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33"/>
  <sheetViews>
    <sheetView zoomScaleSheetLayoutView="100" workbookViewId="0" topLeftCell="A92">
      <selection activeCell="D72" sqref="D72"/>
    </sheetView>
  </sheetViews>
  <sheetFormatPr defaultColWidth="9.00390625" defaultRowHeight="12.75"/>
  <cols>
    <col min="1" max="1" width="4.125" style="3" customWidth="1"/>
    <col min="2" max="2" width="58.375" style="3" customWidth="1"/>
    <col min="3" max="3" width="23.00390625" style="3" customWidth="1"/>
    <col min="4" max="4" width="19.50390625" style="3" customWidth="1"/>
    <col min="5" max="5" width="18.50390625" style="3" customWidth="1"/>
    <col min="6" max="6" width="19.875" style="3" customWidth="1"/>
    <col min="7" max="7" width="28.00390625" style="3" hidden="1" customWidth="1"/>
    <col min="8" max="8" width="23.00390625" style="6" customWidth="1"/>
    <col min="9" max="9" width="16.00390625" style="3" customWidth="1"/>
    <col min="10" max="11" width="16.375" style="3" bestFit="1" customWidth="1"/>
    <col min="12" max="12" width="8.625" style="3" customWidth="1"/>
    <col min="13" max="16384" width="9.375" style="3" customWidth="1"/>
  </cols>
  <sheetData>
    <row r="1" spans="6:9" ht="15.75">
      <c r="F1" s="56" t="s">
        <v>43</v>
      </c>
      <c r="G1" s="56"/>
      <c r="H1" s="57"/>
      <c r="I1" s="3" t="s">
        <v>52</v>
      </c>
    </row>
    <row r="2" spans="6:8" ht="15.75">
      <c r="F2" s="170" t="s">
        <v>56</v>
      </c>
      <c r="G2" s="170"/>
      <c r="H2" s="171"/>
    </row>
    <row r="3" spans="6:8" ht="15.75">
      <c r="F3" s="56" t="s">
        <v>24</v>
      </c>
      <c r="G3" s="56"/>
      <c r="H3" s="57"/>
    </row>
    <row r="4" spans="6:8" ht="15.75">
      <c r="F4" s="56" t="s">
        <v>57</v>
      </c>
      <c r="G4" s="56"/>
      <c r="H4" s="57"/>
    </row>
    <row r="5" ht="15.75">
      <c r="H5" s="2"/>
    </row>
    <row r="6" spans="1:10" ht="24.75" customHeight="1" thickBot="1">
      <c r="A6" s="1"/>
      <c r="B6" s="168" t="s">
        <v>58</v>
      </c>
      <c r="C6" s="169"/>
      <c r="D6" s="169"/>
      <c r="E6" s="169"/>
      <c r="F6" s="169"/>
      <c r="G6" s="169"/>
      <c r="H6" s="169"/>
      <c r="I6" s="60" t="s">
        <v>50</v>
      </c>
      <c r="J6" s="61" t="s">
        <v>51</v>
      </c>
    </row>
    <row r="7" spans="1:8" ht="16.5" thickBot="1">
      <c r="A7" s="150"/>
      <c r="B7" s="151"/>
      <c r="C7" s="151"/>
      <c r="D7" s="158" t="s">
        <v>75</v>
      </c>
      <c r="E7" s="159"/>
      <c r="F7" s="159"/>
      <c r="G7" s="159"/>
      <c r="H7" s="160"/>
    </row>
    <row r="8" spans="1:8" ht="12.75" customHeight="1">
      <c r="A8" s="152" t="s">
        <v>3</v>
      </c>
      <c r="B8" s="154" t="s">
        <v>12</v>
      </c>
      <c r="C8" s="156" t="s">
        <v>4</v>
      </c>
      <c r="D8" s="163" t="s">
        <v>13</v>
      </c>
      <c r="E8" s="165" t="s">
        <v>5</v>
      </c>
      <c r="F8" s="166" t="s">
        <v>8</v>
      </c>
      <c r="G8" s="167"/>
      <c r="H8" s="161" t="s">
        <v>6</v>
      </c>
    </row>
    <row r="9" spans="1:8" ht="30" customHeight="1">
      <c r="A9" s="153"/>
      <c r="B9" s="155"/>
      <c r="C9" s="157"/>
      <c r="D9" s="164"/>
      <c r="E9" s="155"/>
      <c r="F9" s="15" t="s">
        <v>14</v>
      </c>
      <c r="G9" s="16" t="s">
        <v>15</v>
      </c>
      <c r="H9" s="162"/>
    </row>
    <row r="10" spans="1:8" ht="15.75">
      <c r="A10" s="17">
        <v>1</v>
      </c>
      <c r="B10" s="18">
        <v>2</v>
      </c>
      <c r="C10" s="18">
        <v>3</v>
      </c>
      <c r="D10" s="19">
        <v>4</v>
      </c>
      <c r="E10" s="18">
        <v>5</v>
      </c>
      <c r="F10" s="18">
        <v>6</v>
      </c>
      <c r="G10" s="18">
        <v>7</v>
      </c>
      <c r="H10" s="20">
        <v>7</v>
      </c>
    </row>
    <row r="11" spans="1:8" ht="15.75">
      <c r="A11" s="21" t="s">
        <v>0</v>
      </c>
      <c r="B11" s="58" t="s">
        <v>1</v>
      </c>
      <c r="C11" s="22"/>
      <c r="D11" s="23"/>
      <c r="E11" s="24"/>
      <c r="F11" s="24"/>
      <c r="G11" s="24"/>
      <c r="H11" s="25"/>
    </row>
    <row r="12" spans="1:8" ht="33" customHeight="1">
      <c r="A12" s="21">
        <v>1</v>
      </c>
      <c r="B12" s="48" t="s">
        <v>7</v>
      </c>
      <c r="C12" s="22" t="s">
        <v>16</v>
      </c>
      <c r="D12" s="26">
        <f>SUM(E12+H12)</f>
        <v>0</v>
      </c>
      <c r="E12" s="27">
        <f aca="true" t="shared" si="0" ref="E12:E70">SUM(F12:G12)</f>
        <v>0</v>
      </c>
      <c r="F12" s="28"/>
      <c r="G12" s="28"/>
      <c r="H12" s="29"/>
    </row>
    <row r="13" spans="1:8" ht="42.75" customHeight="1">
      <c r="A13" s="21">
        <v>2</v>
      </c>
      <c r="B13" s="71" t="s">
        <v>48</v>
      </c>
      <c r="C13" s="22" t="s">
        <v>16</v>
      </c>
      <c r="D13" s="26">
        <f>SUM(E13+H13)</f>
        <v>20000</v>
      </c>
      <c r="E13" s="27">
        <f t="shared" si="0"/>
        <v>20000</v>
      </c>
      <c r="F13" s="28">
        <v>20000</v>
      </c>
      <c r="G13" s="28"/>
      <c r="H13" s="29"/>
    </row>
    <row r="14" spans="1:8" ht="28.5" customHeight="1">
      <c r="A14" s="21">
        <v>3</v>
      </c>
      <c r="B14" s="71" t="s">
        <v>62</v>
      </c>
      <c r="C14" s="22" t="s">
        <v>16</v>
      </c>
      <c r="D14" s="26">
        <f aca="true" t="shared" si="1" ref="D14:D70">SUM(E14+H14)</f>
        <v>200000</v>
      </c>
      <c r="E14" s="27">
        <f t="shared" si="0"/>
        <v>50000</v>
      </c>
      <c r="F14" s="28">
        <v>50000</v>
      </c>
      <c r="G14" s="28"/>
      <c r="H14" s="29">
        <v>150000</v>
      </c>
    </row>
    <row r="15" spans="1:8" ht="43.5" customHeight="1">
      <c r="A15" s="21">
        <v>4</v>
      </c>
      <c r="B15" s="71" t="s">
        <v>118</v>
      </c>
      <c r="C15" s="22" t="s">
        <v>16</v>
      </c>
      <c r="D15" s="26">
        <f t="shared" si="1"/>
        <v>550000</v>
      </c>
      <c r="E15" s="27">
        <f t="shared" si="0"/>
        <v>200000</v>
      </c>
      <c r="F15" s="28">
        <v>200000</v>
      </c>
      <c r="G15" s="28"/>
      <c r="H15" s="29">
        <v>350000</v>
      </c>
    </row>
    <row r="16" spans="1:8" ht="35.25" customHeight="1">
      <c r="A16" s="21">
        <v>5</v>
      </c>
      <c r="B16" s="71" t="s">
        <v>36</v>
      </c>
      <c r="C16" s="22" t="s">
        <v>16</v>
      </c>
      <c r="D16" s="26">
        <f t="shared" si="1"/>
        <v>450000</v>
      </c>
      <c r="E16" s="27">
        <f t="shared" si="0"/>
        <v>150000</v>
      </c>
      <c r="F16" s="28">
        <v>150000</v>
      </c>
      <c r="G16" s="28"/>
      <c r="H16" s="29">
        <v>300000</v>
      </c>
    </row>
    <row r="17" spans="1:8" ht="21" customHeight="1">
      <c r="A17" s="21">
        <v>6</v>
      </c>
      <c r="B17" s="71" t="s">
        <v>34</v>
      </c>
      <c r="C17" s="22" t="s">
        <v>16</v>
      </c>
      <c r="D17" s="26">
        <f t="shared" si="1"/>
        <v>50000</v>
      </c>
      <c r="E17" s="27">
        <f t="shared" si="0"/>
        <v>50000</v>
      </c>
      <c r="F17" s="28">
        <v>50000</v>
      </c>
      <c r="G17" s="28"/>
      <c r="H17" s="29"/>
    </row>
    <row r="18" spans="1:8" ht="30.75" customHeight="1">
      <c r="A18" s="21">
        <v>7</v>
      </c>
      <c r="B18" s="71" t="s">
        <v>32</v>
      </c>
      <c r="C18" s="22" t="s">
        <v>16</v>
      </c>
      <c r="D18" s="26">
        <f t="shared" si="1"/>
        <v>200000</v>
      </c>
      <c r="E18" s="27">
        <f t="shared" si="0"/>
        <v>200000</v>
      </c>
      <c r="F18" s="28">
        <v>200000</v>
      </c>
      <c r="G18" s="28"/>
      <c r="H18" s="29"/>
    </row>
    <row r="19" spans="1:8" ht="29.25" customHeight="1">
      <c r="A19" s="21">
        <v>8</v>
      </c>
      <c r="B19" s="71" t="s">
        <v>33</v>
      </c>
      <c r="C19" s="22" t="s">
        <v>16</v>
      </c>
      <c r="D19" s="26">
        <f t="shared" si="1"/>
        <v>10000</v>
      </c>
      <c r="E19" s="27">
        <f t="shared" si="0"/>
        <v>10000</v>
      </c>
      <c r="F19" s="28">
        <v>10000</v>
      </c>
      <c r="G19" s="30"/>
      <c r="H19" s="29"/>
    </row>
    <row r="20" spans="1:8" ht="27" customHeight="1">
      <c r="A20" s="21">
        <v>9</v>
      </c>
      <c r="B20" s="73" t="s">
        <v>108</v>
      </c>
      <c r="C20" s="22" t="s">
        <v>16</v>
      </c>
      <c r="D20" s="26">
        <f t="shared" si="1"/>
        <v>130000</v>
      </c>
      <c r="E20" s="27">
        <f t="shared" si="0"/>
        <v>30000</v>
      </c>
      <c r="F20" s="28">
        <v>30000</v>
      </c>
      <c r="G20" s="30"/>
      <c r="H20" s="29">
        <v>100000</v>
      </c>
    </row>
    <row r="21" spans="1:8" s="10" customFormat="1" ht="30" customHeight="1">
      <c r="A21" s="21">
        <v>10</v>
      </c>
      <c r="B21" s="75" t="s">
        <v>45</v>
      </c>
      <c r="C21" s="22" t="s">
        <v>16</v>
      </c>
      <c r="D21" s="26">
        <f t="shared" si="1"/>
        <v>10000</v>
      </c>
      <c r="E21" s="27">
        <f t="shared" si="0"/>
        <v>10000</v>
      </c>
      <c r="F21" s="64">
        <v>10000</v>
      </c>
      <c r="G21" s="32"/>
      <c r="H21" s="33"/>
    </row>
    <row r="22" spans="1:8" s="10" customFormat="1" ht="18.75" customHeight="1">
      <c r="A22" s="21">
        <v>11</v>
      </c>
      <c r="B22" s="75" t="s">
        <v>107</v>
      </c>
      <c r="C22" s="22" t="s">
        <v>16</v>
      </c>
      <c r="D22" s="26">
        <f t="shared" si="1"/>
        <v>100000</v>
      </c>
      <c r="E22" s="27">
        <f t="shared" si="0"/>
        <v>100000</v>
      </c>
      <c r="F22" s="64">
        <v>100000</v>
      </c>
      <c r="G22" s="32"/>
      <c r="H22" s="33"/>
    </row>
    <row r="23" spans="1:8" s="10" customFormat="1" ht="29.25" customHeight="1">
      <c r="A23" s="21">
        <v>12</v>
      </c>
      <c r="B23" s="75" t="s">
        <v>47</v>
      </c>
      <c r="C23" s="22" t="s">
        <v>16</v>
      </c>
      <c r="D23" s="26">
        <f t="shared" si="1"/>
        <v>200000</v>
      </c>
      <c r="E23" s="27">
        <f t="shared" si="0"/>
        <v>100000</v>
      </c>
      <c r="F23" s="64">
        <v>100000</v>
      </c>
      <c r="G23" s="32"/>
      <c r="H23" s="65">
        <v>100000</v>
      </c>
    </row>
    <row r="24" spans="1:8" s="10" customFormat="1" ht="29.25" customHeight="1">
      <c r="A24" s="21"/>
      <c r="B24" s="49"/>
      <c r="C24" s="22"/>
      <c r="D24" s="26"/>
      <c r="E24" s="27"/>
      <c r="F24" s="31"/>
      <c r="G24" s="32"/>
      <c r="H24" s="33"/>
    </row>
    <row r="25" spans="1:8" ht="22.5" customHeight="1">
      <c r="A25" s="21">
        <v>13</v>
      </c>
      <c r="B25" s="71" t="s">
        <v>63</v>
      </c>
      <c r="C25" s="22" t="s">
        <v>17</v>
      </c>
      <c r="D25" s="26">
        <f t="shared" si="1"/>
        <v>100000</v>
      </c>
      <c r="E25" s="27">
        <f t="shared" si="0"/>
        <v>100000</v>
      </c>
      <c r="F25" s="28">
        <v>100000</v>
      </c>
      <c r="G25" s="28"/>
      <c r="H25" s="29"/>
    </row>
    <row r="26" spans="1:8" s="7" customFormat="1" ht="28.5" customHeight="1">
      <c r="A26" s="21">
        <v>14</v>
      </c>
      <c r="B26" s="71" t="s">
        <v>64</v>
      </c>
      <c r="C26" s="22" t="s">
        <v>17</v>
      </c>
      <c r="D26" s="26">
        <f t="shared" si="1"/>
        <v>50000</v>
      </c>
      <c r="E26" s="27">
        <f t="shared" si="0"/>
        <v>50000</v>
      </c>
      <c r="F26" s="28">
        <v>50000</v>
      </c>
      <c r="G26" s="28"/>
      <c r="H26" s="29"/>
    </row>
    <row r="27" spans="1:8" ht="27" customHeight="1">
      <c r="A27" s="21">
        <v>15</v>
      </c>
      <c r="B27" s="71" t="s">
        <v>93</v>
      </c>
      <c r="C27" s="22" t="s">
        <v>17</v>
      </c>
      <c r="D27" s="26">
        <f t="shared" si="1"/>
        <v>2000000</v>
      </c>
      <c r="E27" s="27">
        <f t="shared" si="0"/>
        <v>2000000</v>
      </c>
      <c r="F27" s="28">
        <v>2000000</v>
      </c>
      <c r="G27" s="28"/>
      <c r="H27" s="29"/>
    </row>
    <row r="28" spans="1:8" ht="28.5" customHeight="1">
      <c r="A28" s="21">
        <v>16</v>
      </c>
      <c r="B28" s="77" t="s">
        <v>110</v>
      </c>
      <c r="C28" s="22" t="s">
        <v>17</v>
      </c>
      <c r="D28" s="26">
        <f t="shared" si="1"/>
        <v>50000</v>
      </c>
      <c r="E28" s="27">
        <f t="shared" si="0"/>
        <v>50000</v>
      </c>
      <c r="F28" s="34">
        <v>50000</v>
      </c>
      <c r="G28" s="34"/>
      <c r="H28" s="35"/>
    </row>
    <row r="29" spans="1:8" ht="29.25" customHeight="1">
      <c r="A29" s="21">
        <v>17</v>
      </c>
      <c r="B29" s="71" t="s">
        <v>111</v>
      </c>
      <c r="C29" s="22" t="s">
        <v>17</v>
      </c>
      <c r="D29" s="26">
        <f t="shared" si="1"/>
        <v>10000</v>
      </c>
      <c r="E29" s="27">
        <f t="shared" si="0"/>
        <v>10000</v>
      </c>
      <c r="F29" s="28">
        <v>10000</v>
      </c>
      <c r="G29" s="28"/>
      <c r="H29" s="29"/>
    </row>
    <row r="30" spans="1:9" ht="19.5" customHeight="1">
      <c r="A30" s="21">
        <v>18</v>
      </c>
      <c r="B30" s="71" t="s">
        <v>25</v>
      </c>
      <c r="C30" s="22" t="s">
        <v>17</v>
      </c>
      <c r="D30" s="26">
        <f t="shared" si="1"/>
        <v>10000</v>
      </c>
      <c r="E30" s="27">
        <f t="shared" si="0"/>
        <v>10000</v>
      </c>
      <c r="F30" s="28">
        <v>10000</v>
      </c>
      <c r="G30" s="28"/>
      <c r="H30" s="29"/>
      <c r="I30" s="14"/>
    </row>
    <row r="31" spans="1:8" ht="27.75" customHeight="1">
      <c r="A31" s="21">
        <v>19</v>
      </c>
      <c r="B31" s="75" t="s">
        <v>91</v>
      </c>
      <c r="C31" s="22" t="s">
        <v>17</v>
      </c>
      <c r="D31" s="26">
        <f t="shared" si="1"/>
        <v>100000</v>
      </c>
      <c r="E31" s="27">
        <f t="shared" si="0"/>
        <v>100000</v>
      </c>
      <c r="F31" s="28">
        <v>100000</v>
      </c>
      <c r="G31" s="28"/>
      <c r="H31" s="29"/>
    </row>
    <row r="32" spans="1:8" ht="53.25" customHeight="1">
      <c r="A32" s="21">
        <v>20</v>
      </c>
      <c r="B32" s="71" t="s">
        <v>112</v>
      </c>
      <c r="C32" s="22" t="s">
        <v>17</v>
      </c>
      <c r="D32" s="26">
        <f t="shared" si="1"/>
        <v>1050000</v>
      </c>
      <c r="E32" s="27">
        <f t="shared" si="0"/>
        <v>1050000</v>
      </c>
      <c r="F32" s="28">
        <v>1050000</v>
      </c>
      <c r="G32" s="28"/>
      <c r="H32" s="29"/>
    </row>
    <row r="33" spans="1:8" ht="28.5" customHeight="1">
      <c r="A33" s="21">
        <v>21</v>
      </c>
      <c r="B33" s="71" t="s">
        <v>72</v>
      </c>
      <c r="C33" s="22" t="s">
        <v>17</v>
      </c>
      <c r="D33" s="26">
        <f t="shared" si="1"/>
        <v>50000</v>
      </c>
      <c r="E33" s="27">
        <f t="shared" si="0"/>
        <v>50000</v>
      </c>
      <c r="F33" s="28">
        <v>50000</v>
      </c>
      <c r="G33" s="28"/>
      <c r="H33" s="29"/>
    </row>
    <row r="34" spans="1:8" ht="20.25" customHeight="1">
      <c r="A34" s="21">
        <v>22</v>
      </c>
      <c r="B34" s="71" t="s">
        <v>73</v>
      </c>
      <c r="C34" s="22" t="s">
        <v>17</v>
      </c>
      <c r="D34" s="26">
        <f t="shared" si="1"/>
        <v>4000000</v>
      </c>
      <c r="E34" s="27">
        <f t="shared" si="0"/>
        <v>4000000</v>
      </c>
      <c r="F34" s="28">
        <v>4000000</v>
      </c>
      <c r="G34" s="28"/>
      <c r="H34" s="29"/>
    </row>
    <row r="35" spans="1:8" ht="41.25" customHeight="1">
      <c r="A35" s="21">
        <v>23</v>
      </c>
      <c r="B35" s="71" t="s">
        <v>65</v>
      </c>
      <c r="C35" s="22" t="s">
        <v>17</v>
      </c>
      <c r="D35" s="26">
        <f t="shared" si="1"/>
        <v>1519000</v>
      </c>
      <c r="E35" s="27">
        <f t="shared" si="0"/>
        <v>1519000</v>
      </c>
      <c r="F35" s="28">
        <v>1519000</v>
      </c>
      <c r="G35" s="28"/>
      <c r="H35" s="29"/>
    </row>
    <row r="36" spans="1:8" ht="19.5" customHeight="1">
      <c r="A36" s="21">
        <v>24</v>
      </c>
      <c r="B36" s="71" t="s">
        <v>66</v>
      </c>
      <c r="C36" s="22" t="s">
        <v>17</v>
      </c>
      <c r="D36" s="26">
        <f t="shared" si="1"/>
        <v>500000</v>
      </c>
      <c r="E36" s="27">
        <f t="shared" si="0"/>
        <v>500000</v>
      </c>
      <c r="F36" s="28">
        <v>500000</v>
      </c>
      <c r="G36" s="28"/>
      <c r="H36" s="29"/>
    </row>
    <row r="37" spans="1:8" ht="18.75" customHeight="1">
      <c r="A37" s="21">
        <v>25</v>
      </c>
      <c r="B37" s="71" t="s">
        <v>67</v>
      </c>
      <c r="C37" s="22" t="s">
        <v>17</v>
      </c>
      <c r="D37" s="26">
        <f t="shared" si="1"/>
        <v>50000</v>
      </c>
      <c r="E37" s="27">
        <f t="shared" si="0"/>
        <v>50000</v>
      </c>
      <c r="F37" s="28">
        <v>50000</v>
      </c>
      <c r="G37" s="28"/>
      <c r="H37" s="29"/>
    </row>
    <row r="38" spans="1:8" ht="19.5" customHeight="1">
      <c r="A38" s="21">
        <v>26</v>
      </c>
      <c r="B38" s="71" t="s">
        <v>68</v>
      </c>
      <c r="C38" s="22" t="s">
        <v>17</v>
      </c>
      <c r="D38" s="26">
        <f t="shared" si="1"/>
        <v>50000</v>
      </c>
      <c r="E38" s="27">
        <f t="shared" si="0"/>
        <v>50000</v>
      </c>
      <c r="F38" s="28">
        <v>50000</v>
      </c>
      <c r="G38" s="28"/>
      <c r="H38" s="29"/>
    </row>
    <row r="39" spans="1:8" ht="33" customHeight="1">
      <c r="A39" s="21">
        <v>27</v>
      </c>
      <c r="B39" s="71" t="s">
        <v>109</v>
      </c>
      <c r="C39" s="22" t="s">
        <v>17</v>
      </c>
      <c r="D39" s="26">
        <f t="shared" si="1"/>
        <v>150000</v>
      </c>
      <c r="E39" s="27">
        <f t="shared" si="0"/>
        <v>150000</v>
      </c>
      <c r="F39" s="28">
        <v>150000</v>
      </c>
      <c r="G39" s="28"/>
      <c r="H39" s="29"/>
    </row>
    <row r="40" spans="1:8" ht="41.25" customHeight="1">
      <c r="A40" s="21">
        <v>28</v>
      </c>
      <c r="B40" s="71" t="s">
        <v>69</v>
      </c>
      <c r="C40" s="22" t="s">
        <v>17</v>
      </c>
      <c r="D40" s="26">
        <f t="shared" si="1"/>
        <v>500000</v>
      </c>
      <c r="E40" s="27">
        <f t="shared" si="0"/>
        <v>500000</v>
      </c>
      <c r="F40" s="28">
        <v>500000</v>
      </c>
      <c r="G40" s="28"/>
      <c r="H40" s="29"/>
    </row>
    <row r="41" spans="1:8" ht="26.25" customHeight="1">
      <c r="A41" s="21">
        <v>29</v>
      </c>
      <c r="B41" s="71" t="s">
        <v>70</v>
      </c>
      <c r="C41" s="22" t="s">
        <v>17</v>
      </c>
      <c r="D41" s="26">
        <f t="shared" si="1"/>
        <v>500000</v>
      </c>
      <c r="E41" s="27">
        <f t="shared" si="0"/>
        <v>500000</v>
      </c>
      <c r="F41" s="28">
        <v>500000</v>
      </c>
      <c r="G41" s="28"/>
      <c r="H41" s="29"/>
    </row>
    <row r="42" spans="1:8" ht="28.5" customHeight="1">
      <c r="A42" s="21">
        <v>30</v>
      </c>
      <c r="B42" s="71" t="s">
        <v>71</v>
      </c>
      <c r="C42" s="22" t="s">
        <v>17</v>
      </c>
      <c r="D42" s="26">
        <f t="shared" si="1"/>
        <v>180000</v>
      </c>
      <c r="E42" s="27">
        <f t="shared" si="0"/>
        <v>180000</v>
      </c>
      <c r="F42" s="28">
        <v>180000</v>
      </c>
      <c r="G42" s="28"/>
      <c r="H42" s="29"/>
    </row>
    <row r="43" spans="1:8" ht="30" customHeight="1">
      <c r="A43" s="21">
        <v>31</v>
      </c>
      <c r="B43" s="74" t="s">
        <v>92</v>
      </c>
      <c r="C43" s="22" t="s">
        <v>17</v>
      </c>
      <c r="D43" s="26">
        <f t="shared" si="1"/>
        <v>1200000</v>
      </c>
      <c r="E43" s="27">
        <f t="shared" si="0"/>
        <v>1200000</v>
      </c>
      <c r="F43" s="28">
        <v>1200000</v>
      </c>
      <c r="G43" s="28"/>
      <c r="H43" s="29"/>
    </row>
    <row r="44" spans="1:8" ht="16.5" customHeight="1">
      <c r="A44" s="21">
        <v>32</v>
      </c>
      <c r="B44" s="71" t="s">
        <v>74</v>
      </c>
      <c r="C44" s="22" t="s">
        <v>17</v>
      </c>
      <c r="D44" s="26">
        <f t="shared" si="1"/>
        <v>20000</v>
      </c>
      <c r="E44" s="27">
        <f t="shared" si="0"/>
        <v>20000</v>
      </c>
      <c r="F44" s="28">
        <v>20000</v>
      </c>
      <c r="G44" s="28"/>
      <c r="H44" s="29"/>
    </row>
    <row r="45" spans="1:8" ht="16.5" customHeight="1">
      <c r="A45" s="21"/>
      <c r="B45" s="48"/>
      <c r="C45" s="22"/>
      <c r="D45" s="26"/>
      <c r="E45" s="27"/>
      <c r="F45" s="28"/>
      <c r="G45" s="28"/>
      <c r="H45" s="29"/>
    </row>
    <row r="46" spans="1:8" ht="24" customHeight="1">
      <c r="A46" s="21">
        <v>33</v>
      </c>
      <c r="B46" s="71" t="s">
        <v>26</v>
      </c>
      <c r="C46" s="22" t="s">
        <v>18</v>
      </c>
      <c r="D46" s="26">
        <f t="shared" si="1"/>
        <v>50000</v>
      </c>
      <c r="E46" s="27">
        <f t="shared" si="0"/>
        <v>50000</v>
      </c>
      <c r="F46" s="28">
        <v>50000</v>
      </c>
      <c r="G46" s="28"/>
      <c r="H46" s="29"/>
    </row>
    <row r="47" spans="1:8" ht="32.25" customHeight="1">
      <c r="A47" s="21">
        <v>34</v>
      </c>
      <c r="B47" s="71" t="s">
        <v>35</v>
      </c>
      <c r="C47" s="22" t="s">
        <v>18</v>
      </c>
      <c r="D47" s="26">
        <f t="shared" si="1"/>
        <v>450000</v>
      </c>
      <c r="E47" s="27">
        <f t="shared" si="0"/>
        <v>450000</v>
      </c>
      <c r="F47" s="28">
        <v>450000</v>
      </c>
      <c r="G47" s="28"/>
      <c r="H47" s="29"/>
    </row>
    <row r="48" spans="1:8" ht="32.25" customHeight="1">
      <c r="A48" s="21"/>
      <c r="B48" s="48"/>
      <c r="C48" s="22"/>
      <c r="D48" s="26"/>
      <c r="E48" s="27"/>
      <c r="F48" s="28"/>
      <c r="G48" s="28"/>
      <c r="H48" s="29"/>
    </row>
    <row r="49" spans="1:8" ht="23.25" customHeight="1">
      <c r="A49" s="21">
        <v>35</v>
      </c>
      <c r="B49" s="71" t="s">
        <v>11</v>
      </c>
      <c r="C49" s="22" t="s">
        <v>19</v>
      </c>
      <c r="D49" s="26">
        <f t="shared" si="1"/>
        <v>300000</v>
      </c>
      <c r="E49" s="27">
        <f t="shared" si="0"/>
        <v>300000</v>
      </c>
      <c r="F49" s="28">
        <v>300000</v>
      </c>
      <c r="G49" s="28"/>
      <c r="H49" s="29"/>
    </row>
    <row r="50" spans="1:8" ht="28.5" customHeight="1">
      <c r="A50" s="21">
        <v>36</v>
      </c>
      <c r="B50" s="71" t="s">
        <v>42</v>
      </c>
      <c r="C50" s="22"/>
      <c r="D50" s="26">
        <f t="shared" si="1"/>
        <v>45000</v>
      </c>
      <c r="E50" s="27">
        <f t="shared" si="0"/>
        <v>45000</v>
      </c>
      <c r="F50" s="28">
        <v>45000</v>
      </c>
      <c r="G50" s="28"/>
      <c r="H50" s="29"/>
    </row>
    <row r="51" spans="1:8" ht="23.25" customHeight="1">
      <c r="A51" s="21">
        <v>37</v>
      </c>
      <c r="B51" s="74" t="s">
        <v>41</v>
      </c>
      <c r="C51" s="22"/>
      <c r="D51" s="26">
        <f t="shared" si="1"/>
        <v>300000</v>
      </c>
      <c r="E51" s="27">
        <f t="shared" si="0"/>
        <v>300000</v>
      </c>
      <c r="F51" s="28">
        <v>300000</v>
      </c>
      <c r="G51" s="28"/>
      <c r="H51" s="29"/>
    </row>
    <row r="52" spans="1:8" ht="29.25" customHeight="1">
      <c r="A52" s="21">
        <v>38</v>
      </c>
      <c r="B52" s="74" t="s">
        <v>113</v>
      </c>
      <c r="C52" s="22"/>
      <c r="D52" s="26">
        <f t="shared" si="1"/>
        <v>10000</v>
      </c>
      <c r="E52" s="27">
        <f t="shared" si="0"/>
        <v>10000</v>
      </c>
      <c r="F52" s="28">
        <v>10000</v>
      </c>
      <c r="G52" s="28"/>
      <c r="H52" s="29"/>
    </row>
    <row r="53" spans="1:8" ht="33" customHeight="1">
      <c r="A53" s="21">
        <v>39</v>
      </c>
      <c r="B53" s="71" t="s">
        <v>37</v>
      </c>
      <c r="C53" s="22" t="s">
        <v>27</v>
      </c>
      <c r="D53" s="26">
        <f t="shared" si="1"/>
        <v>1000000</v>
      </c>
      <c r="E53" s="27">
        <f t="shared" si="0"/>
        <v>1000000</v>
      </c>
      <c r="F53" s="36">
        <v>1000000</v>
      </c>
      <c r="G53" s="36"/>
      <c r="H53" s="37"/>
    </row>
    <row r="54" spans="1:8" ht="22.5" customHeight="1">
      <c r="A54" s="21">
        <v>40</v>
      </c>
      <c r="B54" s="74" t="s">
        <v>38</v>
      </c>
      <c r="C54" s="22" t="s">
        <v>20</v>
      </c>
      <c r="D54" s="26">
        <f t="shared" si="1"/>
        <v>10000</v>
      </c>
      <c r="E54" s="27">
        <f t="shared" si="0"/>
        <v>10000</v>
      </c>
      <c r="F54" s="28">
        <v>10000</v>
      </c>
      <c r="G54" s="28"/>
      <c r="H54" s="29"/>
    </row>
    <row r="55" spans="1:8" ht="20.25" customHeight="1">
      <c r="A55" s="21">
        <v>41</v>
      </c>
      <c r="B55" s="74" t="s">
        <v>49</v>
      </c>
      <c r="C55" s="22" t="s">
        <v>20</v>
      </c>
      <c r="D55" s="26">
        <f t="shared" si="1"/>
        <v>100000</v>
      </c>
      <c r="E55" s="27">
        <f t="shared" si="0"/>
        <v>100000</v>
      </c>
      <c r="F55" s="38">
        <v>100000</v>
      </c>
      <c r="G55" s="38"/>
      <c r="H55" s="39"/>
    </row>
    <row r="56" spans="1:8" ht="14.25" customHeight="1">
      <c r="A56" s="21">
        <v>42</v>
      </c>
      <c r="B56" s="71" t="s">
        <v>95</v>
      </c>
      <c r="C56" s="22" t="s">
        <v>28</v>
      </c>
      <c r="D56" s="26">
        <f t="shared" si="1"/>
        <v>10000</v>
      </c>
      <c r="E56" s="27">
        <f t="shared" si="0"/>
        <v>10000</v>
      </c>
      <c r="F56" s="38">
        <v>10000</v>
      </c>
      <c r="G56" s="38"/>
      <c r="H56" s="39"/>
    </row>
    <row r="57" spans="1:8" ht="14.25" customHeight="1">
      <c r="A57" s="21"/>
      <c r="B57" s="74" t="s">
        <v>115</v>
      </c>
      <c r="C57" s="22"/>
      <c r="D57" s="26">
        <f t="shared" si="1"/>
        <v>25000</v>
      </c>
      <c r="E57" s="27">
        <f t="shared" si="0"/>
        <v>25000</v>
      </c>
      <c r="F57" s="38">
        <v>25000</v>
      </c>
      <c r="G57" s="38"/>
      <c r="H57" s="39"/>
    </row>
    <row r="58" spans="1:8" ht="14.25" customHeight="1">
      <c r="A58" s="21"/>
      <c r="B58" s="74" t="s">
        <v>116</v>
      </c>
      <c r="C58" s="22"/>
      <c r="D58" s="26">
        <f t="shared" si="1"/>
        <v>25000</v>
      </c>
      <c r="E58" s="27">
        <f t="shared" si="0"/>
        <v>25000</v>
      </c>
      <c r="F58" s="38">
        <v>25000</v>
      </c>
      <c r="G58" s="38"/>
      <c r="H58" s="39"/>
    </row>
    <row r="59" spans="1:8" ht="30.75" customHeight="1">
      <c r="A59" s="21">
        <v>43</v>
      </c>
      <c r="B59" s="74" t="s">
        <v>114</v>
      </c>
      <c r="C59" s="22" t="s">
        <v>23</v>
      </c>
      <c r="D59" s="26">
        <f t="shared" si="1"/>
        <v>200000</v>
      </c>
      <c r="E59" s="27">
        <f t="shared" si="0"/>
        <v>200000</v>
      </c>
      <c r="F59" s="28">
        <v>200000</v>
      </c>
      <c r="G59" s="28"/>
      <c r="H59" s="29"/>
    </row>
    <row r="60" spans="1:8" s="8" customFormat="1" ht="26.25" customHeight="1">
      <c r="A60" s="21">
        <v>44</v>
      </c>
      <c r="B60" s="74" t="s">
        <v>29</v>
      </c>
      <c r="C60" s="22" t="s">
        <v>21</v>
      </c>
      <c r="D60" s="26">
        <f t="shared" si="1"/>
        <v>1000</v>
      </c>
      <c r="E60" s="27">
        <f t="shared" si="0"/>
        <v>1000</v>
      </c>
      <c r="F60" s="38">
        <v>1000</v>
      </c>
      <c r="G60" s="38"/>
      <c r="H60" s="39"/>
    </row>
    <row r="61" spans="1:8" s="8" customFormat="1" ht="93.75" customHeight="1">
      <c r="A61" s="21">
        <v>45</v>
      </c>
      <c r="B61" s="74" t="s">
        <v>40</v>
      </c>
      <c r="C61" s="22" t="s">
        <v>21</v>
      </c>
      <c r="D61" s="26">
        <f t="shared" si="1"/>
        <v>4500000</v>
      </c>
      <c r="E61" s="27">
        <f t="shared" si="0"/>
        <v>4500000</v>
      </c>
      <c r="F61" s="38">
        <v>4500000</v>
      </c>
      <c r="G61" s="38"/>
      <c r="H61" s="39"/>
    </row>
    <row r="62" spans="1:8" s="8" customFormat="1" ht="30.75" customHeight="1">
      <c r="A62" s="21">
        <v>46</v>
      </c>
      <c r="B62" s="78" t="s">
        <v>31</v>
      </c>
      <c r="C62" s="40" t="s">
        <v>21</v>
      </c>
      <c r="D62" s="26">
        <f t="shared" si="1"/>
        <v>20000</v>
      </c>
      <c r="E62" s="27">
        <f t="shared" si="0"/>
        <v>20000</v>
      </c>
      <c r="F62" s="38">
        <v>20000</v>
      </c>
      <c r="G62" s="38"/>
      <c r="H62" s="39"/>
    </row>
    <row r="63" spans="1:8" ht="19.5" customHeight="1">
      <c r="A63" s="21">
        <v>47</v>
      </c>
      <c r="B63" s="74" t="s">
        <v>10</v>
      </c>
      <c r="C63" s="22" t="s">
        <v>22</v>
      </c>
      <c r="D63" s="26">
        <f t="shared" si="1"/>
        <v>20000</v>
      </c>
      <c r="E63" s="27">
        <f t="shared" si="0"/>
        <v>20000</v>
      </c>
      <c r="F63" s="28">
        <v>20000</v>
      </c>
      <c r="G63" s="28"/>
      <c r="H63" s="29"/>
    </row>
    <row r="64" spans="1:8" ht="19.5" customHeight="1">
      <c r="A64" s="21">
        <v>48</v>
      </c>
      <c r="B64" s="50" t="s">
        <v>9</v>
      </c>
      <c r="C64" s="22" t="s">
        <v>22</v>
      </c>
      <c r="D64" s="26">
        <f t="shared" si="1"/>
        <v>0</v>
      </c>
      <c r="E64" s="27">
        <f t="shared" si="0"/>
        <v>0</v>
      </c>
      <c r="F64" s="28">
        <v>0</v>
      </c>
      <c r="G64" s="28"/>
      <c r="H64" s="29"/>
    </row>
    <row r="65" spans="1:8" ht="20.25" customHeight="1">
      <c r="A65" s="21">
        <v>49</v>
      </c>
      <c r="B65" s="78" t="s">
        <v>30</v>
      </c>
      <c r="C65" s="40" t="s">
        <v>22</v>
      </c>
      <c r="D65" s="26">
        <f t="shared" si="1"/>
        <v>20000</v>
      </c>
      <c r="E65" s="27">
        <f t="shared" si="0"/>
        <v>20000</v>
      </c>
      <c r="F65" s="30">
        <v>20000</v>
      </c>
      <c r="G65" s="44"/>
      <c r="H65" s="29"/>
    </row>
    <row r="66" spans="1:8" ht="20.25" customHeight="1">
      <c r="A66" s="21">
        <v>50</v>
      </c>
      <c r="B66" s="50" t="s">
        <v>55</v>
      </c>
      <c r="C66" s="40"/>
      <c r="D66" s="26">
        <f t="shared" si="1"/>
        <v>0</v>
      </c>
      <c r="E66" s="27">
        <f t="shared" si="0"/>
        <v>0</v>
      </c>
      <c r="F66" s="30"/>
      <c r="G66" s="62"/>
      <c r="H66" s="59"/>
    </row>
    <row r="67" spans="1:8" ht="27.75" customHeight="1">
      <c r="A67" s="21">
        <v>51</v>
      </c>
      <c r="B67" s="74" t="s">
        <v>54</v>
      </c>
      <c r="C67" s="40"/>
      <c r="D67" s="26">
        <f t="shared" si="1"/>
        <v>350000</v>
      </c>
      <c r="E67" s="27">
        <f t="shared" si="0"/>
        <v>350000</v>
      </c>
      <c r="F67" s="30">
        <v>350000</v>
      </c>
      <c r="G67" s="62"/>
      <c r="H67" s="59"/>
    </row>
    <row r="68" spans="1:8" ht="30.75" customHeight="1">
      <c r="A68" s="21">
        <v>52</v>
      </c>
      <c r="B68" s="74" t="s">
        <v>53</v>
      </c>
      <c r="C68" s="40"/>
      <c r="D68" s="26">
        <f t="shared" si="1"/>
        <v>30000</v>
      </c>
      <c r="E68" s="27">
        <f t="shared" si="0"/>
        <v>30000</v>
      </c>
      <c r="F68" s="30">
        <v>30000</v>
      </c>
      <c r="G68" s="62"/>
      <c r="H68" s="59"/>
    </row>
    <row r="69" spans="1:8" ht="20.25" customHeight="1">
      <c r="A69" s="21">
        <v>53</v>
      </c>
      <c r="B69" s="74" t="s">
        <v>44</v>
      </c>
      <c r="C69" s="40"/>
      <c r="D69" s="26">
        <f t="shared" si="1"/>
        <v>20000</v>
      </c>
      <c r="E69" s="27">
        <f t="shared" si="0"/>
        <v>20000</v>
      </c>
      <c r="F69" s="30">
        <v>20000</v>
      </c>
      <c r="G69" s="62"/>
      <c r="H69" s="59"/>
    </row>
    <row r="70" spans="1:8" ht="20.25" customHeight="1">
      <c r="A70" s="21">
        <v>54</v>
      </c>
      <c r="B70" s="50" t="s">
        <v>39</v>
      </c>
      <c r="C70" s="40"/>
      <c r="D70" s="26">
        <f t="shared" si="1"/>
        <v>0</v>
      </c>
      <c r="E70" s="27">
        <f t="shared" si="0"/>
        <v>0</v>
      </c>
      <c r="F70" s="30"/>
      <c r="G70" s="62"/>
      <c r="H70" s="59"/>
    </row>
    <row r="71" spans="1:8" s="7" customFormat="1" ht="19.5" customHeight="1">
      <c r="A71" s="21"/>
      <c r="B71" s="63" t="s">
        <v>59</v>
      </c>
      <c r="C71" s="51"/>
      <c r="D71" s="52">
        <f>SUM(D12:D70)</f>
        <v>21495000</v>
      </c>
      <c r="E71" s="52">
        <f>SUM(E12:E70)</f>
        <v>20495000</v>
      </c>
      <c r="F71" s="52">
        <f>SUM(F12:F70)</f>
        <v>20495000</v>
      </c>
      <c r="G71" s="52">
        <f>SUM(G12:G70)</f>
        <v>0</v>
      </c>
      <c r="H71" s="52">
        <f>SUM(H12:H70)</f>
        <v>1000000</v>
      </c>
    </row>
    <row r="72" spans="1:8" s="7" customFormat="1" ht="19.5" customHeight="1">
      <c r="A72" s="21" t="s">
        <v>46</v>
      </c>
      <c r="B72" s="58" t="s">
        <v>2</v>
      </c>
      <c r="C72" s="22"/>
      <c r="D72" s="41"/>
      <c r="E72" s="42"/>
      <c r="F72" s="45"/>
      <c r="G72" s="45"/>
      <c r="H72" s="43"/>
    </row>
    <row r="73" spans="1:8" ht="27" customHeight="1">
      <c r="A73" s="21">
        <v>1</v>
      </c>
      <c r="B73" s="48" t="s">
        <v>76</v>
      </c>
      <c r="C73" s="22" t="s">
        <v>16</v>
      </c>
      <c r="D73" s="26">
        <f aca="true" t="shared" si="2" ref="D73:D104">SUM(E73+H73)</f>
        <v>0</v>
      </c>
      <c r="E73" s="27">
        <f aca="true" t="shared" si="3" ref="E73:E104">SUM(F73:G73)</f>
        <v>0</v>
      </c>
      <c r="F73" s="28"/>
      <c r="G73" s="28"/>
      <c r="H73" s="29"/>
    </row>
    <row r="74" spans="1:8" s="14" customFormat="1" ht="27.75" customHeight="1">
      <c r="A74" s="21">
        <v>2</v>
      </c>
      <c r="B74" s="48" t="s">
        <v>102</v>
      </c>
      <c r="C74" s="22" t="s">
        <v>16</v>
      </c>
      <c r="D74" s="26">
        <f t="shared" si="2"/>
        <v>0</v>
      </c>
      <c r="E74" s="27">
        <f t="shared" si="3"/>
        <v>0</v>
      </c>
      <c r="F74" s="28"/>
      <c r="G74" s="28"/>
      <c r="H74" s="29"/>
    </row>
    <row r="75" spans="1:8" ht="41.25" customHeight="1">
      <c r="A75" s="21">
        <v>3</v>
      </c>
      <c r="B75" s="71" t="s">
        <v>103</v>
      </c>
      <c r="C75" s="22" t="s">
        <v>16</v>
      </c>
      <c r="D75" s="26">
        <f t="shared" si="2"/>
        <v>250000</v>
      </c>
      <c r="E75" s="27">
        <f t="shared" si="3"/>
        <v>100000</v>
      </c>
      <c r="F75" s="28">
        <v>100000</v>
      </c>
      <c r="G75" s="28"/>
      <c r="H75" s="29">
        <v>150000</v>
      </c>
    </row>
    <row r="76" spans="1:8" ht="28.5" customHeight="1">
      <c r="A76" s="21">
        <v>4</v>
      </c>
      <c r="B76" s="49" t="s">
        <v>77</v>
      </c>
      <c r="C76" s="22" t="s">
        <v>16</v>
      </c>
      <c r="D76" s="26">
        <f t="shared" si="2"/>
        <v>0</v>
      </c>
      <c r="E76" s="27">
        <f t="shared" si="3"/>
        <v>0</v>
      </c>
      <c r="F76" s="28"/>
      <c r="G76" s="30"/>
      <c r="H76" s="29"/>
    </row>
    <row r="77" spans="1:8" ht="42" customHeight="1">
      <c r="A77" s="21">
        <v>5</v>
      </c>
      <c r="B77" s="48" t="s">
        <v>117</v>
      </c>
      <c r="C77" s="22" t="s">
        <v>16</v>
      </c>
      <c r="D77" s="26">
        <f t="shared" si="2"/>
        <v>0</v>
      </c>
      <c r="E77" s="27">
        <f t="shared" si="3"/>
        <v>0</v>
      </c>
      <c r="F77" s="28"/>
      <c r="G77" s="28"/>
      <c r="H77" s="29"/>
    </row>
    <row r="78" spans="1:8" ht="17.25" customHeight="1">
      <c r="A78" s="21">
        <v>6</v>
      </c>
      <c r="B78" s="71" t="s">
        <v>78</v>
      </c>
      <c r="C78" s="22" t="s">
        <v>16</v>
      </c>
      <c r="D78" s="26">
        <f t="shared" si="2"/>
        <v>150000</v>
      </c>
      <c r="E78" s="27">
        <f t="shared" si="3"/>
        <v>50000</v>
      </c>
      <c r="F78" s="28">
        <v>50000</v>
      </c>
      <c r="G78" s="28"/>
      <c r="H78" s="29">
        <v>100000</v>
      </c>
    </row>
    <row r="79" spans="1:8" ht="33.75" customHeight="1">
      <c r="A79" s="21">
        <v>7</v>
      </c>
      <c r="B79" s="48" t="s">
        <v>79</v>
      </c>
      <c r="C79" s="22" t="s">
        <v>16</v>
      </c>
      <c r="D79" s="26">
        <f t="shared" si="2"/>
        <v>0</v>
      </c>
      <c r="E79" s="27">
        <f t="shared" si="3"/>
        <v>0</v>
      </c>
      <c r="F79" s="28"/>
      <c r="G79" s="28"/>
      <c r="H79" s="29"/>
    </row>
    <row r="80" spans="1:8" ht="32.25" customHeight="1">
      <c r="A80" s="21">
        <v>8</v>
      </c>
      <c r="B80" s="71" t="s">
        <v>80</v>
      </c>
      <c r="C80" s="22" t="s">
        <v>16</v>
      </c>
      <c r="D80" s="26">
        <f t="shared" si="2"/>
        <v>140000</v>
      </c>
      <c r="E80" s="27">
        <f t="shared" si="3"/>
        <v>40000</v>
      </c>
      <c r="F80" s="28">
        <v>40000</v>
      </c>
      <c r="G80" s="28"/>
      <c r="H80" s="29">
        <v>100000</v>
      </c>
    </row>
    <row r="81" spans="1:8" ht="18.75" customHeight="1">
      <c r="A81" s="21">
        <v>9</v>
      </c>
      <c r="B81" s="48" t="s">
        <v>81</v>
      </c>
      <c r="C81" s="22" t="s">
        <v>16</v>
      </c>
      <c r="D81" s="26">
        <f t="shared" si="2"/>
        <v>0</v>
      </c>
      <c r="E81" s="27">
        <f t="shared" si="3"/>
        <v>0</v>
      </c>
      <c r="F81" s="28"/>
      <c r="G81" s="28"/>
      <c r="H81" s="29"/>
    </row>
    <row r="82" spans="1:8" ht="29.25" customHeight="1">
      <c r="A82" s="21">
        <v>10</v>
      </c>
      <c r="B82" s="74" t="s">
        <v>82</v>
      </c>
      <c r="C82" s="22" t="s">
        <v>16</v>
      </c>
      <c r="D82" s="26">
        <f t="shared" si="2"/>
        <v>20000</v>
      </c>
      <c r="E82" s="27">
        <f t="shared" si="3"/>
        <v>20000</v>
      </c>
      <c r="F82" s="28">
        <v>20000</v>
      </c>
      <c r="G82" s="28"/>
      <c r="H82" s="29"/>
    </row>
    <row r="83" spans="1:8" ht="27.75" customHeight="1">
      <c r="A83" s="21">
        <v>11</v>
      </c>
      <c r="B83" s="74" t="s">
        <v>83</v>
      </c>
      <c r="C83" s="22" t="s">
        <v>16</v>
      </c>
      <c r="D83" s="26">
        <f t="shared" si="2"/>
        <v>220000</v>
      </c>
      <c r="E83" s="27">
        <f t="shared" si="3"/>
        <v>70000</v>
      </c>
      <c r="F83" s="28">
        <v>70000</v>
      </c>
      <c r="G83" s="28"/>
      <c r="H83" s="29">
        <v>150000</v>
      </c>
    </row>
    <row r="84" spans="1:8" ht="29.25" customHeight="1">
      <c r="A84" s="21">
        <v>12</v>
      </c>
      <c r="B84" s="74" t="s">
        <v>84</v>
      </c>
      <c r="C84" s="22" t="s">
        <v>16</v>
      </c>
      <c r="D84" s="26">
        <f t="shared" si="2"/>
        <v>20000</v>
      </c>
      <c r="E84" s="27">
        <f t="shared" si="3"/>
        <v>20000</v>
      </c>
      <c r="F84" s="28">
        <v>20000</v>
      </c>
      <c r="G84" s="28"/>
      <c r="H84" s="29"/>
    </row>
    <row r="85" spans="1:8" ht="30" customHeight="1">
      <c r="A85" s="21">
        <v>13</v>
      </c>
      <c r="B85" s="74" t="s">
        <v>85</v>
      </c>
      <c r="C85" s="22" t="s">
        <v>16</v>
      </c>
      <c r="D85" s="26">
        <f t="shared" si="2"/>
        <v>300000</v>
      </c>
      <c r="E85" s="27">
        <f t="shared" si="3"/>
        <v>60000</v>
      </c>
      <c r="F85" s="28">
        <v>60000</v>
      </c>
      <c r="G85" s="28"/>
      <c r="H85" s="29">
        <v>240000</v>
      </c>
    </row>
    <row r="86" spans="1:8" ht="18.75" customHeight="1">
      <c r="A86" s="21">
        <v>14</v>
      </c>
      <c r="B86" s="50" t="s">
        <v>86</v>
      </c>
      <c r="C86" s="22" t="s">
        <v>16</v>
      </c>
      <c r="D86" s="26">
        <f t="shared" si="2"/>
        <v>0</v>
      </c>
      <c r="E86" s="27">
        <f t="shared" si="3"/>
        <v>0</v>
      </c>
      <c r="F86" s="28"/>
      <c r="G86" s="28"/>
      <c r="H86" s="29"/>
    </row>
    <row r="87" spans="1:8" ht="29.25" customHeight="1">
      <c r="A87" s="21">
        <v>15</v>
      </c>
      <c r="B87" s="50" t="s">
        <v>87</v>
      </c>
      <c r="C87" s="22" t="s">
        <v>16</v>
      </c>
      <c r="D87" s="26">
        <f t="shared" si="2"/>
        <v>0</v>
      </c>
      <c r="E87" s="27">
        <f t="shared" si="3"/>
        <v>0</v>
      </c>
      <c r="F87" s="28">
        <v>0</v>
      </c>
      <c r="G87" s="28"/>
      <c r="H87" s="29"/>
    </row>
    <row r="88" spans="1:8" ht="29.25" customHeight="1">
      <c r="A88" s="21"/>
      <c r="B88" s="50"/>
      <c r="C88" s="22"/>
      <c r="D88" s="26"/>
      <c r="E88" s="27"/>
      <c r="F88" s="28"/>
      <c r="G88" s="28"/>
      <c r="H88" s="29"/>
    </row>
    <row r="89" spans="1:8" ht="29.25" customHeight="1">
      <c r="A89" s="21">
        <v>16</v>
      </c>
      <c r="B89" s="74" t="s">
        <v>90</v>
      </c>
      <c r="C89" s="22" t="s">
        <v>17</v>
      </c>
      <c r="D89" s="26">
        <f t="shared" si="2"/>
        <v>50000</v>
      </c>
      <c r="E89" s="27">
        <f t="shared" si="3"/>
        <v>50000</v>
      </c>
      <c r="F89" s="28">
        <v>50000</v>
      </c>
      <c r="G89" s="28"/>
      <c r="H89" s="29"/>
    </row>
    <row r="90" spans="1:8" ht="17.25" customHeight="1">
      <c r="A90" s="21">
        <v>17</v>
      </c>
      <c r="B90" s="74" t="s">
        <v>105</v>
      </c>
      <c r="C90" s="22" t="s">
        <v>17</v>
      </c>
      <c r="D90" s="26">
        <f t="shared" si="2"/>
        <v>10000</v>
      </c>
      <c r="E90" s="27">
        <f t="shared" si="3"/>
        <v>10000</v>
      </c>
      <c r="F90" s="28">
        <v>10000</v>
      </c>
      <c r="G90" s="28"/>
      <c r="H90" s="29"/>
    </row>
    <row r="91" spans="1:8" ht="17.25" customHeight="1">
      <c r="A91" s="21">
        <v>18</v>
      </c>
      <c r="B91" s="50" t="s">
        <v>96</v>
      </c>
      <c r="C91" s="22" t="s">
        <v>17</v>
      </c>
      <c r="D91" s="26">
        <f t="shared" si="2"/>
        <v>0</v>
      </c>
      <c r="E91" s="27">
        <f t="shared" si="3"/>
        <v>0</v>
      </c>
      <c r="F91" s="28">
        <v>0</v>
      </c>
      <c r="G91" s="28"/>
      <c r="H91" s="29"/>
    </row>
    <row r="92" spans="1:8" ht="28.5" customHeight="1">
      <c r="A92" s="21">
        <v>19</v>
      </c>
      <c r="B92" s="50" t="s">
        <v>99</v>
      </c>
      <c r="C92" s="22" t="s">
        <v>17</v>
      </c>
      <c r="D92" s="26">
        <f t="shared" si="2"/>
        <v>0</v>
      </c>
      <c r="E92" s="27">
        <f t="shared" si="3"/>
        <v>0</v>
      </c>
      <c r="F92" s="28">
        <v>0</v>
      </c>
      <c r="G92" s="28"/>
      <c r="H92" s="29"/>
    </row>
    <row r="93" spans="1:8" ht="28.5" customHeight="1">
      <c r="A93" s="21"/>
      <c r="B93" s="74" t="s">
        <v>119</v>
      </c>
      <c r="C93" s="22"/>
      <c r="D93" s="26">
        <f t="shared" si="2"/>
        <v>20000</v>
      </c>
      <c r="E93" s="27">
        <f t="shared" si="3"/>
        <v>20000</v>
      </c>
      <c r="F93" s="28">
        <v>20000</v>
      </c>
      <c r="G93" s="28"/>
      <c r="H93" s="29"/>
    </row>
    <row r="94" spans="1:8" ht="28.5" customHeight="1">
      <c r="A94" s="21"/>
      <c r="B94" s="50"/>
      <c r="C94" s="22"/>
      <c r="D94" s="26"/>
      <c r="E94" s="27"/>
      <c r="F94" s="28"/>
      <c r="G94" s="28"/>
      <c r="H94" s="29"/>
    </row>
    <row r="95" spans="1:8" ht="15.75">
      <c r="A95" s="21">
        <v>20</v>
      </c>
      <c r="B95" s="74" t="s">
        <v>88</v>
      </c>
      <c r="C95" s="22" t="s">
        <v>18</v>
      </c>
      <c r="D95" s="26">
        <f t="shared" si="2"/>
        <v>100000</v>
      </c>
      <c r="E95" s="27">
        <f t="shared" si="3"/>
        <v>100000</v>
      </c>
      <c r="F95" s="28">
        <v>100000</v>
      </c>
      <c r="G95" s="28"/>
      <c r="H95" s="29"/>
    </row>
    <row r="96" spans="1:8" ht="15.75">
      <c r="A96" s="21">
        <v>21</v>
      </c>
      <c r="B96" s="50" t="s">
        <v>89</v>
      </c>
      <c r="C96" s="22" t="s">
        <v>18</v>
      </c>
      <c r="D96" s="26">
        <f t="shared" si="2"/>
        <v>0</v>
      </c>
      <c r="E96" s="27">
        <f t="shared" si="3"/>
        <v>0</v>
      </c>
      <c r="F96" s="28"/>
      <c r="G96" s="28"/>
      <c r="H96" s="29"/>
    </row>
    <row r="97" spans="1:8" ht="15.75">
      <c r="A97" s="21">
        <v>22</v>
      </c>
      <c r="B97" s="50" t="s">
        <v>100</v>
      </c>
      <c r="C97" s="22" t="s">
        <v>18</v>
      </c>
      <c r="D97" s="26">
        <f t="shared" si="2"/>
        <v>0</v>
      </c>
      <c r="E97" s="27">
        <f t="shared" si="3"/>
        <v>0</v>
      </c>
      <c r="F97" s="30">
        <v>0</v>
      </c>
      <c r="G97" s="28"/>
      <c r="H97" s="29"/>
    </row>
    <row r="98" spans="1:8" ht="25.5">
      <c r="A98" s="21">
        <v>23</v>
      </c>
      <c r="B98" s="50" t="s">
        <v>101</v>
      </c>
      <c r="C98" s="22" t="s">
        <v>18</v>
      </c>
      <c r="D98" s="26">
        <f t="shared" si="2"/>
        <v>0</v>
      </c>
      <c r="E98" s="27">
        <f t="shared" si="3"/>
        <v>0</v>
      </c>
      <c r="F98" s="30"/>
      <c r="G98" s="28"/>
      <c r="H98" s="29"/>
    </row>
    <row r="99" spans="1:8" ht="15.75">
      <c r="A99" s="21"/>
      <c r="B99" s="50"/>
      <c r="C99" s="22"/>
      <c r="D99" s="26"/>
      <c r="E99" s="27"/>
      <c r="F99" s="30"/>
      <c r="G99" s="28"/>
      <c r="H99" s="29"/>
    </row>
    <row r="100" spans="1:8" ht="22.5" customHeight="1">
      <c r="A100" s="21">
        <v>24</v>
      </c>
      <c r="B100" s="50" t="s">
        <v>94</v>
      </c>
      <c r="C100" s="22"/>
      <c r="D100" s="26">
        <f t="shared" si="2"/>
        <v>0</v>
      </c>
      <c r="E100" s="27">
        <f t="shared" si="3"/>
        <v>0</v>
      </c>
      <c r="F100" s="30"/>
      <c r="G100" s="28"/>
      <c r="H100" s="29"/>
    </row>
    <row r="101" spans="1:8" ht="22.5" customHeight="1">
      <c r="A101" s="21">
        <v>25</v>
      </c>
      <c r="B101" s="74" t="s">
        <v>104</v>
      </c>
      <c r="C101" s="22"/>
      <c r="D101" s="26">
        <f t="shared" si="2"/>
        <v>100000</v>
      </c>
      <c r="E101" s="27">
        <f t="shared" si="3"/>
        <v>100000</v>
      </c>
      <c r="F101" s="30">
        <v>100000</v>
      </c>
      <c r="G101" s="30"/>
      <c r="H101" s="27"/>
    </row>
    <row r="102" spans="1:8" ht="29.25" customHeight="1">
      <c r="A102" s="21">
        <v>26</v>
      </c>
      <c r="B102" s="50" t="s">
        <v>97</v>
      </c>
      <c r="C102" s="22"/>
      <c r="D102" s="26">
        <f t="shared" si="2"/>
        <v>0</v>
      </c>
      <c r="E102" s="27">
        <f t="shared" si="3"/>
        <v>0</v>
      </c>
      <c r="F102" s="30">
        <v>0</v>
      </c>
      <c r="G102" s="30"/>
      <c r="H102" s="27"/>
    </row>
    <row r="103" spans="1:8" ht="19.5" customHeight="1">
      <c r="A103" s="21">
        <v>27</v>
      </c>
      <c r="B103" s="50" t="s">
        <v>106</v>
      </c>
      <c r="C103" s="22"/>
      <c r="D103" s="26">
        <f t="shared" si="2"/>
        <v>0</v>
      </c>
      <c r="E103" s="27">
        <f t="shared" si="3"/>
        <v>0</v>
      </c>
      <c r="F103" s="30">
        <v>0</v>
      </c>
      <c r="G103" s="30"/>
      <c r="H103" s="59"/>
    </row>
    <row r="104" spans="1:8" ht="16.5" customHeight="1">
      <c r="A104" s="21">
        <v>28</v>
      </c>
      <c r="B104" s="50" t="s">
        <v>98</v>
      </c>
      <c r="C104" s="22"/>
      <c r="D104" s="26">
        <f t="shared" si="2"/>
        <v>0</v>
      </c>
      <c r="E104" s="27">
        <f t="shared" si="3"/>
        <v>0</v>
      </c>
      <c r="F104" s="30">
        <v>0</v>
      </c>
      <c r="G104" s="30"/>
      <c r="H104" s="59"/>
    </row>
    <row r="105" spans="1:8" ht="22.5" customHeight="1">
      <c r="A105" s="46"/>
      <c r="B105" s="55" t="s">
        <v>60</v>
      </c>
      <c r="C105" s="51"/>
      <c r="D105" s="52">
        <f>SUM(D73:D104,)</f>
        <v>1380000</v>
      </c>
      <c r="E105" s="52">
        <f>SUM(E73:E104,)</f>
        <v>640000</v>
      </c>
      <c r="F105" s="52">
        <f>SUM(F73:F104,)</f>
        <v>640000</v>
      </c>
      <c r="G105" s="52">
        <f>SUM(G73:G104,)</f>
        <v>0</v>
      </c>
      <c r="H105" s="52">
        <f>SUM(H73:H104,)</f>
        <v>740000</v>
      </c>
    </row>
    <row r="106" spans="1:8" ht="16.5" customHeight="1">
      <c r="A106" s="47"/>
      <c r="B106" s="54" t="s">
        <v>61</v>
      </c>
      <c r="C106" s="51"/>
      <c r="D106" s="53">
        <f>SUM(D105+D71)</f>
        <v>22875000</v>
      </c>
      <c r="E106" s="53">
        <f>SUM(E105+E71)</f>
        <v>21135000</v>
      </c>
      <c r="F106" s="53">
        <f>SUM(F105+F71)</f>
        <v>21135000</v>
      </c>
      <c r="G106" s="53">
        <f>SUM(G105+G71)</f>
        <v>0</v>
      </c>
      <c r="H106" s="53">
        <f>SUM(H105+H71)</f>
        <v>1740000</v>
      </c>
    </row>
    <row r="107" spans="1:8" ht="21" customHeight="1">
      <c r="A107" s="11"/>
      <c r="B107" s="5"/>
      <c r="C107" s="4"/>
      <c r="D107" s="12"/>
      <c r="E107" s="9"/>
      <c r="F107" s="13"/>
      <c r="G107" s="9"/>
      <c r="H107" s="9"/>
    </row>
    <row r="108" spans="2:8" ht="21" customHeight="1">
      <c r="B108" s="148"/>
      <c r="C108" s="149"/>
      <c r="D108" s="149"/>
      <c r="E108" s="149"/>
      <c r="F108" s="149"/>
      <c r="G108" s="149"/>
      <c r="H108" s="149"/>
    </row>
    <row r="109" ht="21" customHeight="1">
      <c r="H109" s="2"/>
    </row>
    <row r="110" ht="40.5" customHeight="1">
      <c r="H110" s="2"/>
    </row>
    <row r="111" ht="21" customHeight="1">
      <c r="H111" s="2"/>
    </row>
    <row r="112" ht="19.5" customHeight="1">
      <c r="H112" s="2"/>
    </row>
    <row r="113" ht="15.75">
      <c r="H113" s="2"/>
    </row>
    <row r="114" ht="15.75">
      <c r="H114" s="2"/>
    </row>
    <row r="115" ht="15.75">
      <c r="H115" s="2"/>
    </row>
    <row r="116" ht="15.75">
      <c r="H116" s="2"/>
    </row>
    <row r="117" ht="15.75">
      <c r="H117" s="2"/>
    </row>
    <row r="118" ht="15.75">
      <c r="H118" s="2"/>
    </row>
    <row r="119" ht="15.75">
      <c r="H119" s="2"/>
    </row>
    <row r="120" ht="15.75">
      <c r="H120" s="2"/>
    </row>
    <row r="121" ht="15.75">
      <c r="H121" s="2"/>
    </row>
    <row r="122" ht="15.75">
      <c r="H122" s="2"/>
    </row>
    <row r="123" ht="15.75">
      <c r="H123" s="2"/>
    </row>
    <row r="124" ht="15.75">
      <c r="H124" s="2"/>
    </row>
    <row r="125" ht="15.75">
      <c r="H125" s="2"/>
    </row>
    <row r="126" ht="15.75">
      <c r="H126" s="2"/>
    </row>
    <row r="127" ht="15.75">
      <c r="H127" s="2"/>
    </row>
    <row r="128" ht="15.75">
      <c r="H128" s="2"/>
    </row>
    <row r="129" ht="15.75">
      <c r="H129" s="2"/>
    </row>
    <row r="130" ht="15.75">
      <c r="H130" s="2"/>
    </row>
    <row r="131" ht="15.75">
      <c r="H131" s="2"/>
    </row>
    <row r="132" ht="15.75">
      <c r="H132" s="2"/>
    </row>
    <row r="133" ht="15.75">
      <c r="H133" s="2"/>
    </row>
  </sheetData>
  <mergeCells count="12">
    <mergeCell ref="B6:H6"/>
    <mergeCell ref="F2:H2"/>
    <mergeCell ref="B108:H108"/>
    <mergeCell ref="A7:C7"/>
    <mergeCell ref="A8:A9"/>
    <mergeCell ref="B8:B9"/>
    <mergeCell ref="C8:C9"/>
    <mergeCell ref="D7:H7"/>
    <mergeCell ref="H8:H9"/>
    <mergeCell ref="D8:D9"/>
    <mergeCell ref="E8:E9"/>
    <mergeCell ref="F8:G8"/>
  </mergeCells>
  <printOptions horizontalCentered="1"/>
  <pageMargins left="0.1968503937007874" right="0.1968503937007874" top="0.5905511811023623" bottom="0.7874015748031497" header="0.5118110236220472" footer="0.5118110236220472"/>
  <pageSetup horizontalDpi="600" verticalDpi="600" orientation="landscape" paperSize="9" scale="8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Sobol</dc:creator>
  <cp:keywords/>
  <dc:description/>
  <cp:lastModifiedBy>UGM</cp:lastModifiedBy>
  <cp:lastPrinted>2009-11-13T09:03:05Z</cp:lastPrinted>
  <dcterms:created xsi:type="dcterms:W3CDTF">1999-03-23T10:45:22Z</dcterms:created>
  <dcterms:modified xsi:type="dcterms:W3CDTF">2009-11-16T13:40:24Z</dcterms:modified>
  <cp:category/>
  <cp:version/>
  <cp:contentType/>
  <cp:contentStatus/>
</cp:coreProperties>
</file>