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2">'Arkusz3'!$A$1:$E$93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<sst xmlns="http://schemas.openxmlformats.org/spreadsheetml/2006/main" count="332" uniqueCount="189">
  <si>
    <t>Lp.</t>
  </si>
  <si>
    <t>Dział</t>
  </si>
  <si>
    <t>Rozdz.</t>
  </si>
  <si>
    <t>Plan</t>
  </si>
  <si>
    <t>010</t>
  </si>
  <si>
    <t>01010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</si>
  <si>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</si>
  <si>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</si>
  <si>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t xml:space="preserve">Opracowanie koncepcji kanalizacji, wykonanie ekspertyz, badań i modernizacja sieci gazowych 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</si>
  <si>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</si>
  <si>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</si>
  <si>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</si>
  <si>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</si>
  <si>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</si>
  <si>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Budowa sieci wodociągowej na terenie Gminy</t>
  </si>
  <si>
    <t>Razem dział 010:</t>
  </si>
  <si>
    <t>Przebudowa ul. Akacjowej w Opaczy Kol.</t>
  </si>
  <si>
    <t>Przebudowa ul. Makowej, Studziennej, Jasnej, Grabowej, Ewy, Malinowej, Willowej w Opaczy Kol.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</si>
  <si>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</si>
  <si>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</si>
  <si>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</si>
  <si>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 xml:space="preserve">Budowa ciągu pieszo-rowerowego Reguły-Pęcice ul. Powstańców Warszawy </t>
  </si>
  <si>
    <t>Przebudowa ul. Środkowej w Opaczy Kol.</t>
  </si>
  <si>
    <t>Przebudowa ul. Bodycha w Regułach i Opaczy Kol.</t>
  </si>
  <si>
    <t>Przebudowa ul. Kamień Polny, Przepiórki, Ks. Woźniaka, Leśnej, Brzozowej w Pęcicach Małych</t>
  </si>
  <si>
    <t xml:space="preserve">Budowa Alei Jana Pawła II w Komorowie </t>
  </si>
  <si>
    <t xml:space="preserve">Przebudowa ul. Polnej, Bugaj, Turystycznej, Słonecznej  w Komorowie Wsi </t>
  </si>
  <si>
    <t xml:space="preserve">Przebudowa ul. Rodzinnej w Sokołowie </t>
  </si>
  <si>
    <t>Zagospodarowanie Pl. Paderewskiego w Komorowie</t>
  </si>
  <si>
    <t>Przebudowa ul. Akacjowej, Klonowej, Lipowej i Żwirowej w Komorowie (dok)</t>
  </si>
  <si>
    <t>Przebudowa ul. Jaśminowej, Różanej, Tulipanów, Granicznej i Słonecznej w Nowej Wsi.</t>
  </si>
  <si>
    <t>Budowa systemu ścieżek rowerowych</t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</si>
  <si>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</si>
  <si>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t>Razem rozdz. 60016</t>
  </si>
  <si>
    <t>Przebudowa ul Brzozowej i Al. Marii Dąbrowskiej w Komorowie - dofinansowanie inwestycji powiatowej</t>
  </si>
  <si>
    <t>Razem rozdz. 60014</t>
  </si>
  <si>
    <t xml:space="preserve">Budowa odwodnienia w Michałowicach Wsi </t>
  </si>
  <si>
    <t xml:space="preserve">Przebudowa rowu U-1 odwadniającego wraz z budową zbiornika retencyjnego w dolinie rzeki Raszynki </t>
  </si>
  <si>
    <t>Odwodnienie na terenie Gminy (dok. proj. i wyk)</t>
  </si>
  <si>
    <t>Budowa zbiornika retencyjnego w Michałowicach</t>
  </si>
  <si>
    <t>Odwodnienie Pęcic Małych</t>
  </si>
  <si>
    <t>Razem rozdz. 60095</t>
  </si>
  <si>
    <t>Razem dział 600:</t>
  </si>
  <si>
    <t xml:space="preserve">Budowa budynków socjalnych </t>
  </si>
  <si>
    <t>Razem rozdz 70004</t>
  </si>
  <si>
    <t xml:space="preserve">Zakupy mienia komunalnego </t>
  </si>
  <si>
    <t>Razem rozdz 70005</t>
  </si>
  <si>
    <t>Razem dział 700:</t>
  </si>
  <si>
    <t>Zakupy inwestycyjne Urzędu Gminy (zakup oprogramowania, sprzętu biurowego).</t>
  </si>
  <si>
    <t>Razem dział 750:</t>
  </si>
  <si>
    <t>Zakupy inwestycyjne (fundusz wsparcia Komenda wojewódzka państwowej straży pożarnej)</t>
  </si>
  <si>
    <t>Rozbudowa Szkoły w Michałowicach</t>
  </si>
  <si>
    <t>Razem rozdz 80101</t>
  </si>
  <si>
    <t xml:space="preserve">Modernizacja budynku przedszkola wraz z modernizacją placu zabaw w Nowej Wsi </t>
  </si>
  <si>
    <t xml:space="preserve">Modernizacja budynku przedszkola w Michałowicach </t>
  </si>
  <si>
    <t>Razem rozdz 80104</t>
  </si>
  <si>
    <t>Razem dział 801:</t>
  </si>
  <si>
    <t xml:space="preserve">Budowa ośrodka dziennego pobytu dla ludzi starszych </t>
  </si>
  <si>
    <t>Razem dział 852</t>
  </si>
  <si>
    <t xml:space="preserve">Modernizacja oświetlenia ulicznego na terenie gminy (dok. i wyk.) </t>
  </si>
  <si>
    <t>Razem dział 900</t>
  </si>
  <si>
    <t xml:space="preserve">Budowa świetlicy w  Komorowie Wsi </t>
  </si>
  <si>
    <t>Razem dział 921</t>
  </si>
  <si>
    <t xml:space="preserve">Budowa boisk w Pęcicach Małych </t>
  </si>
  <si>
    <t>Razem dział 926</t>
  </si>
  <si>
    <t>Łącznie:</t>
  </si>
  <si>
    <t>Budowa kanalizacji sanitarnej w ul. Sosnowej, Badylarskiej, Środkowej, Górnej, Bez Nazwy (od ul. Środkowej do Al.Jerozolimskich) w Opaczy Kol.</t>
  </si>
  <si>
    <t>Opracowanie koncepcji kanalizacji, wykonanie ekspertyz, badań i modernizacja sieci gazowych</t>
  </si>
  <si>
    <t>Budowa kanalizacji sanitarnej w ul. Wandy, Sportowej i Stokrotek w Nowej Wsi</t>
  </si>
  <si>
    <t>Budowa SUW Michałowice -Reguły</t>
  </si>
  <si>
    <t>Budowa sieci wodociągowej w ul.Sosnowej, Daktylowej i Klonowej w Opaczy Kol.</t>
  </si>
  <si>
    <t xml:space="preserve">Modernizacja SUW Komorów </t>
  </si>
  <si>
    <t xml:space="preserve">Sieć wodociągowa na terenie Gminy (obsługa geodezyjna, opracowanie dok. proj., wyk. przyłączy do posesji) </t>
  </si>
  <si>
    <t>Przebudowa ul. Czystej  w Opaczy Małej wraz z odwodnieniem (dok)</t>
  </si>
  <si>
    <t>Przebudowa ul. 3 Maja, Kościuszki, Mickiewicza, Partyzantów, Wojska Polskiego, Rumuńskiej, Żytniej, Ks. Popiełuszki, Raszyńskiej, Lotniczej, Kwiatowej w M-cach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</si>
  <si>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</si>
  <si>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Orzeszkowej, Daniłowskiego, Baczyńskiego, Działkowej i Żytniej (dok) w Regułach</t>
  </si>
  <si>
    <t>Budowa ciągu pieszo-rowerowego Reguły-Pęcice ul. Powstańców Warszawy</t>
  </si>
  <si>
    <t>Budowa Alei Jana Pawła II w Komorowie</t>
  </si>
  <si>
    <t>Przebudowa ul. Polnej, Bugaj, Turystycznej, Słonecznej  w Komorowie Wsi</t>
  </si>
  <si>
    <t>Przebudowa ul. Rodzinnej w Sokołowie</t>
  </si>
  <si>
    <t>Przebudowa ul. Sportowej, Wandy i Heleny w Nowej Wsi (dok)</t>
  </si>
  <si>
    <t>Przebebudowa ul. Brzozowej i Al.. M. Dąbrowskiej w Komorowie - dofinansowanie inwestycji powiatowej</t>
  </si>
  <si>
    <t>Budowa odwodnienia w Michałowicach Wsi</t>
  </si>
  <si>
    <t>Przebudowa rowu U-1 odwadniającego wraz z budową zbiornika retencyjnego w dolinie rzeki Raszynki</t>
  </si>
  <si>
    <t>Budowa budynków socjalnych</t>
  </si>
  <si>
    <t>Zakupy mienia komunalnego</t>
  </si>
  <si>
    <t>Rozbudowa szkoły w Komorowie wraz z wykonaniem lodowiska i zadaszenie boiska</t>
  </si>
  <si>
    <t xml:space="preserve">Budowa gminnego przedszkola w Granicy </t>
  </si>
  <si>
    <t>Modernizacja budynku przedszkola wraz z modernizacją placu zabaw w Nowej Wsi</t>
  </si>
  <si>
    <t>Budowa ośrodka dziennego pobytu dla ludzi starszych</t>
  </si>
  <si>
    <t>Modernizacja oświetlenia ulicznego na terenie gminy (dok. i wyk.)</t>
  </si>
  <si>
    <t>Budowa świetlicy w Komorowie Wsi</t>
  </si>
  <si>
    <t>Budowa boisk w Pęcicach Małych</t>
  </si>
  <si>
    <r>
      <t xml:space="preserve">program 1 </t>
    </r>
    <r>
      <rPr>
        <b/>
        <sz val="10"/>
        <rFont val="Arial"/>
        <family val="2"/>
      </rPr>
      <t xml:space="preserve">Budowa Kanalizacji Sanitarnej w Gminie Michałowice </t>
    </r>
    <r>
      <rPr>
        <sz val="10"/>
        <rFont val="Arial"/>
        <family val="2"/>
      </rPr>
      <t>ogółem</t>
    </r>
  </si>
  <si>
    <r>
      <t xml:space="preserve">program 2  </t>
    </r>
    <r>
      <rPr>
        <b/>
        <sz val="10"/>
        <rFont val="Arial"/>
        <family val="2"/>
      </rPr>
      <t xml:space="preserve">Budowa Sieci Wodociągowej w Gminie Michałowice </t>
    </r>
    <r>
      <rPr>
        <sz val="10"/>
        <rFont val="Arial"/>
        <family val="2"/>
      </rPr>
      <t>ogółem</t>
    </r>
  </si>
  <si>
    <r>
      <t xml:space="preserve">program 3 </t>
    </r>
    <r>
      <rPr>
        <b/>
        <sz val="10"/>
        <rFont val="Arial"/>
        <family val="2"/>
      </rPr>
      <t xml:space="preserve">Budowa Dróg w Gminie Michałowice </t>
    </r>
    <r>
      <rPr>
        <sz val="10"/>
        <rFont val="Arial"/>
        <family val="2"/>
      </rPr>
      <t>ogółem</t>
    </r>
  </si>
  <si>
    <r>
      <t xml:space="preserve">program 4  </t>
    </r>
    <r>
      <rPr>
        <b/>
        <sz val="10"/>
        <rFont val="Arial"/>
        <family val="2"/>
      </rPr>
      <t xml:space="preserve">Budowa Urządzeń Odwadniających i Małej Retencji w Gminie Michałowice </t>
    </r>
    <r>
      <rPr>
        <sz val="10"/>
        <rFont val="Arial"/>
        <family val="2"/>
      </rPr>
      <t>ogółem</t>
    </r>
  </si>
  <si>
    <r>
      <t xml:space="preserve">program 5  </t>
    </r>
    <r>
      <rPr>
        <b/>
        <sz val="10"/>
        <rFont val="Arial"/>
        <family val="2"/>
      </rPr>
      <t xml:space="preserve">Budowa Budynków Użyteczności Publicznej w Gminie Michałowice </t>
    </r>
    <r>
      <rPr>
        <sz val="10"/>
        <rFont val="Arial"/>
        <family val="2"/>
      </rPr>
      <t>ogółem</t>
    </r>
  </si>
  <si>
    <r>
      <t xml:space="preserve">program 6  </t>
    </r>
    <r>
      <rPr>
        <b/>
        <sz val="10"/>
        <rFont val="Arial"/>
        <family val="2"/>
      </rPr>
      <t xml:space="preserve">Oświetlenie Terenów Publicznych w Gminie Michałowice </t>
    </r>
    <r>
      <rPr>
        <sz val="10"/>
        <rFont val="Arial"/>
        <family val="2"/>
      </rPr>
      <t>ogółem</t>
    </r>
  </si>
  <si>
    <r>
      <t xml:space="preserve">program 7  </t>
    </r>
    <r>
      <rPr>
        <b/>
        <sz val="10"/>
        <rFont val="Arial"/>
        <family val="2"/>
      </rPr>
      <t xml:space="preserve">Budowa Budynków Użyteczności Publicznej w Gminie Michałowice </t>
    </r>
    <r>
      <rPr>
        <sz val="10"/>
        <rFont val="Arial"/>
        <family val="2"/>
      </rPr>
      <t>ogółem</t>
    </r>
  </si>
  <si>
    <r>
      <t xml:space="preserve">program 8  </t>
    </r>
    <r>
      <rPr>
        <b/>
        <sz val="10"/>
        <rFont val="Arial"/>
        <family val="2"/>
      </rPr>
      <t xml:space="preserve">Budowa Ośrodków Sportu i Rekreacji w Gminie Michałowice </t>
    </r>
    <r>
      <rPr>
        <sz val="10"/>
        <rFont val="Arial"/>
        <family val="2"/>
      </rPr>
      <t>ogółem</t>
    </r>
  </si>
  <si>
    <t>Łącznie</t>
  </si>
  <si>
    <t>Budowa sieci kanalizacji sanitarnej w ul. Wendy i Filmowej w Granicy (zadanie jednoroczne)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</si>
  <si>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 i Sokołowie</t>
  </si>
  <si>
    <t>Budowa kanalizacji sanitarnej w ul. Skowronków w Pęcicach Małych (dok) (zadanie jednoroczne)</t>
  </si>
  <si>
    <t>Budowa kanalizacji sanitarnej w ul. Parkowej w Michałowicach (dok) (zadanie jednoroczne)</t>
  </si>
  <si>
    <t>Budowa sieci wodociągowej w ul. Środkowej w Opaczy Kol. - zamknięcie pierścienia (dok) (zadanie jednoroczne)</t>
  </si>
  <si>
    <t>Budowa sieci wodociągowej w ul. Leśnej, Ks. Woźniaka i Zielonej Polany w Pęcicach Małych. - zamknięcie pierścienia (dok) (zadanie jednoroczne)</t>
  </si>
  <si>
    <t>Budowa sieci wodociągowej w ul. Bodych od ul. Regulskiej do ul. Rumuńskiej w Regułach. - zamknięcie pierścienia (dok) (zadanie jednoroczne)</t>
  </si>
  <si>
    <t>Budowa sieci wodociągowej w ul. Baśniowe, Calineczki w Regułach (dok) (zadanie jednoroczne)</t>
  </si>
  <si>
    <t>Przebudowa ul. Klonowej i Zachodniej w Opaczy Kol. (dok)</t>
  </si>
  <si>
    <t>Przebudowa ul. Ryżowej w Opaczy Kol. (dok)</t>
  </si>
  <si>
    <t>Przebudowa ul. 3 Maja i Kredytowej w Komorowie</t>
  </si>
  <si>
    <t>Przebudowa ul. Dębowej w Granicy</t>
  </si>
  <si>
    <t>Budowa chodnika i ścieżki rowerowej w ul. Matejki w Komorowie (zadanie jednoroczne)</t>
  </si>
  <si>
    <t>Budowa chodnika w ul. Kotońskiego w Komorowie (zadanie jednoroczne)</t>
  </si>
  <si>
    <t>Odwodnioenie w pasach dróg powiatowych (zadanie jednoroczne)</t>
  </si>
  <si>
    <t>Odwodnienie ul. Zgody w Michałowicach Wsi (dok) (zadanie jednoroczne)</t>
  </si>
  <si>
    <t>Odwodnienie ul. Spacerowej i Widok w Michałowicach</t>
  </si>
  <si>
    <t>Budowa kanalizacji sdanitarnej w ul. Miodowej w Komorowie Wsi (zadanie jednoroczne)</t>
  </si>
  <si>
    <t>Budowa drogi dojazdowej od ul. Ogrodowej do ul. Żytniej w Michałowicach (zadanie jednoroczne)</t>
  </si>
  <si>
    <t>Przebudowa starego budynku Urzędu Gminy w Michałowicach</t>
  </si>
  <si>
    <t>Odwodnienie ul. Parkowej w Suchym Lesie (zadanie jednoroczne)</t>
  </si>
  <si>
    <t>Przebudowa odnogi ul. Gwiaździstej w Nowej Wsi (zadanie jednoroczne)</t>
  </si>
  <si>
    <t>Budowa sieci kanalizacji sanitarnej w ul. Sasanek w Nowej Wsi (zadanie jednoroczne)</t>
  </si>
  <si>
    <t>Budowa sieci wodociągowej w ul. Sasanek w Nowej Wsi</t>
  </si>
  <si>
    <t>Opacz Mała</t>
  </si>
  <si>
    <t>Opacz Kol.</t>
  </si>
  <si>
    <t>Michałowice Wieś</t>
  </si>
  <si>
    <t>Michałowice</t>
  </si>
  <si>
    <t>Reguły</t>
  </si>
  <si>
    <t>Pęcice</t>
  </si>
  <si>
    <t>Pęcice Małe</t>
  </si>
  <si>
    <t>Sokołów</t>
  </si>
  <si>
    <t>Suchy Las</t>
  </si>
  <si>
    <t>Komorów Wieś</t>
  </si>
  <si>
    <t>Komorów</t>
  </si>
  <si>
    <t>Granica</t>
  </si>
  <si>
    <t>Nowa Wieś</t>
  </si>
  <si>
    <t>Oświetlenie ul. Malinowej</t>
  </si>
  <si>
    <t>Oświetlenie ul. Zielonej</t>
  </si>
  <si>
    <t>Oświetlenie ul. Matejki</t>
  </si>
  <si>
    <t>Budowa ul. Lazurowej w Regułach (zadanie jednoroczne)</t>
  </si>
  <si>
    <t>Ogólnogminne</t>
  </si>
  <si>
    <t>Do Komorowa wróci z bieżącego budżetu kwota 870.000 zł. na Al. M. Dąbrowskiej oraz ok. 200.000 zł. na Pl. Paderewskiego</t>
  </si>
  <si>
    <t>Przebudowa ul. Warszawskiej (strona północna i południowa), Poprzecznej, Piaskowej, Kochanowskiego, Skośnej (dok), Sabały (dok), Okrężnej (dok), Dębowej (dok), Malczewskiego (dok) w Granicy</t>
  </si>
  <si>
    <t>Budowa kanalizacji sanitarnej w ul. Parkowej w Opaczy Małej (dok) (zadanie jednoroczne)</t>
  </si>
  <si>
    <t>Przebudowa ul. Warszawskiej (strona północna i południowa), Poprzecznej, Piaskowej, Kochanowskiego, Dębowej (dok), Skośnej (dok), Sabały (dok), Okrężnej (dok), Malczewskiego (dok) w Granicy</t>
  </si>
  <si>
    <t xml:space="preserve">Plan wydatków majątkowych na 2013 rok </t>
  </si>
  <si>
    <r>
      <t xml:space="preserve">Budowa kanalizacji sanitarnej w ul. Sasanek w Nowej Wsi </t>
    </r>
    <r>
      <rPr>
        <i/>
        <sz val="9"/>
        <rFont val="Times New Roman CE"/>
        <family val="0"/>
      </rPr>
      <t>( zadanie jednoroczne)</t>
    </r>
  </si>
  <si>
    <r>
      <t xml:space="preserve">Budowa kanalizacji sanitarnej w ul. Skowronków w Pęcicach Małych (dok) </t>
    </r>
    <r>
      <rPr>
        <i/>
        <sz val="9"/>
        <rFont val="Times New Roman CE"/>
        <family val="0"/>
      </rPr>
      <t>(zadanie jednoroczne)</t>
    </r>
  </si>
  <si>
    <r>
      <t xml:space="preserve">Budowa kanalizacji sanitarnej w ul. Parkowej w Opaczy Małej (dok) </t>
    </r>
    <r>
      <rPr>
        <i/>
        <sz val="9"/>
        <rFont val="Times New Roman CE"/>
        <family val="0"/>
      </rPr>
      <t>(zadanie jednoroczne)</t>
    </r>
  </si>
  <si>
    <r>
      <t xml:space="preserve">Budowa kanalizacji sanitarnej w ul. Miodowej w Komorowie Wsi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</si>
  <si>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Sasanek w Nowej Wsi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</si>
  <si>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Środkowej w Opaczy-Kol. - zamknięcie pierścienia (dok)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</si>
  <si>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Leśnej, Ks. Woźniaka i Zielonej Polany - zamknięcie pierścienia (dok)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</si>
  <si>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Bodycha od ul. Regulskiej do ul. Rumuńskiej w Regułach. - zamknięcie pierścienia (dok)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</si>
  <si>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Baśniowej i Calineczki w Regułach. (dok) </t>
    </r>
    <r>
      <rPr>
        <i/>
        <sz val="9"/>
        <rFont val="Times New Roman CE"/>
        <family val="0"/>
      </rPr>
      <t>(zadanie jednoroczne)</t>
    </r>
  </si>
  <si>
    <r>
      <t xml:space="preserve">Przebudowa ul. Klonowej i Zachodniej w Opaczy-Kol. (dok) </t>
    </r>
    <r>
      <rPr>
        <i/>
        <sz val="9"/>
        <rFont val="Times New Roman CE"/>
        <family val="0"/>
      </rPr>
      <t>(zadanie jednoroczne)</t>
    </r>
  </si>
  <si>
    <r>
      <t xml:space="preserve">Przebudowa ul. Ryżowej w Opaczy-Kol. (dok) </t>
    </r>
    <r>
      <rPr>
        <i/>
        <sz val="9"/>
        <rFont val="Times New Roman CE"/>
        <family val="0"/>
      </rPr>
      <t>(zadanie jednoroczne)</t>
    </r>
  </si>
  <si>
    <t>Przebudowa ul. Czystej w Opaczy Małej wraz z odwodnieniem (dok)</t>
  </si>
  <si>
    <r>
      <t xml:space="preserve">Budowa drogi dojazdowej od ul. Ogrodowej do ul. Żytniej w Michałowicach </t>
    </r>
    <r>
      <rPr>
        <i/>
        <sz val="9"/>
        <rFont val="Times New Roman CE"/>
        <family val="0"/>
      </rPr>
      <t>(zadanie jednoroczne)</t>
    </r>
  </si>
  <si>
    <r>
      <t xml:space="preserve">Budowa ul. Lazurowej w Regułach </t>
    </r>
    <r>
      <rPr>
        <i/>
        <sz val="9"/>
        <rFont val="Times New Roman CE"/>
        <family val="0"/>
      </rPr>
      <t>(zadanie jednoroczne)</t>
    </r>
  </si>
  <si>
    <r>
      <t xml:space="preserve">Budowa chodnika w ul. Kotońskiego w Komorowie </t>
    </r>
    <r>
      <rPr>
        <i/>
        <sz val="9"/>
        <rFont val="Times New Roman CE"/>
        <family val="0"/>
      </rPr>
      <t>(zadanie jednoroczne)</t>
    </r>
  </si>
  <si>
    <r>
      <t xml:space="preserve">Budowa chodnika i ścieżki rowerowej w ul. Matejki w Komorowie </t>
    </r>
    <r>
      <rPr>
        <i/>
        <sz val="9"/>
        <rFont val="Times New Roman CE"/>
        <family val="0"/>
      </rPr>
      <t>(zadanie jednoroczne)</t>
    </r>
  </si>
  <si>
    <r>
      <t xml:space="preserve">Przebudowa odnogi ul. Gwiaździstej w Nowej Wsi </t>
    </r>
    <r>
      <rPr>
        <i/>
        <sz val="9"/>
        <rFont val="Times New Roman CE"/>
        <family val="0"/>
      </rPr>
      <t>(zadanie jednoroczne)</t>
    </r>
  </si>
  <si>
    <r>
      <t xml:space="preserve">Odwodnienie ul. Zgody w Michałowicach Wsi (dok) </t>
    </r>
    <r>
      <rPr>
        <i/>
        <sz val="9"/>
        <rFont val="Times New Roman CE"/>
        <family val="0"/>
      </rPr>
      <t>(zadanie jednoroczne)</t>
    </r>
  </si>
  <si>
    <r>
      <t xml:space="preserve">Odwodnienie ul. Parkowej w Suchym Lesie </t>
    </r>
    <r>
      <rPr>
        <i/>
        <sz val="9"/>
        <rFont val="Times New Roman CE"/>
        <family val="0"/>
      </rPr>
      <t>(zadanie jednoroczne)</t>
    </r>
  </si>
  <si>
    <t>Rozbudowa szkoły w Komorowie wraz z wykonaniem lodowiska i zadaszeniem boiska</t>
  </si>
  <si>
    <t>Budowa gminego przedszkola w Granicy</t>
  </si>
  <si>
    <t>Zakupy inwestycjne - zakup zmywarki przemysłowej dla przedszkola w Michałowicach</t>
  </si>
  <si>
    <r>
      <t xml:space="preserve">Modernizacja oświetlenia w parku w Regułach - opracowanie projektu i 4 punktów świetlnych </t>
    </r>
    <r>
      <rPr>
        <i/>
        <sz val="9"/>
        <rFont val="Times New Roman CE"/>
        <family val="0"/>
      </rPr>
      <t>(z funduszu sołeckiego)</t>
    </r>
  </si>
  <si>
    <t>Razem dział 754:</t>
  </si>
  <si>
    <r>
      <t xml:space="preserve">Wykonanie projektu latarni wraz z montażem w Michałowicach Wsi </t>
    </r>
    <r>
      <rPr>
        <i/>
        <sz val="9"/>
        <rFont val="Times New Roman CE"/>
        <family val="0"/>
      </rPr>
      <t>(z funduszu sołeckiego)</t>
    </r>
  </si>
  <si>
    <r>
      <t xml:space="preserve">Budowa świetlicy wiekskiej na końcu ul. Brzozowej w Pęcicach Małych </t>
    </r>
    <r>
      <rPr>
        <i/>
        <sz val="9"/>
        <rFont val="Times New Roman CE"/>
        <family val="0"/>
      </rPr>
      <t>(z funduszu sołeckiego)</t>
    </r>
  </si>
  <si>
    <r>
      <t xml:space="preserve">Wykonanie remontu świetlicy wiejskiej w Regułach </t>
    </r>
    <r>
      <rPr>
        <i/>
        <sz val="9"/>
        <rFont val="Times New Roman CE"/>
        <family val="0"/>
      </rPr>
      <t>(z funduszu sołckiego)</t>
    </r>
  </si>
  <si>
    <t>Budowa SUW Michałowice-Reguły</t>
  </si>
  <si>
    <r>
      <t xml:space="preserve">Wykonanie dwuwariantowej koncepcji oraz dokumentacji projektowej budowy chodnika lub ciągu pieszo-rowerowego wzdłuż drogi powiatowej nr 3107W na odcinku od skrzyżowania ul. Pruszkowskiej z ul. Jeżynową w Strzeniówce poprzez miejscowość Kanie do skrzyżowania ul. Pruszkowskiej z ul. Główną w Granicy </t>
    </r>
    <r>
      <rPr>
        <i/>
        <sz val="9"/>
        <rFont val="Times New Roman CE"/>
        <family val="0"/>
      </rPr>
      <t>(zadanie jednoroczne)</t>
    </r>
  </si>
  <si>
    <t>Przebudowa ul. Warszawskiej (strona północna i południowa), Poprzecznej, Piaskowej, Kochanowskiego, Dębowej (dok),  Skośnej (dok), Sabały (dok), Okrężnej (dok), Malczewskiego (dok), Wyspiańskiego (dok) w Granicy</t>
  </si>
  <si>
    <t>Budowa świetlicy wiejskiej i zagospodarowanie placu zabaw w Sucym Lesie</t>
  </si>
  <si>
    <r>
      <t xml:space="preserve">Budowa świetlicy wiejskiej i zagospodarowanie placu zabaw w Sucym Lesie </t>
    </r>
    <r>
      <rPr>
        <i/>
        <sz val="9"/>
        <rFont val="Times New Roman CE"/>
        <family val="0"/>
      </rPr>
      <t>(z funduszu sołeckiego)</t>
    </r>
  </si>
  <si>
    <t xml:space="preserve">do Uchwały Budżetowej </t>
  </si>
  <si>
    <t>Nr    /    /</t>
  </si>
  <si>
    <t>z dnia _________________</t>
  </si>
  <si>
    <t>(w zł)</t>
  </si>
  <si>
    <t>Nazwa  zadania</t>
  </si>
  <si>
    <t>Tabela nr 2a</t>
  </si>
  <si>
    <t>Budowa kanalizacji sanitarnej w ul. Wendy i Filmowej w Granicy (zadanie jednoroczne)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</si>
</sst>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0.00000"/>
    <numFmt numFmtId="167" formatCode="0.0000"/>
    <numFmt numFmtId="168" formatCode="0.000"/>
    <numFmt numFmtId="169" formatCode="0.0"/>
  </numFmts>
  <fonts count="49">
    <font>
      <sz val="10"/>
      <name val="Arial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10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169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SheetLayoutView="100" zoomScalePageLayoutView="0" workbookViewId="0" topLeftCell="A90">
      <selection activeCell="D103" sqref="D103:F103"/>
    </sheetView>
  </sheetViews>
  <sheetFormatPr defaultColWidth="9.140625" defaultRowHeight="12.75"/>
  <cols>
    <col min="1" max="1" width="6.8515625" style="0" customWidth="1"/>
    <col min="6" max="6" width="25.8515625" style="0" customWidth="1"/>
  </cols>
  <sheetData>
    <row r="1" ht="12.75">
      <c r="F1" s="41" t="s">
        <v>187</v>
      </c>
    </row>
    <row r="2" ht="12.75">
      <c r="F2" s="41" t="s">
        <v>182</v>
      </c>
    </row>
    <row r="3" ht="12.75">
      <c r="F3" s="41" t="s">
        <v>183</v>
      </c>
    </row>
    <row r="4" ht="12.75">
      <c r="F4" s="41" t="s">
        <v>184</v>
      </c>
    </row>
    <row r="6" spans="1:8" ht="12.75">
      <c r="A6" s="47" t="s">
        <v>149</v>
      </c>
      <c r="B6" s="47"/>
      <c r="C6" s="47"/>
      <c r="D6" s="47"/>
      <c r="E6" s="47"/>
      <c r="F6" s="47"/>
      <c r="G6" s="47"/>
      <c r="H6" s="47"/>
    </row>
    <row r="7" spans="1:8" ht="12.75">
      <c r="A7" s="1"/>
      <c r="B7" s="1"/>
      <c r="C7" s="1"/>
      <c r="D7" s="1"/>
      <c r="E7" s="1"/>
      <c r="F7" s="1"/>
      <c r="G7" s="1"/>
      <c r="H7" s="42" t="s">
        <v>185</v>
      </c>
    </row>
    <row r="8" spans="1:8" ht="12.75" customHeight="1">
      <c r="A8" s="48" t="s">
        <v>0</v>
      </c>
      <c r="B8" s="48" t="s">
        <v>1</v>
      </c>
      <c r="C8" s="48" t="s">
        <v>2</v>
      </c>
      <c r="D8" s="48" t="s">
        <v>186</v>
      </c>
      <c r="E8" s="48"/>
      <c r="F8" s="48"/>
      <c r="G8" s="48" t="s">
        <v>3</v>
      </c>
      <c r="H8" s="48"/>
    </row>
    <row r="9" spans="1:8" ht="12.75">
      <c r="A9" s="48"/>
      <c r="B9" s="48"/>
      <c r="C9" s="48"/>
      <c r="D9" s="48"/>
      <c r="E9" s="48"/>
      <c r="F9" s="48"/>
      <c r="G9" s="48"/>
      <c r="H9" s="48"/>
    </row>
    <row r="10" spans="1:8" ht="12.75">
      <c r="A10" s="40">
        <v>1</v>
      </c>
      <c r="B10" s="40">
        <v>2</v>
      </c>
      <c r="C10" s="40">
        <v>3</v>
      </c>
      <c r="D10" s="49">
        <v>4</v>
      </c>
      <c r="E10" s="50"/>
      <c r="F10" s="51"/>
      <c r="G10" s="49">
        <v>5</v>
      </c>
      <c r="H10" s="52"/>
    </row>
    <row r="11" spans="1:8" ht="39" customHeight="1">
      <c r="A11" s="2">
        <v>1</v>
      </c>
      <c r="B11" s="3" t="s">
        <v>4</v>
      </c>
      <c r="C11" s="3" t="s">
        <v>5</v>
      </c>
      <c r="D11" s="43" t="s">
        <v>6</v>
      </c>
      <c r="E11" s="44"/>
      <c r="F11" s="45"/>
      <c r="G11" s="46">
        <v>100000</v>
      </c>
      <c r="H11" s="46"/>
    </row>
    <row r="12" spans="1:8" ht="37.5" customHeight="1">
      <c r="A12" s="2">
        <v>2</v>
      </c>
      <c r="B12" s="3" t="s">
        <v>4</v>
      </c>
      <c r="C12" s="3" t="s">
        <v>5</v>
      </c>
      <c r="D12" s="43" t="s">
        <v>7</v>
      </c>
      <c r="E12" s="44"/>
      <c r="F12" s="45"/>
      <c r="G12" s="46">
        <v>200000</v>
      </c>
      <c r="H12" s="46"/>
    </row>
    <row r="13" spans="1:8" ht="29.25" customHeight="1">
      <c r="A13" s="2">
        <v>3</v>
      </c>
      <c r="B13" s="3" t="s">
        <v>4</v>
      </c>
      <c r="C13" s="3" t="s">
        <v>5</v>
      </c>
      <c r="D13" s="43" t="s">
        <v>8</v>
      </c>
      <c r="E13" s="44"/>
      <c r="F13" s="45"/>
      <c r="G13" s="46">
        <v>10000</v>
      </c>
      <c r="H13" s="46"/>
    </row>
    <row r="14" spans="1:8" ht="26.25" customHeight="1">
      <c r="A14" s="2">
        <v>4</v>
      </c>
      <c r="B14" s="3" t="s">
        <v>4</v>
      </c>
      <c r="C14" s="3" t="s">
        <v>5</v>
      </c>
      <c r="D14" s="43" t="s">
        <v>9</v>
      </c>
      <c r="E14" s="44"/>
      <c r="F14" s="45"/>
      <c r="G14" s="46">
        <v>100000</v>
      </c>
      <c r="H14" s="46"/>
    </row>
    <row r="15" spans="1:8" ht="25.5" customHeight="1">
      <c r="A15" s="5">
        <v>5</v>
      </c>
      <c r="B15" s="6" t="s">
        <v>4</v>
      </c>
      <c r="C15" s="6" t="s">
        <v>5</v>
      </c>
      <c r="D15" s="58" t="s">
        <v>150</v>
      </c>
      <c r="E15" s="59"/>
      <c r="F15" s="60"/>
      <c r="G15" s="61">
        <v>300000</v>
      </c>
      <c r="H15" s="61"/>
    </row>
    <row r="16" spans="1:8" ht="66" customHeight="1">
      <c r="A16" s="2">
        <v>6</v>
      </c>
      <c r="B16" s="3" t="s">
        <v>4</v>
      </c>
      <c r="C16" s="3" t="s">
        <v>5</v>
      </c>
      <c r="D16" s="43" t="s">
        <v>10</v>
      </c>
      <c r="E16" s="62"/>
      <c r="F16" s="63"/>
      <c r="G16" s="64">
        <v>250000</v>
      </c>
      <c r="H16" s="65"/>
    </row>
    <row r="17" spans="1:8" ht="27.75" customHeight="1">
      <c r="A17" s="2">
        <v>7</v>
      </c>
      <c r="B17" s="3" t="s">
        <v>4</v>
      </c>
      <c r="C17" s="3" t="s">
        <v>5</v>
      </c>
      <c r="D17" s="136" t="s">
        <v>188</v>
      </c>
      <c r="E17" s="67"/>
      <c r="F17" s="68"/>
      <c r="G17" s="64">
        <v>80000</v>
      </c>
      <c r="H17" s="65"/>
    </row>
    <row r="18" spans="1:8" ht="26.25" customHeight="1">
      <c r="A18" s="2">
        <v>8</v>
      </c>
      <c r="B18" s="3" t="s">
        <v>4</v>
      </c>
      <c r="C18" s="3" t="s">
        <v>5</v>
      </c>
      <c r="D18" s="66" t="s">
        <v>151</v>
      </c>
      <c r="E18" s="67"/>
      <c r="F18" s="68"/>
      <c r="G18" s="64">
        <v>30000</v>
      </c>
      <c r="H18" s="65"/>
    </row>
    <row r="19" spans="1:8" ht="26.25" customHeight="1">
      <c r="A19" s="2">
        <v>9</v>
      </c>
      <c r="B19" s="3" t="s">
        <v>4</v>
      </c>
      <c r="C19" s="3" t="s">
        <v>5</v>
      </c>
      <c r="D19" s="66" t="s">
        <v>152</v>
      </c>
      <c r="E19" s="67"/>
      <c r="F19" s="68"/>
      <c r="G19" s="64">
        <v>50000</v>
      </c>
      <c r="H19" s="65"/>
    </row>
    <row r="20" spans="1:8" ht="27.75" customHeight="1">
      <c r="A20" s="2">
        <v>10</v>
      </c>
      <c r="B20" s="3" t="s">
        <v>4</v>
      </c>
      <c r="C20" s="3" t="s">
        <v>5</v>
      </c>
      <c r="D20" s="66" t="s">
        <v>153</v>
      </c>
      <c r="E20" s="67"/>
      <c r="F20" s="68"/>
      <c r="G20" s="64">
        <v>150000</v>
      </c>
      <c r="H20" s="65"/>
    </row>
    <row r="21" spans="1:8" ht="26.25" customHeight="1">
      <c r="A21" s="2">
        <v>11</v>
      </c>
      <c r="B21" s="3" t="s">
        <v>4</v>
      </c>
      <c r="C21" s="3" t="s">
        <v>5</v>
      </c>
      <c r="D21" s="43" t="s">
        <v>11</v>
      </c>
      <c r="E21" s="44"/>
      <c r="F21" s="45"/>
      <c r="G21" s="69">
        <v>200000</v>
      </c>
      <c r="H21" s="70"/>
    </row>
    <row r="22" spans="1:8" ht="12.75">
      <c r="A22" s="2">
        <v>12</v>
      </c>
      <c r="B22" s="3" t="s">
        <v>4</v>
      </c>
      <c r="C22" s="3" t="s">
        <v>5</v>
      </c>
      <c r="D22" s="43" t="s">
        <v>12</v>
      </c>
      <c r="E22" s="44"/>
      <c r="F22" s="45"/>
      <c r="G22" s="69">
        <v>500000</v>
      </c>
      <c r="H22" s="70"/>
    </row>
    <row r="23" spans="1:8" ht="12.75">
      <c r="A23" s="2">
        <v>13</v>
      </c>
      <c r="B23" s="3" t="s">
        <v>4</v>
      </c>
      <c r="C23" s="3" t="s">
        <v>5</v>
      </c>
      <c r="D23" s="66" t="s">
        <v>177</v>
      </c>
      <c r="E23" s="67"/>
      <c r="F23" s="68"/>
      <c r="G23" s="64">
        <v>10000</v>
      </c>
      <c r="H23" s="65"/>
    </row>
    <row r="24" spans="1:8" ht="27" customHeight="1">
      <c r="A24" s="2">
        <v>14</v>
      </c>
      <c r="B24" s="3" t="s">
        <v>4</v>
      </c>
      <c r="C24" s="3" t="s">
        <v>5</v>
      </c>
      <c r="D24" s="43" t="s">
        <v>13</v>
      </c>
      <c r="E24" s="44"/>
      <c r="F24" s="45"/>
      <c r="G24" s="69">
        <v>10000</v>
      </c>
      <c r="H24" s="70"/>
    </row>
    <row r="25" spans="1:8" ht="12.75">
      <c r="A25" s="2">
        <v>15</v>
      </c>
      <c r="B25" s="3" t="s">
        <v>4</v>
      </c>
      <c r="C25" s="3" t="s">
        <v>5</v>
      </c>
      <c r="D25" s="43" t="s">
        <v>14</v>
      </c>
      <c r="E25" s="44"/>
      <c r="F25" s="45"/>
      <c r="G25" s="69">
        <v>100000</v>
      </c>
      <c r="H25" s="70"/>
    </row>
    <row r="26" spans="1:8" ht="23.25" customHeight="1">
      <c r="A26" s="2">
        <v>16</v>
      </c>
      <c r="B26" s="3" t="s">
        <v>4</v>
      </c>
      <c r="C26" s="3" t="s">
        <v>5</v>
      </c>
      <c r="D26" s="66" t="s">
        <v>154</v>
      </c>
      <c r="E26" s="67"/>
      <c r="F26" s="68"/>
      <c r="G26" s="64">
        <v>200000</v>
      </c>
      <c r="H26" s="65"/>
    </row>
    <row r="27" spans="1:8" ht="26.25" customHeight="1">
      <c r="A27" s="2">
        <v>17</v>
      </c>
      <c r="B27" s="3" t="s">
        <v>4</v>
      </c>
      <c r="C27" s="3" t="s">
        <v>5</v>
      </c>
      <c r="D27" s="66" t="s">
        <v>155</v>
      </c>
      <c r="E27" s="67"/>
      <c r="F27" s="68"/>
      <c r="G27" s="64">
        <v>70000</v>
      </c>
      <c r="H27" s="65"/>
    </row>
    <row r="28" spans="1:8" ht="38.25" customHeight="1">
      <c r="A28" s="2">
        <v>18</v>
      </c>
      <c r="B28" s="3" t="s">
        <v>4</v>
      </c>
      <c r="C28" s="3" t="s">
        <v>5</v>
      </c>
      <c r="D28" s="66" t="s">
        <v>156</v>
      </c>
      <c r="E28" s="67"/>
      <c r="F28" s="68"/>
      <c r="G28" s="64">
        <v>70000</v>
      </c>
      <c r="H28" s="65"/>
    </row>
    <row r="29" spans="1:8" ht="39" customHeight="1">
      <c r="A29" s="2">
        <v>19</v>
      </c>
      <c r="B29" s="3" t="s">
        <v>4</v>
      </c>
      <c r="C29" s="3" t="s">
        <v>5</v>
      </c>
      <c r="D29" s="66" t="s">
        <v>157</v>
      </c>
      <c r="E29" s="67"/>
      <c r="F29" s="68"/>
      <c r="G29" s="64">
        <v>30000</v>
      </c>
      <c r="H29" s="65"/>
    </row>
    <row r="30" spans="1:8" ht="24.75" customHeight="1">
      <c r="A30" s="2">
        <v>20</v>
      </c>
      <c r="B30" s="3" t="s">
        <v>4</v>
      </c>
      <c r="C30" s="3" t="s">
        <v>5</v>
      </c>
      <c r="D30" s="66" t="s">
        <v>158</v>
      </c>
      <c r="E30" s="67"/>
      <c r="F30" s="68"/>
      <c r="G30" s="64">
        <v>35000</v>
      </c>
      <c r="H30" s="65"/>
    </row>
    <row r="31" spans="1:8" ht="12.75">
      <c r="A31" s="2"/>
      <c r="B31" s="2"/>
      <c r="C31" s="2"/>
      <c r="D31" s="49" t="s">
        <v>15</v>
      </c>
      <c r="E31" s="71"/>
      <c r="F31" s="52"/>
      <c r="G31" s="72">
        <f>SUM(G11:H30)</f>
        <v>2495000</v>
      </c>
      <c r="H31" s="72"/>
    </row>
    <row r="32" spans="1:8" ht="12.75">
      <c r="A32" s="2">
        <v>21</v>
      </c>
      <c r="B32" s="2">
        <v>600</v>
      </c>
      <c r="C32" s="2">
        <v>60016</v>
      </c>
      <c r="D32" s="53" t="s">
        <v>16</v>
      </c>
      <c r="E32" s="54"/>
      <c r="F32" s="55"/>
      <c r="G32" s="46">
        <v>300000</v>
      </c>
      <c r="H32" s="46"/>
    </row>
    <row r="33" spans="1:8" ht="32.25" customHeight="1">
      <c r="A33" s="2">
        <v>22</v>
      </c>
      <c r="B33" s="2">
        <v>600</v>
      </c>
      <c r="C33" s="2">
        <v>60016</v>
      </c>
      <c r="D33" s="53" t="s">
        <v>17</v>
      </c>
      <c r="E33" s="54"/>
      <c r="F33" s="55"/>
      <c r="G33" s="46">
        <v>180000</v>
      </c>
      <c r="H33" s="46"/>
    </row>
    <row r="34" spans="1:8" ht="27.75" customHeight="1">
      <c r="A34" s="2">
        <v>23</v>
      </c>
      <c r="B34" s="2">
        <v>600</v>
      </c>
      <c r="C34" s="2">
        <v>60016</v>
      </c>
      <c r="D34" s="53" t="s">
        <v>159</v>
      </c>
      <c r="E34" s="54"/>
      <c r="F34" s="55"/>
      <c r="G34" s="73">
        <v>70000</v>
      </c>
      <c r="H34" s="74"/>
    </row>
    <row r="35" spans="1:8" ht="26.25" customHeight="1">
      <c r="A35" s="2">
        <v>24</v>
      </c>
      <c r="B35" s="2">
        <v>600</v>
      </c>
      <c r="C35" s="2">
        <v>60016</v>
      </c>
      <c r="D35" s="53" t="s">
        <v>160</v>
      </c>
      <c r="E35" s="54"/>
      <c r="F35" s="55"/>
      <c r="G35" s="73">
        <v>70000</v>
      </c>
      <c r="H35" s="74"/>
    </row>
    <row r="36" spans="1:8" ht="26.25" customHeight="1">
      <c r="A36" s="2">
        <v>25</v>
      </c>
      <c r="B36" s="2">
        <v>600</v>
      </c>
      <c r="C36" s="2">
        <v>60016</v>
      </c>
      <c r="D36" s="53" t="s">
        <v>161</v>
      </c>
      <c r="E36" s="54"/>
      <c r="F36" s="55"/>
      <c r="G36" s="73">
        <v>20000</v>
      </c>
      <c r="H36" s="74"/>
    </row>
    <row r="37" spans="1:8" ht="42" customHeight="1">
      <c r="A37" s="2">
        <v>26</v>
      </c>
      <c r="B37" s="2">
        <v>600</v>
      </c>
      <c r="C37" s="2">
        <v>60016</v>
      </c>
      <c r="D37" s="53" t="s">
        <v>18</v>
      </c>
      <c r="E37" s="54"/>
      <c r="F37" s="55"/>
      <c r="G37" s="46">
        <v>1000000</v>
      </c>
      <c r="H37" s="46"/>
    </row>
    <row r="38" spans="1:8" ht="26.25" customHeight="1">
      <c r="A38" s="2">
        <v>27</v>
      </c>
      <c r="B38" s="2">
        <v>600</v>
      </c>
      <c r="C38" s="2">
        <v>60016</v>
      </c>
      <c r="D38" s="53" t="s">
        <v>19</v>
      </c>
      <c r="E38" s="54"/>
      <c r="F38" s="55"/>
      <c r="G38" s="46">
        <v>800000</v>
      </c>
      <c r="H38" s="46"/>
    </row>
    <row r="39" spans="1:8" ht="26.25" customHeight="1">
      <c r="A39" s="2">
        <v>28</v>
      </c>
      <c r="B39" s="2">
        <v>600</v>
      </c>
      <c r="C39" s="2">
        <v>60016</v>
      </c>
      <c r="D39" s="53" t="s">
        <v>162</v>
      </c>
      <c r="E39" s="54"/>
      <c r="F39" s="55"/>
      <c r="G39" s="73">
        <v>100000</v>
      </c>
      <c r="H39" s="74"/>
    </row>
    <row r="40" spans="1:8" ht="26.25" customHeight="1">
      <c r="A40" s="2">
        <v>29</v>
      </c>
      <c r="B40" s="2">
        <v>600</v>
      </c>
      <c r="C40" s="2">
        <v>60016</v>
      </c>
      <c r="D40" s="53" t="s">
        <v>20</v>
      </c>
      <c r="E40" s="54"/>
      <c r="F40" s="55"/>
      <c r="G40" s="46">
        <v>200000</v>
      </c>
      <c r="H40" s="46"/>
    </row>
    <row r="41" spans="1:8" ht="17.25" customHeight="1">
      <c r="A41" s="2">
        <v>30</v>
      </c>
      <c r="B41" s="2">
        <v>600</v>
      </c>
      <c r="C41" s="2">
        <v>60016</v>
      </c>
      <c r="D41" s="53" t="s">
        <v>163</v>
      </c>
      <c r="E41" s="54"/>
      <c r="F41" s="55"/>
      <c r="G41" s="73">
        <v>100000</v>
      </c>
      <c r="H41" s="74"/>
    </row>
    <row r="42" spans="1:8" ht="30" customHeight="1">
      <c r="A42" s="2">
        <v>31</v>
      </c>
      <c r="B42" s="2">
        <v>600</v>
      </c>
      <c r="C42" s="2">
        <v>60016</v>
      </c>
      <c r="D42" s="53" t="s">
        <v>21</v>
      </c>
      <c r="E42" s="54"/>
      <c r="F42" s="55"/>
      <c r="G42" s="46">
        <v>350000</v>
      </c>
      <c r="H42" s="46"/>
    </row>
    <row r="43" spans="1:8" ht="13.5" customHeight="1">
      <c r="A43" s="2">
        <v>32</v>
      </c>
      <c r="B43" s="2">
        <v>600</v>
      </c>
      <c r="C43" s="2">
        <v>60016</v>
      </c>
      <c r="D43" s="53" t="s">
        <v>22</v>
      </c>
      <c r="E43" s="54"/>
      <c r="F43" s="55"/>
      <c r="G43" s="46">
        <v>100000</v>
      </c>
      <c r="H43" s="46"/>
    </row>
    <row r="44" spans="1:8" ht="12.75">
      <c r="A44" s="2">
        <v>33</v>
      </c>
      <c r="B44" s="2">
        <v>600</v>
      </c>
      <c r="C44" s="2">
        <v>60016</v>
      </c>
      <c r="D44" s="53" t="s">
        <v>23</v>
      </c>
      <c r="E44" s="54"/>
      <c r="F44" s="55"/>
      <c r="G44" s="46">
        <v>10000</v>
      </c>
      <c r="H44" s="46"/>
    </row>
    <row r="45" spans="1:8" ht="25.5" customHeight="1">
      <c r="A45" s="2">
        <v>34</v>
      </c>
      <c r="B45" s="2">
        <v>600</v>
      </c>
      <c r="C45" s="2">
        <v>60016</v>
      </c>
      <c r="D45" s="53" t="s">
        <v>24</v>
      </c>
      <c r="E45" s="54"/>
      <c r="F45" s="55"/>
      <c r="G45" s="46">
        <v>500000</v>
      </c>
      <c r="H45" s="46"/>
    </row>
    <row r="46" spans="1:8" ht="12.75">
      <c r="A46" s="2">
        <v>35</v>
      </c>
      <c r="B46" s="2">
        <v>600</v>
      </c>
      <c r="C46" s="2">
        <v>60016</v>
      </c>
      <c r="D46" s="53" t="s">
        <v>25</v>
      </c>
      <c r="E46" s="54"/>
      <c r="F46" s="55"/>
      <c r="G46" s="46">
        <v>10000</v>
      </c>
      <c r="H46" s="46"/>
    </row>
    <row r="47" spans="1:8" ht="12.75">
      <c r="A47" s="2">
        <v>36</v>
      </c>
      <c r="B47" s="2">
        <v>600</v>
      </c>
      <c r="C47" s="2">
        <v>60016</v>
      </c>
      <c r="D47" s="53" t="s">
        <v>113</v>
      </c>
      <c r="E47" s="54"/>
      <c r="F47" s="55"/>
      <c r="G47" s="73">
        <v>850000</v>
      </c>
      <c r="H47" s="74"/>
    </row>
    <row r="48" spans="1:8" ht="25.5" customHeight="1">
      <c r="A48" s="2">
        <v>37</v>
      </c>
      <c r="B48" s="2">
        <v>600</v>
      </c>
      <c r="C48" s="2">
        <v>60016</v>
      </c>
      <c r="D48" s="53" t="s">
        <v>164</v>
      </c>
      <c r="E48" s="54"/>
      <c r="F48" s="55"/>
      <c r="G48" s="73">
        <v>50000</v>
      </c>
      <c r="H48" s="74"/>
    </row>
    <row r="49" spans="1:8" ht="29.25" customHeight="1">
      <c r="A49" s="2">
        <v>38</v>
      </c>
      <c r="B49" s="2">
        <v>600</v>
      </c>
      <c r="C49" s="2">
        <v>60016</v>
      </c>
      <c r="D49" s="53" t="s">
        <v>165</v>
      </c>
      <c r="E49" s="54"/>
      <c r="F49" s="55"/>
      <c r="G49" s="73">
        <v>200000</v>
      </c>
      <c r="H49" s="74"/>
    </row>
    <row r="50" spans="1:8" ht="17.25" customHeight="1">
      <c r="A50" s="2">
        <v>39</v>
      </c>
      <c r="B50" s="2">
        <v>600</v>
      </c>
      <c r="C50" s="2">
        <v>60016</v>
      </c>
      <c r="D50" s="75" t="s">
        <v>28</v>
      </c>
      <c r="E50" s="76"/>
      <c r="F50" s="77"/>
      <c r="G50" s="73">
        <v>250000</v>
      </c>
      <c r="H50" s="74"/>
    </row>
    <row r="51" spans="1:8" ht="30" customHeight="1">
      <c r="A51" s="2">
        <v>40</v>
      </c>
      <c r="B51" s="2">
        <v>600</v>
      </c>
      <c r="C51" s="2">
        <v>60016</v>
      </c>
      <c r="D51" s="53" t="s">
        <v>26</v>
      </c>
      <c r="E51" s="54"/>
      <c r="F51" s="55"/>
      <c r="G51" s="46">
        <v>700000</v>
      </c>
      <c r="H51" s="46"/>
    </row>
    <row r="52" spans="1:8" ht="12.75">
      <c r="A52" s="2">
        <v>41</v>
      </c>
      <c r="B52" s="2">
        <v>600</v>
      </c>
      <c r="C52" s="2">
        <v>60016</v>
      </c>
      <c r="D52" s="53" t="s">
        <v>27</v>
      </c>
      <c r="E52" s="54"/>
      <c r="F52" s="55"/>
      <c r="G52" s="46">
        <v>80000</v>
      </c>
      <c r="H52" s="46"/>
    </row>
    <row r="53" spans="1:8" ht="48.75" customHeight="1">
      <c r="A53" s="2">
        <v>42</v>
      </c>
      <c r="B53" s="2">
        <v>600</v>
      </c>
      <c r="C53" s="2">
        <v>60016</v>
      </c>
      <c r="D53" s="53" t="s">
        <v>179</v>
      </c>
      <c r="E53" s="54"/>
      <c r="F53" s="55"/>
      <c r="G53" s="46">
        <v>400000</v>
      </c>
      <c r="H53" s="46"/>
    </row>
    <row r="54" spans="1:8" ht="12.75">
      <c r="A54" s="2">
        <v>43</v>
      </c>
      <c r="B54" s="2">
        <v>600</v>
      </c>
      <c r="C54" s="2">
        <v>60016</v>
      </c>
      <c r="D54" s="75" t="s">
        <v>114</v>
      </c>
      <c r="E54" s="76"/>
      <c r="F54" s="77"/>
      <c r="G54" s="56">
        <v>650000</v>
      </c>
      <c r="H54" s="57"/>
    </row>
    <row r="55" spans="1:8" ht="26.25" customHeight="1">
      <c r="A55" s="2">
        <v>44</v>
      </c>
      <c r="B55" s="2">
        <v>600</v>
      </c>
      <c r="C55" s="2">
        <v>60016</v>
      </c>
      <c r="D55" s="75" t="s">
        <v>29</v>
      </c>
      <c r="E55" s="76"/>
      <c r="F55" s="77"/>
      <c r="G55" s="73">
        <v>25000</v>
      </c>
      <c r="H55" s="74"/>
    </row>
    <row r="56" spans="1:8" ht="29.25" customHeight="1">
      <c r="A56" s="2">
        <v>45</v>
      </c>
      <c r="B56" s="2">
        <v>600</v>
      </c>
      <c r="C56" s="2">
        <v>60016</v>
      </c>
      <c r="D56" s="53" t="s">
        <v>30</v>
      </c>
      <c r="E56" s="54"/>
      <c r="F56" s="55"/>
      <c r="G56" s="46">
        <v>600000</v>
      </c>
      <c r="H56" s="46"/>
    </row>
    <row r="57" spans="1:8" ht="29.25" customHeight="1">
      <c r="A57" s="2">
        <v>46</v>
      </c>
      <c r="B57" s="2">
        <v>600</v>
      </c>
      <c r="C57" s="2">
        <v>60016</v>
      </c>
      <c r="D57" s="53" t="s">
        <v>166</v>
      </c>
      <c r="E57" s="54"/>
      <c r="F57" s="55"/>
      <c r="G57" s="73">
        <v>100000</v>
      </c>
      <c r="H57" s="74"/>
    </row>
    <row r="58" spans="1:8" ht="29.25" customHeight="1">
      <c r="A58" s="2">
        <v>47</v>
      </c>
      <c r="B58" s="2">
        <v>600</v>
      </c>
      <c r="C58" s="2">
        <v>60016</v>
      </c>
      <c r="D58" s="53" t="s">
        <v>81</v>
      </c>
      <c r="E58" s="54"/>
      <c r="F58" s="55"/>
      <c r="G58" s="73">
        <v>60000</v>
      </c>
      <c r="H58" s="74"/>
    </row>
    <row r="59" spans="1:8" ht="12.75">
      <c r="A59" s="2">
        <v>48</v>
      </c>
      <c r="B59" s="2">
        <v>600</v>
      </c>
      <c r="C59" s="2">
        <v>60016</v>
      </c>
      <c r="D59" s="53" t="s">
        <v>31</v>
      </c>
      <c r="E59" s="54"/>
      <c r="F59" s="55"/>
      <c r="G59" s="46">
        <f>50000-16000</f>
        <v>34000</v>
      </c>
      <c r="H59" s="46"/>
    </row>
    <row r="60" spans="1:8" ht="24.75" customHeight="1">
      <c r="A60" s="2">
        <v>49</v>
      </c>
      <c r="B60" s="2">
        <v>600</v>
      </c>
      <c r="C60" s="2">
        <v>60016</v>
      </c>
      <c r="D60" s="75" t="s">
        <v>32</v>
      </c>
      <c r="E60" s="79"/>
      <c r="F60" s="80"/>
      <c r="G60" s="46">
        <v>150000</v>
      </c>
      <c r="H60" s="46"/>
    </row>
    <row r="61" spans="1:8" ht="12.75">
      <c r="A61" s="2"/>
      <c r="B61" s="2"/>
      <c r="C61" s="2"/>
      <c r="D61" s="81" t="s">
        <v>33</v>
      </c>
      <c r="E61" s="82"/>
      <c r="F61" s="83"/>
      <c r="G61" s="84">
        <f>SUM(G32:G60)</f>
        <v>7959000</v>
      </c>
      <c r="H61" s="84"/>
    </row>
    <row r="62" spans="1:8" ht="26.25" customHeight="1">
      <c r="A62" s="2">
        <v>50</v>
      </c>
      <c r="B62" s="2">
        <v>600</v>
      </c>
      <c r="C62" s="2">
        <v>60014</v>
      </c>
      <c r="D62" s="75" t="s">
        <v>34</v>
      </c>
      <c r="E62" s="76"/>
      <c r="F62" s="77"/>
      <c r="G62" s="46">
        <v>700000</v>
      </c>
      <c r="H62" s="46"/>
    </row>
    <row r="63" spans="1:8" ht="78.75" customHeight="1">
      <c r="A63" s="2">
        <v>51</v>
      </c>
      <c r="B63" s="2">
        <v>600</v>
      </c>
      <c r="C63" s="2">
        <v>60014</v>
      </c>
      <c r="D63" s="75" t="s">
        <v>178</v>
      </c>
      <c r="E63" s="76"/>
      <c r="F63" s="77"/>
      <c r="G63" s="73">
        <v>16000</v>
      </c>
      <c r="H63" s="74"/>
    </row>
    <row r="64" spans="1:8" ht="12.75">
      <c r="A64" s="2"/>
      <c r="B64" s="2"/>
      <c r="C64" s="2"/>
      <c r="D64" s="81" t="s">
        <v>35</v>
      </c>
      <c r="E64" s="82"/>
      <c r="F64" s="83"/>
      <c r="G64" s="85">
        <f>SUM(G62:H63)</f>
        <v>716000</v>
      </c>
      <c r="H64" s="85"/>
    </row>
    <row r="65" spans="1:8" ht="12.75">
      <c r="A65" s="2">
        <v>52</v>
      </c>
      <c r="B65" s="2">
        <v>600</v>
      </c>
      <c r="C65" s="2">
        <v>60095</v>
      </c>
      <c r="D65" s="53" t="s">
        <v>36</v>
      </c>
      <c r="E65" s="54"/>
      <c r="F65" s="55"/>
      <c r="G65" s="46">
        <v>450000</v>
      </c>
      <c r="H65" s="78"/>
    </row>
    <row r="66" spans="1:8" ht="24.75" customHeight="1">
      <c r="A66" s="2">
        <v>53</v>
      </c>
      <c r="B66" s="2">
        <v>600</v>
      </c>
      <c r="C66" s="2">
        <v>60095</v>
      </c>
      <c r="D66" s="53" t="s">
        <v>167</v>
      </c>
      <c r="E66" s="54"/>
      <c r="F66" s="55"/>
      <c r="G66" s="73">
        <v>60000</v>
      </c>
      <c r="H66" s="74"/>
    </row>
    <row r="67" spans="1:8" ht="27" customHeight="1">
      <c r="A67" s="2">
        <v>54</v>
      </c>
      <c r="B67" s="2">
        <v>600</v>
      </c>
      <c r="C67" s="2">
        <v>60095</v>
      </c>
      <c r="D67" s="53" t="s">
        <v>37</v>
      </c>
      <c r="E67" s="54"/>
      <c r="F67" s="55"/>
      <c r="G67" s="46">
        <v>400000</v>
      </c>
      <c r="H67" s="78"/>
    </row>
    <row r="68" spans="1:8" ht="12.75">
      <c r="A68" s="2">
        <v>55</v>
      </c>
      <c r="B68" s="2">
        <v>600</v>
      </c>
      <c r="C68" s="2">
        <v>60095</v>
      </c>
      <c r="D68" s="53" t="s">
        <v>38</v>
      </c>
      <c r="E68" s="54"/>
      <c r="F68" s="55"/>
      <c r="G68" s="46">
        <v>250000</v>
      </c>
      <c r="H68" s="78"/>
    </row>
    <row r="69" spans="1:8" ht="12.75">
      <c r="A69" s="2">
        <v>56</v>
      </c>
      <c r="B69" s="2">
        <v>600</v>
      </c>
      <c r="C69" s="2">
        <v>60095</v>
      </c>
      <c r="D69" s="53" t="s">
        <v>39</v>
      </c>
      <c r="E69" s="54"/>
      <c r="F69" s="55"/>
      <c r="G69" s="46">
        <v>20000</v>
      </c>
      <c r="H69" s="78"/>
    </row>
    <row r="70" spans="1:8" ht="12.75">
      <c r="A70" s="2">
        <v>57</v>
      </c>
      <c r="B70" s="2">
        <v>600</v>
      </c>
      <c r="C70" s="2">
        <v>60095</v>
      </c>
      <c r="D70" s="53" t="s">
        <v>119</v>
      </c>
      <c r="E70" s="54"/>
      <c r="F70" s="55"/>
      <c r="G70" s="73">
        <v>350000</v>
      </c>
      <c r="H70" s="74"/>
    </row>
    <row r="71" spans="1:8" ht="12.75">
      <c r="A71" s="2">
        <v>58</v>
      </c>
      <c r="B71" s="2">
        <v>600</v>
      </c>
      <c r="C71" s="2">
        <v>60095</v>
      </c>
      <c r="D71" s="53" t="s">
        <v>40</v>
      </c>
      <c r="E71" s="54"/>
      <c r="F71" s="55"/>
      <c r="G71" s="46">
        <v>20000</v>
      </c>
      <c r="H71" s="78"/>
    </row>
    <row r="72" spans="1:8" ht="28.5" customHeight="1">
      <c r="A72" s="2">
        <v>59</v>
      </c>
      <c r="B72" s="2">
        <v>600</v>
      </c>
      <c r="C72" s="2">
        <v>60095</v>
      </c>
      <c r="D72" s="53" t="s">
        <v>168</v>
      </c>
      <c r="E72" s="54"/>
      <c r="F72" s="55"/>
      <c r="G72" s="73">
        <v>150000</v>
      </c>
      <c r="H72" s="74"/>
    </row>
    <row r="73" spans="1:8" ht="12.75">
      <c r="A73" s="2"/>
      <c r="B73" s="2"/>
      <c r="C73" s="2"/>
      <c r="D73" s="81" t="s">
        <v>41</v>
      </c>
      <c r="E73" s="82"/>
      <c r="F73" s="83"/>
      <c r="G73" s="85">
        <f>SUM(G65:G72)</f>
        <v>1700000</v>
      </c>
      <c r="H73" s="85"/>
    </row>
    <row r="74" spans="1:8" ht="12.75">
      <c r="A74" s="2"/>
      <c r="B74" s="2"/>
      <c r="C74" s="2"/>
      <c r="D74" s="49" t="s">
        <v>42</v>
      </c>
      <c r="E74" s="71"/>
      <c r="F74" s="52"/>
      <c r="G74" s="88">
        <f>G61+G64+G73</f>
        <v>10375000</v>
      </c>
      <c r="H74" s="88"/>
    </row>
    <row r="75" spans="1:8" ht="12.75">
      <c r="A75" s="2">
        <v>60</v>
      </c>
      <c r="B75" s="2">
        <v>700</v>
      </c>
      <c r="C75" s="2">
        <v>70004</v>
      </c>
      <c r="D75" s="53" t="s">
        <v>43</v>
      </c>
      <c r="E75" s="54"/>
      <c r="F75" s="55"/>
      <c r="G75" s="89">
        <f>10000+90000</f>
        <v>100000</v>
      </c>
      <c r="H75" s="89"/>
    </row>
    <row r="76" spans="1:8" ht="12.75">
      <c r="A76" s="2"/>
      <c r="B76" s="2"/>
      <c r="C76" s="2"/>
      <c r="D76" s="81" t="s">
        <v>44</v>
      </c>
      <c r="E76" s="82"/>
      <c r="F76" s="83"/>
      <c r="G76" s="86">
        <f>G75</f>
        <v>100000</v>
      </c>
      <c r="H76" s="87"/>
    </row>
    <row r="77" spans="1:8" ht="12.75">
      <c r="A77" s="2">
        <v>61</v>
      </c>
      <c r="B77" s="2">
        <v>700</v>
      </c>
      <c r="C77" s="2">
        <v>70005</v>
      </c>
      <c r="D77" s="53" t="s">
        <v>45</v>
      </c>
      <c r="E77" s="54"/>
      <c r="F77" s="55"/>
      <c r="G77" s="89">
        <v>500000</v>
      </c>
      <c r="H77" s="89"/>
    </row>
    <row r="78" spans="1:8" ht="12.75">
      <c r="A78" s="2"/>
      <c r="B78" s="2"/>
      <c r="C78" s="2"/>
      <c r="D78" s="81" t="s">
        <v>46</v>
      </c>
      <c r="E78" s="82"/>
      <c r="F78" s="83"/>
      <c r="G78" s="90">
        <f>SUM(G77)</f>
        <v>500000</v>
      </c>
      <c r="H78" s="90"/>
    </row>
    <row r="79" spans="1:8" ht="12.75">
      <c r="A79" s="2"/>
      <c r="B79" s="2"/>
      <c r="C79" s="2"/>
      <c r="D79" s="49" t="s">
        <v>47</v>
      </c>
      <c r="E79" s="71"/>
      <c r="F79" s="52"/>
      <c r="G79" s="88">
        <f>G78+G76</f>
        <v>600000</v>
      </c>
      <c r="H79" s="78"/>
    </row>
    <row r="80" spans="1:8" ht="23.25" customHeight="1">
      <c r="A80" s="2">
        <v>62</v>
      </c>
      <c r="B80" s="2">
        <v>750</v>
      </c>
      <c r="C80" s="2">
        <v>75023</v>
      </c>
      <c r="D80" s="53" t="s">
        <v>48</v>
      </c>
      <c r="E80" s="54"/>
      <c r="F80" s="55"/>
      <c r="G80" s="46">
        <v>100000</v>
      </c>
      <c r="H80" s="78"/>
    </row>
    <row r="81" spans="1:8" ht="12.75">
      <c r="A81" s="2"/>
      <c r="B81" s="2"/>
      <c r="C81" s="2"/>
      <c r="D81" s="49" t="s">
        <v>49</v>
      </c>
      <c r="E81" s="71"/>
      <c r="F81" s="52"/>
      <c r="G81" s="88">
        <f>SUM(G80:H80)</f>
        <v>100000</v>
      </c>
      <c r="H81" s="91"/>
    </row>
    <row r="82" spans="1:8" ht="27" customHeight="1">
      <c r="A82" s="2">
        <v>63</v>
      </c>
      <c r="B82" s="2">
        <v>754</v>
      </c>
      <c r="C82" s="2">
        <v>75410</v>
      </c>
      <c r="D82" s="75" t="s">
        <v>50</v>
      </c>
      <c r="E82" s="79"/>
      <c r="F82" s="80"/>
      <c r="G82" s="92">
        <v>60000</v>
      </c>
      <c r="H82" s="93"/>
    </row>
    <row r="83" spans="1:8" ht="12.75" customHeight="1">
      <c r="A83" s="2"/>
      <c r="B83" s="2"/>
      <c r="C83" s="2"/>
      <c r="D83" s="49" t="s">
        <v>173</v>
      </c>
      <c r="E83" s="71"/>
      <c r="F83" s="52"/>
      <c r="G83" s="94">
        <f>SUM(G82)</f>
        <v>60000</v>
      </c>
      <c r="H83" s="95"/>
    </row>
    <row r="84" spans="1:8" ht="27.75" customHeight="1">
      <c r="A84" s="2">
        <v>64</v>
      </c>
      <c r="B84" s="2">
        <v>801</v>
      </c>
      <c r="C84" s="2">
        <v>80101</v>
      </c>
      <c r="D84" s="53" t="s">
        <v>169</v>
      </c>
      <c r="E84" s="54"/>
      <c r="F84" s="55"/>
      <c r="G84" s="89">
        <v>900000</v>
      </c>
      <c r="H84" s="89"/>
    </row>
    <row r="85" spans="1:8" ht="12" customHeight="1">
      <c r="A85" s="2">
        <v>65</v>
      </c>
      <c r="B85" s="2">
        <v>801</v>
      </c>
      <c r="C85" s="2">
        <v>80101</v>
      </c>
      <c r="D85" s="53" t="s">
        <v>51</v>
      </c>
      <c r="E85" s="54"/>
      <c r="F85" s="55"/>
      <c r="G85" s="89">
        <v>1800000</v>
      </c>
      <c r="H85" s="89"/>
    </row>
    <row r="86" spans="1:8" ht="12.75">
      <c r="A86" s="2"/>
      <c r="B86" s="2"/>
      <c r="C86" s="2"/>
      <c r="D86" s="81" t="s">
        <v>52</v>
      </c>
      <c r="E86" s="82"/>
      <c r="F86" s="83"/>
      <c r="G86" s="90">
        <f>SUM(G84:H85)</f>
        <v>2700000</v>
      </c>
      <c r="H86" s="90"/>
    </row>
    <row r="87" spans="1:8" ht="28.5" customHeight="1">
      <c r="A87" s="2">
        <v>66</v>
      </c>
      <c r="B87" s="2">
        <v>801</v>
      </c>
      <c r="C87" s="2">
        <v>80104</v>
      </c>
      <c r="D87" s="53" t="s">
        <v>53</v>
      </c>
      <c r="E87" s="54"/>
      <c r="F87" s="55"/>
      <c r="G87" s="89">
        <v>100000</v>
      </c>
      <c r="H87" s="89"/>
    </row>
    <row r="88" spans="1:8" ht="12.75">
      <c r="A88" s="2">
        <v>67</v>
      </c>
      <c r="B88" s="2">
        <v>801</v>
      </c>
      <c r="C88" s="2">
        <v>80104</v>
      </c>
      <c r="D88" s="53" t="s">
        <v>54</v>
      </c>
      <c r="E88" s="54"/>
      <c r="F88" s="55"/>
      <c r="G88" s="89">
        <v>55000</v>
      </c>
      <c r="H88" s="89"/>
    </row>
    <row r="89" spans="1:8" ht="12.75">
      <c r="A89" s="2">
        <v>68</v>
      </c>
      <c r="B89" s="2">
        <v>801</v>
      </c>
      <c r="C89" s="2">
        <v>80104</v>
      </c>
      <c r="D89" s="53" t="s">
        <v>170</v>
      </c>
      <c r="E89" s="54"/>
      <c r="F89" s="55"/>
      <c r="G89" s="96">
        <v>300000</v>
      </c>
      <c r="H89" s="97"/>
    </row>
    <row r="90" spans="1:8" ht="25.5" customHeight="1">
      <c r="A90" s="2">
        <v>69</v>
      </c>
      <c r="B90" s="2">
        <v>801</v>
      </c>
      <c r="C90" s="2">
        <v>80104</v>
      </c>
      <c r="D90" s="53" t="s">
        <v>171</v>
      </c>
      <c r="E90" s="54"/>
      <c r="F90" s="55"/>
      <c r="G90" s="96">
        <v>5500</v>
      </c>
      <c r="H90" s="97"/>
    </row>
    <row r="91" spans="1:8" ht="12.75">
      <c r="A91" s="2"/>
      <c r="B91" s="2"/>
      <c r="C91" s="2"/>
      <c r="D91" s="81" t="s">
        <v>55</v>
      </c>
      <c r="E91" s="82"/>
      <c r="F91" s="83"/>
      <c r="G91" s="90">
        <f>SUM(G87:H90)</f>
        <v>460500</v>
      </c>
      <c r="H91" s="90"/>
    </row>
    <row r="92" spans="1:8" ht="12.75">
      <c r="A92" s="2"/>
      <c r="B92" s="2">
        <v>801</v>
      </c>
      <c r="C92" s="2">
        <v>80104</v>
      </c>
      <c r="D92" s="49" t="s">
        <v>56</v>
      </c>
      <c r="E92" s="71"/>
      <c r="F92" s="52"/>
      <c r="G92" s="72">
        <f>G91+G86</f>
        <v>3160500</v>
      </c>
      <c r="H92" s="72"/>
    </row>
    <row r="93" spans="1:8" ht="12.75">
      <c r="A93" s="2">
        <v>70</v>
      </c>
      <c r="B93" s="2">
        <v>852</v>
      </c>
      <c r="C93" s="2">
        <v>85202</v>
      </c>
      <c r="D93" s="75" t="s">
        <v>57</v>
      </c>
      <c r="E93" s="76"/>
      <c r="F93" s="77"/>
      <c r="G93" s="46">
        <v>10000</v>
      </c>
      <c r="H93" s="46"/>
    </row>
    <row r="94" spans="1:8" ht="12.75">
      <c r="A94" s="2"/>
      <c r="B94" s="2"/>
      <c r="C94" s="2"/>
      <c r="D94" s="49" t="s">
        <v>58</v>
      </c>
      <c r="E94" s="71"/>
      <c r="F94" s="52"/>
      <c r="G94" s="98">
        <f>SUM(G93)</f>
        <v>10000</v>
      </c>
      <c r="H94" s="98"/>
    </row>
    <row r="95" spans="1:8" ht="30.75" customHeight="1">
      <c r="A95" s="2">
        <v>71</v>
      </c>
      <c r="B95" s="2">
        <v>900</v>
      </c>
      <c r="C95" s="2">
        <v>90015</v>
      </c>
      <c r="D95" s="53" t="s">
        <v>59</v>
      </c>
      <c r="E95" s="54"/>
      <c r="F95" s="55"/>
      <c r="G95" s="46">
        <v>230000</v>
      </c>
      <c r="H95" s="46"/>
    </row>
    <row r="96" spans="1:8" ht="30.75" customHeight="1">
      <c r="A96" s="2">
        <v>72</v>
      </c>
      <c r="B96" s="2">
        <v>900</v>
      </c>
      <c r="C96" s="2">
        <v>90015</v>
      </c>
      <c r="D96" s="53" t="s">
        <v>172</v>
      </c>
      <c r="E96" s="54"/>
      <c r="F96" s="55"/>
      <c r="G96" s="73">
        <v>15000</v>
      </c>
      <c r="H96" s="74"/>
    </row>
    <row r="97" spans="1:8" ht="30.75" customHeight="1">
      <c r="A97" s="2">
        <v>73</v>
      </c>
      <c r="B97" s="2">
        <v>900</v>
      </c>
      <c r="C97" s="2">
        <v>90015</v>
      </c>
      <c r="D97" s="53" t="s">
        <v>174</v>
      </c>
      <c r="E97" s="54"/>
      <c r="F97" s="55"/>
      <c r="G97" s="73">
        <v>7397.68</v>
      </c>
      <c r="H97" s="74"/>
    </row>
    <row r="98" spans="1:8" ht="12.75">
      <c r="A98" s="2"/>
      <c r="B98" s="2"/>
      <c r="C98" s="2"/>
      <c r="D98" s="49" t="s">
        <v>60</v>
      </c>
      <c r="E98" s="71"/>
      <c r="F98" s="52"/>
      <c r="G98" s="98">
        <f>SUM(G95:H97)</f>
        <v>252397.68</v>
      </c>
      <c r="H98" s="99"/>
    </row>
    <row r="99" spans="1:8" ht="12.75">
      <c r="A99" s="8">
        <v>74</v>
      </c>
      <c r="B99" s="2">
        <v>921</v>
      </c>
      <c r="C99" s="2">
        <v>92109</v>
      </c>
      <c r="D99" s="53" t="s">
        <v>61</v>
      </c>
      <c r="E99" s="54"/>
      <c r="F99" s="55"/>
      <c r="G99" s="46">
        <v>40000</v>
      </c>
      <c r="H99" s="46"/>
    </row>
    <row r="100" spans="1:8" ht="24.75" customHeight="1">
      <c r="A100" s="8">
        <v>75</v>
      </c>
      <c r="B100" s="2">
        <v>921</v>
      </c>
      <c r="C100" s="2">
        <v>92109</v>
      </c>
      <c r="D100" s="53" t="s">
        <v>122</v>
      </c>
      <c r="E100" s="54"/>
      <c r="F100" s="55"/>
      <c r="G100" s="56">
        <v>200000</v>
      </c>
      <c r="H100" s="57"/>
    </row>
    <row r="101" spans="1:8" ht="24.75" customHeight="1">
      <c r="A101" s="8">
        <v>76</v>
      </c>
      <c r="B101" s="2">
        <v>921</v>
      </c>
      <c r="C101" s="2">
        <v>92109</v>
      </c>
      <c r="D101" s="53" t="s">
        <v>180</v>
      </c>
      <c r="E101" s="54"/>
      <c r="F101" s="55"/>
      <c r="G101" s="56">
        <v>20000</v>
      </c>
      <c r="H101" s="57"/>
    </row>
    <row r="102" spans="1:8" ht="24.75" customHeight="1">
      <c r="A102" s="8">
        <v>77</v>
      </c>
      <c r="B102" s="2">
        <v>921</v>
      </c>
      <c r="C102" s="2">
        <v>92109</v>
      </c>
      <c r="D102" s="53" t="s">
        <v>181</v>
      </c>
      <c r="E102" s="54"/>
      <c r="F102" s="55"/>
      <c r="G102" s="56">
        <v>5936.59</v>
      </c>
      <c r="H102" s="57"/>
    </row>
    <row r="103" spans="1:8" ht="24.75" customHeight="1">
      <c r="A103" s="8">
        <v>78</v>
      </c>
      <c r="B103" s="2">
        <v>921</v>
      </c>
      <c r="C103" s="2">
        <v>92109</v>
      </c>
      <c r="D103" s="53" t="s">
        <v>175</v>
      </c>
      <c r="E103" s="54"/>
      <c r="F103" s="55"/>
      <c r="G103" s="56">
        <v>20000</v>
      </c>
      <c r="H103" s="57"/>
    </row>
    <row r="104" spans="1:8" ht="24.75" customHeight="1">
      <c r="A104" s="8">
        <v>79</v>
      </c>
      <c r="B104" s="2">
        <v>921</v>
      </c>
      <c r="C104" s="2">
        <v>92109</v>
      </c>
      <c r="D104" s="53" t="s">
        <v>176</v>
      </c>
      <c r="E104" s="54"/>
      <c r="F104" s="55"/>
      <c r="G104" s="56">
        <v>8557.5</v>
      </c>
      <c r="H104" s="57"/>
    </row>
    <row r="105" spans="1:8" ht="12.75">
      <c r="A105" s="8"/>
      <c r="B105" s="2"/>
      <c r="C105" s="2"/>
      <c r="D105" s="49" t="s">
        <v>62</v>
      </c>
      <c r="E105" s="106"/>
      <c r="F105" s="107"/>
      <c r="G105" s="98">
        <f>SUM(G99:G104)</f>
        <v>294494.09</v>
      </c>
      <c r="H105" s="99"/>
    </row>
    <row r="106" spans="1:8" ht="12.75">
      <c r="A106" s="8">
        <v>80</v>
      </c>
      <c r="B106" s="2">
        <v>926</v>
      </c>
      <c r="C106" s="2">
        <v>92601</v>
      </c>
      <c r="D106" s="53" t="s">
        <v>63</v>
      </c>
      <c r="E106" s="54"/>
      <c r="F106" s="55"/>
      <c r="G106" s="105">
        <v>10000</v>
      </c>
      <c r="H106" s="105"/>
    </row>
    <row r="107" spans="1:8" ht="12.75">
      <c r="A107" s="9"/>
      <c r="B107" s="2"/>
      <c r="C107" s="2"/>
      <c r="D107" s="49" t="s">
        <v>64</v>
      </c>
      <c r="E107" s="71"/>
      <c r="F107" s="52"/>
      <c r="G107" s="72">
        <f>SUM(G106)</f>
        <v>10000</v>
      </c>
      <c r="H107" s="72"/>
    </row>
    <row r="108" spans="1:8" ht="12.75">
      <c r="A108" s="9"/>
      <c r="B108" s="2"/>
      <c r="C108" s="10"/>
      <c r="D108" s="100" t="s">
        <v>65</v>
      </c>
      <c r="E108" s="101"/>
      <c r="F108" s="102"/>
      <c r="G108" s="103">
        <f>SUM(G31+G74+G79+G81+G92+G94+G98+G105+G107+G83)</f>
        <v>17357391.77</v>
      </c>
      <c r="H108" s="104"/>
    </row>
  </sheetData>
  <sheetProtection/>
  <mergeCells count="204">
    <mergeCell ref="G45:H45"/>
    <mergeCell ref="D55:F55"/>
    <mergeCell ref="G55:H55"/>
    <mergeCell ref="D56:F56"/>
    <mergeCell ref="G56:H56"/>
    <mergeCell ref="D48:F48"/>
    <mergeCell ref="D49:F49"/>
    <mergeCell ref="D50:F50"/>
    <mergeCell ref="G50:H50"/>
    <mergeCell ref="G49:H49"/>
    <mergeCell ref="G29:H29"/>
    <mergeCell ref="G30:H30"/>
    <mergeCell ref="G41:H41"/>
    <mergeCell ref="D41:F41"/>
    <mergeCell ref="G47:H47"/>
    <mergeCell ref="D46:F46"/>
    <mergeCell ref="G46:H46"/>
    <mergeCell ref="D44:F44"/>
    <mergeCell ref="G44:H44"/>
    <mergeCell ref="D45:F45"/>
    <mergeCell ref="D104:F104"/>
    <mergeCell ref="G104:H104"/>
    <mergeCell ref="D108:F108"/>
    <mergeCell ref="G108:H108"/>
    <mergeCell ref="D106:F106"/>
    <mergeCell ref="G106:H106"/>
    <mergeCell ref="D107:F107"/>
    <mergeCell ref="G107:H107"/>
    <mergeCell ref="D105:F105"/>
    <mergeCell ref="G105:H105"/>
    <mergeCell ref="D92:F92"/>
    <mergeCell ref="G92:H92"/>
    <mergeCell ref="D102:F102"/>
    <mergeCell ref="G102:H102"/>
    <mergeCell ref="G103:H103"/>
    <mergeCell ref="D103:F103"/>
    <mergeCell ref="D99:F99"/>
    <mergeCell ref="G99:H99"/>
    <mergeCell ref="D100:F100"/>
    <mergeCell ref="G100:H100"/>
    <mergeCell ref="D89:F89"/>
    <mergeCell ref="D90:F90"/>
    <mergeCell ref="D98:F98"/>
    <mergeCell ref="G98:H98"/>
    <mergeCell ref="D23:F23"/>
    <mergeCell ref="G23:H23"/>
    <mergeCell ref="D94:F94"/>
    <mergeCell ref="G94:H94"/>
    <mergeCell ref="D95:F95"/>
    <mergeCell ref="G95:H95"/>
    <mergeCell ref="D87:F87"/>
    <mergeCell ref="G87:H87"/>
    <mergeCell ref="D93:F93"/>
    <mergeCell ref="G93:H93"/>
    <mergeCell ref="D88:F88"/>
    <mergeCell ref="G88:H88"/>
    <mergeCell ref="D91:F91"/>
    <mergeCell ref="G91:H91"/>
    <mergeCell ref="G89:H89"/>
    <mergeCell ref="G90:H90"/>
    <mergeCell ref="D83:F83"/>
    <mergeCell ref="G83:H83"/>
    <mergeCell ref="G97:H97"/>
    <mergeCell ref="D97:F97"/>
    <mergeCell ref="D85:F85"/>
    <mergeCell ref="G85:H85"/>
    <mergeCell ref="D96:F96"/>
    <mergeCell ref="G96:H96"/>
    <mergeCell ref="D86:F86"/>
    <mergeCell ref="G86:H86"/>
    <mergeCell ref="D81:F81"/>
    <mergeCell ref="G81:H81"/>
    <mergeCell ref="D79:F79"/>
    <mergeCell ref="G79:H79"/>
    <mergeCell ref="D82:F82"/>
    <mergeCell ref="G82:H82"/>
    <mergeCell ref="D80:F80"/>
    <mergeCell ref="G80:H80"/>
    <mergeCell ref="D73:F73"/>
    <mergeCell ref="G73:H73"/>
    <mergeCell ref="D84:F84"/>
    <mergeCell ref="G84:H84"/>
    <mergeCell ref="D77:F77"/>
    <mergeCell ref="G77:H77"/>
    <mergeCell ref="D78:F78"/>
    <mergeCell ref="G78:H78"/>
    <mergeCell ref="D76:F76"/>
    <mergeCell ref="G76:H76"/>
    <mergeCell ref="D74:F74"/>
    <mergeCell ref="G74:H74"/>
    <mergeCell ref="D75:F75"/>
    <mergeCell ref="G75:H75"/>
    <mergeCell ref="D67:F67"/>
    <mergeCell ref="G67:H67"/>
    <mergeCell ref="G66:H66"/>
    <mergeCell ref="D66:F66"/>
    <mergeCell ref="D72:F72"/>
    <mergeCell ref="G72:H72"/>
    <mergeCell ref="D60:F60"/>
    <mergeCell ref="G60:H60"/>
    <mergeCell ref="D61:F61"/>
    <mergeCell ref="G61:H61"/>
    <mergeCell ref="D71:F71"/>
    <mergeCell ref="G71:H71"/>
    <mergeCell ref="D64:F64"/>
    <mergeCell ref="G64:H64"/>
    <mergeCell ref="D65:F65"/>
    <mergeCell ref="G65:H65"/>
    <mergeCell ref="D62:F62"/>
    <mergeCell ref="G62:H62"/>
    <mergeCell ref="G70:H70"/>
    <mergeCell ref="D70:F70"/>
    <mergeCell ref="D63:F63"/>
    <mergeCell ref="G63:H63"/>
    <mergeCell ref="D68:F68"/>
    <mergeCell ref="G68:H68"/>
    <mergeCell ref="D69:F69"/>
    <mergeCell ref="G69:H69"/>
    <mergeCell ref="G43:H43"/>
    <mergeCell ref="D59:F59"/>
    <mergeCell ref="G59:H59"/>
    <mergeCell ref="G58:H58"/>
    <mergeCell ref="D58:F58"/>
    <mergeCell ref="G48:H48"/>
    <mergeCell ref="G57:H57"/>
    <mergeCell ref="D57:F57"/>
    <mergeCell ref="D54:F54"/>
    <mergeCell ref="G54:H54"/>
    <mergeCell ref="D53:F53"/>
    <mergeCell ref="G53:H53"/>
    <mergeCell ref="D51:F51"/>
    <mergeCell ref="G51:H51"/>
    <mergeCell ref="D52:F52"/>
    <mergeCell ref="G52:H52"/>
    <mergeCell ref="D47:F47"/>
    <mergeCell ref="D38:F38"/>
    <mergeCell ref="G38:H38"/>
    <mergeCell ref="D40:F40"/>
    <mergeCell ref="G40:H40"/>
    <mergeCell ref="D39:F39"/>
    <mergeCell ref="G39:H39"/>
    <mergeCell ref="D42:F42"/>
    <mergeCell ref="G42:H42"/>
    <mergeCell ref="D43:F43"/>
    <mergeCell ref="D33:F33"/>
    <mergeCell ref="G33:H33"/>
    <mergeCell ref="D37:F37"/>
    <mergeCell ref="G37:H37"/>
    <mergeCell ref="D34:F34"/>
    <mergeCell ref="D35:F35"/>
    <mergeCell ref="D36:F36"/>
    <mergeCell ref="G34:H34"/>
    <mergeCell ref="G35:H35"/>
    <mergeCell ref="G36:H36"/>
    <mergeCell ref="D26:F26"/>
    <mergeCell ref="D27:F27"/>
    <mergeCell ref="D32:F32"/>
    <mergeCell ref="G32:H32"/>
    <mergeCell ref="D31:F31"/>
    <mergeCell ref="G31:H31"/>
    <mergeCell ref="D28:F28"/>
    <mergeCell ref="D29:F29"/>
    <mergeCell ref="G27:H27"/>
    <mergeCell ref="G28:H28"/>
    <mergeCell ref="D20:F20"/>
    <mergeCell ref="G20:H20"/>
    <mergeCell ref="D30:F30"/>
    <mergeCell ref="G26:H26"/>
    <mergeCell ref="D22:F22"/>
    <mergeCell ref="G22:H22"/>
    <mergeCell ref="D24:F24"/>
    <mergeCell ref="G24:H24"/>
    <mergeCell ref="D25:F25"/>
    <mergeCell ref="G25:H25"/>
    <mergeCell ref="D12:F12"/>
    <mergeCell ref="G12:H12"/>
    <mergeCell ref="D13:F13"/>
    <mergeCell ref="G13:H13"/>
    <mergeCell ref="D21:F21"/>
    <mergeCell ref="G21:H21"/>
    <mergeCell ref="D18:F18"/>
    <mergeCell ref="G18:H18"/>
    <mergeCell ref="D19:F19"/>
    <mergeCell ref="G19:H19"/>
    <mergeCell ref="D14:F14"/>
    <mergeCell ref="G14:H14"/>
    <mergeCell ref="D101:F101"/>
    <mergeCell ref="G101:H101"/>
    <mergeCell ref="D15:F15"/>
    <mergeCell ref="G15:H15"/>
    <mergeCell ref="D16:F16"/>
    <mergeCell ref="G16:H16"/>
    <mergeCell ref="D17:F17"/>
    <mergeCell ref="G17:H17"/>
    <mergeCell ref="D11:F11"/>
    <mergeCell ref="G11:H11"/>
    <mergeCell ref="A6:H6"/>
    <mergeCell ref="A8:A9"/>
    <mergeCell ref="B8:B9"/>
    <mergeCell ref="C8:C9"/>
    <mergeCell ref="D8:F9"/>
    <mergeCell ref="G8:H9"/>
    <mergeCell ref="D10:F10"/>
    <mergeCell ref="G10:H10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Footer>&amp;CStrona &amp;P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81"/>
  <sheetViews>
    <sheetView zoomScalePageLayoutView="0" workbookViewId="0" topLeftCell="A67">
      <selection activeCell="C77" sqref="C77"/>
    </sheetView>
  </sheetViews>
  <sheetFormatPr defaultColWidth="9.140625" defaultRowHeight="12.75"/>
  <cols>
    <col min="2" max="2" width="51.421875" style="0" customWidth="1"/>
    <col min="3" max="3" width="19.140625" style="0" customWidth="1"/>
  </cols>
  <sheetData>
    <row r="2" spans="1:3" ht="29.25" customHeight="1">
      <c r="A2" s="24"/>
      <c r="B2" s="12" t="s">
        <v>94</v>
      </c>
      <c r="C2" s="18">
        <f>SUM(C3:C12)</f>
        <v>1270000</v>
      </c>
    </row>
    <row r="3" spans="1:3" ht="36">
      <c r="A3" s="34">
        <v>1</v>
      </c>
      <c r="B3" s="13" t="s">
        <v>66</v>
      </c>
      <c r="C3" s="19">
        <v>100000</v>
      </c>
    </row>
    <row r="4" spans="1:3" ht="36">
      <c r="A4" s="34">
        <v>2</v>
      </c>
      <c r="B4" s="13" t="s">
        <v>7</v>
      </c>
      <c r="C4" s="19">
        <f>100000+100000</f>
        <v>200000</v>
      </c>
    </row>
    <row r="5" spans="1:3" ht="24">
      <c r="A5" s="34">
        <v>3</v>
      </c>
      <c r="B5" s="17" t="s">
        <v>67</v>
      </c>
      <c r="C5" s="19">
        <v>10000</v>
      </c>
    </row>
    <row r="6" spans="1:3" ht="24">
      <c r="A6" s="34">
        <v>4</v>
      </c>
      <c r="B6" s="15" t="s">
        <v>68</v>
      </c>
      <c r="C6" s="19">
        <v>100000</v>
      </c>
    </row>
    <row r="7" spans="1:3" ht="60">
      <c r="A7" s="34">
        <v>5</v>
      </c>
      <c r="B7" s="15" t="s">
        <v>104</v>
      </c>
      <c r="C7" s="19">
        <v>250000</v>
      </c>
    </row>
    <row r="8" spans="1:3" ht="24">
      <c r="A8" s="34">
        <v>6</v>
      </c>
      <c r="B8" s="16" t="s">
        <v>103</v>
      </c>
      <c r="C8" s="19">
        <v>80000</v>
      </c>
    </row>
    <row r="9" spans="1:3" ht="24">
      <c r="A9" s="34">
        <v>7</v>
      </c>
      <c r="B9" s="16" t="s">
        <v>125</v>
      </c>
      <c r="C9" s="19">
        <v>300000</v>
      </c>
    </row>
    <row r="10" spans="1:3" ht="24">
      <c r="A10" s="34">
        <v>8</v>
      </c>
      <c r="B10" s="16" t="s">
        <v>105</v>
      </c>
      <c r="C10" s="19">
        <v>30000</v>
      </c>
    </row>
    <row r="11" spans="1:3" ht="24">
      <c r="A11" s="34">
        <v>9</v>
      </c>
      <c r="B11" s="16" t="s">
        <v>147</v>
      </c>
      <c r="C11" s="19">
        <v>50000</v>
      </c>
    </row>
    <row r="12" spans="1:3" ht="24">
      <c r="A12" s="34">
        <v>10</v>
      </c>
      <c r="B12" s="16" t="s">
        <v>120</v>
      </c>
      <c r="C12" s="19">
        <v>150000</v>
      </c>
    </row>
    <row r="13" spans="1:3" ht="29.25" customHeight="1">
      <c r="A13" s="34"/>
      <c r="B13" s="12" t="s">
        <v>95</v>
      </c>
      <c r="C13" s="18">
        <f>SUM(C14:C23)</f>
        <v>1225000</v>
      </c>
    </row>
    <row r="14" spans="1:3" ht="12.75">
      <c r="A14" s="34">
        <v>11</v>
      </c>
      <c r="B14" s="7" t="s">
        <v>69</v>
      </c>
      <c r="C14" s="19">
        <v>10000</v>
      </c>
    </row>
    <row r="15" spans="1:3" ht="24">
      <c r="A15" s="34">
        <v>12</v>
      </c>
      <c r="B15" s="7" t="s">
        <v>70</v>
      </c>
      <c r="C15" s="20">
        <v>200000</v>
      </c>
    </row>
    <row r="16" spans="1:3" ht="12.75">
      <c r="A16" s="34">
        <v>13</v>
      </c>
      <c r="B16" s="17" t="s">
        <v>71</v>
      </c>
      <c r="C16" s="20">
        <v>500000</v>
      </c>
    </row>
    <row r="17" spans="1:3" ht="24">
      <c r="A17" s="34">
        <v>14</v>
      </c>
      <c r="B17" s="17" t="s">
        <v>72</v>
      </c>
      <c r="C17" s="20">
        <v>10000</v>
      </c>
    </row>
    <row r="18" spans="1:3" ht="12.75">
      <c r="A18" s="34">
        <v>15</v>
      </c>
      <c r="B18" s="17" t="s">
        <v>14</v>
      </c>
      <c r="C18" s="20">
        <v>100000</v>
      </c>
    </row>
    <row r="19" spans="1:3" ht="12.75">
      <c r="A19" s="34">
        <v>16</v>
      </c>
      <c r="B19" s="14" t="s">
        <v>126</v>
      </c>
      <c r="C19" s="20">
        <v>200000</v>
      </c>
    </row>
    <row r="20" spans="1:3" ht="24">
      <c r="A20" s="34">
        <v>17</v>
      </c>
      <c r="B20" s="14" t="s">
        <v>107</v>
      </c>
      <c r="C20" s="20">
        <v>70000</v>
      </c>
    </row>
    <row r="21" spans="1:3" ht="27.75" customHeight="1">
      <c r="A21" s="34">
        <v>18</v>
      </c>
      <c r="B21" s="14" t="s">
        <v>108</v>
      </c>
      <c r="C21" s="20">
        <v>70000</v>
      </c>
    </row>
    <row r="22" spans="1:3" ht="36">
      <c r="A22" s="34">
        <v>19</v>
      </c>
      <c r="B22" s="14" t="s">
        <v>109</v>
      </c>
      <c r="C22" s="20">
        <v>30000</v>
      </c>
    </row>
    <row r="23" spans="1:3" ht="24">
      <c r="A23" s="34">
        <v>20</v>
      </c>
      <c r="B23" s="14" t="s">
        <v>110</v>
      </c>
      <c r="C23" s="20">
        <v>35000</v>
      </c>
    </row>
    <row r="24" spans="1:3" ht="12.75">
      <c r="A24" s="34"/>
      <c r="B24" s="12" t="s">
        <v>96</v>
      </c>
      <c r="C24" s="18">
        <f>SUM(C25:C54)</f>
        <v>8695000</v>
      </c>
    </row>
    <row r="25" spans="1:3" ht="12.75">
      <c r="A25" s="34">
        <v>21</v>
      </c>
      <c r="B25" s="17" t="s">
        <v>16</v>
      </c>
      <c r="C25" s="20">
        <v>300000</v>
      </c>
    </row>
    <row r="26" spans="1:3" ht="24">
      <c r="A26" s="34">
        <v>22</v>
      </c>
      <c r="B26" s="17" t="s">
        <v>17</v>
      </c>
      <c r="C26" s="20">
        <f>200000-20000</f>
        <v>180000</v>
      </c>
    </row>
    <row r="27" spans="1:3" ht="12.75">
      <c r="A27" s="34">
        <v>23</v>
      </c>
      <c r="B27" s="17" t="s">
        <v>73</v>
      </c>
      <c r="C27" s="20">
        <v>20000</v>
      </c>
    </row>
    <row r="28" spans="1:3" ht="12.75">
      <c r="A28" s="34">
        <v>24</v>
      </c>
      <c r="B28" s="14" t="s">
        <v>111</v>
      </c>
      <c r="C28" s="20">
        <v>70000</v>
      </c>
    </row>
    <row r="29" spans="1:3" ht="12.75">
      <c r="A29" s="34">
        <v>25</v>
      </c>
      <c r="B29" s="14" t="s">
        <v>112</v>
      </c>
      <c r="C29" s="20">
        <v>70000</v>
      </c>
    </row>
    <row r="30" spans="1:3" ht="36">
      <c r="A30" s="34">
        <v>26</v>
      </c>
      <c r="B30" s="17" t="s">
        <v>74</v>
      </c>
      <c r="C30" s="20">
        <v>1000000</v>
      </c>
    </row>
    <row r="31" spans="1:3" ht="24">
      <c r="A31" s="34">
        <v>27</v>
      </c>
      <c r="B31" s="14" t="s">
        <v>121</v>
      </c>
      <c r="C31" s="20">
        <v>100000</v>
      </c>
    </row>
    <row r="32" spans="1:3" ht="24">
      <c r="A32" s="34">
        <v>28</v>
      </c>
      <c r="B32" s="7" t="s">
        <v>75</v>
      </c>
      <c r="C32" s="20">
        <v>800000</v>
      </c>
    </row>
    <row r="33" spans="1:3" ht="24">
      <c r="A33" s="34">
        <v>29</v>
      </c>
      <c r="B33" s="17" t="s">
        <v>76</v>
      </c>
      <c r="C33" s="20">
        <v>200000</v>
      </c>
    </row>
    <row r="34" spans="1:3" ht="12.75">
      <c r="A34" s="34">
        <v>30</v>
      </c>
      <c r="B34" s="14" t="s">
        <v>143</v>
      </c>
      <c r="C34" s="20">
        <v>100000</v>
      </c>
    </row>
    <row r="35" spans="1:3" ht="24">
      <c r="A35" s="34">
        <v>31</v>
      </c>
      <c r="B35" s="17" t="s">
        <v>77</v>
      </c>
      <c r="C35" s="20">
        <v>350000</v>
      </c>
    </row>
    <row r="36" spans="1:3" ht="12.75">
      <c r="A36" s="34">
        <v>32</v>
      </c>
      <c r="B36" s="17" t="s">
        <v>22</v>
      </c>
      <c r="C36" s="20">
        <v>100000</v>
      </c>
    </row>
    <row r="37" spans="1:3" ht="12.75">
      <c r="A37" s="34">
        <v>33</v>
      </c>
      <c r="B37" s="17" t="s">
        <v>23</v>
      </c>
      <c r="C37" s="20">
        <v>10000</v>
      </c>
    </row>
    <row r="38" spans="1:3" ht="24">
      <c r="A38" s="34">
        <v>34</v>
      </c>
      <c r="B38" s="17" t="s">
        <v>24</v>
      </c>
      <c r="C38" s="20">
        <v>500000</v>
      </c>
    </row>
    <row r="39" spans="1:3" ht="12.75">
      <c r="A39" s="34">
        <v>35</v>
      </c>
      <c r="B39" s="14" t="s">
        <v>113</v>
      </c>
      <c r="C39" s="20">
        <v>850000</v>
      </c>
    </row>
    <row r="40" spans="1:3" ht="24">
      <c r="A40" s="34">
        <v>36</v>
      </c>
      <c r="B40" s="14" t="s">
        <v>116</v>
      </c>
      <c r="C40" s="20">
        <v>50000</v>
      </c>
    </row>
    <row r="41" spans="1:3" ht="27" customHeight="1">
      <c r="A41" s="34">
        <v>37</v>
      </c>
      <c r="B41" s="14" t="s">
        <v>115</v>
      </c>
      <c r="C41" s="20">
        <v>200000</v>
      </c>
    </row>
    <row r="42" spans="1:3" ht="12.75">
      <c r="A42" s="34">
        <v>38</v>
      </c>
      <c r="B42" s="17" t="s">
        <v>78</v>
      </c>
      <c r="C42" s="20">
        <f>20000-10000</f>
        <v>10000</v>
      </c>
    </row>
    <row r="43" spans="1:3" ht="24">
      <c r="A43" s="34">
        <v>39</v>
      </c>
      <c r="B43" s="17" t="s">
        <v>79</v>
      </c>
      <c r="C43" s="20">
        <v>700000</v>
      </c>
    </row>
    <row r="44" spans="1:3" ht="12.75">
      <c r="A44" s="34">
        <v>40</v>
      </c>
      <c r="B44" s="17" t="s">
        <v>80</v>
      </c>
      <c r="C44" s="20">
        <v>100000</v>
      </c>
    </row>
    <row r="45" spans="1:3" ht="48">
      <c r="A45" s="34">
        <v>41</v>
      </c>
      <c r="B45" s="17" t="s">
        <v>146</v>
      </c>
      <c r="C45" s="20">
        <v>400000</v>
      </c>
    </row>
    <row r="46" spans="1:3" ht="12.75">
      <c r="A46" s="34">
        <v>42</v>
      </c>
      <c r="B46" s="14" t="s">
        <v>114</v>
      </c>
      <c r="C46" s="20">
        <v>650000</v>
      </c>
    </row>
    <row r="47" spans="1:3" ht="24">
      <c r="A47" s="34">
        <v>43</v>
      </c>
      <c r="B47" s="15" t="s">
        <v>30</v>
      </c>
      <c r="C47" s="20">
        <v>600000</v>
      </c>
    </row>
    <row r="48" spans="1:3" ht="15" customHeight="1">
      <c r="A48" s="34">
        <v>44</v>
      </c>
      <c r="B48" s="16" t="s">
        <v>124</v>
      </c>
      <c r="C48" s="20">
        <v>100000</v>
      </c>
    </row>
    <row r="49" spans="1:3" ht="12.75">
      <c r="A49" s="34">
        <v>45</v>
      </c>
      <c r="B49" s="17" t="s">
        <v>31</v>
      </c>
      <c r="C49" s="20">
        <v>50000</v>
      </c>
    </row>
    <row r="50" spans="1:3" ht="12.75">
      <c r="A50" s="34">
        <v>46</v>
      </c>
      <c r="B50" s="17" t="s">
        <v>81</v>
      </c>
      <c r="C50" s="20">
        <v>60000</v>
      </c>
    </row>
    <row r="51" spans="1:3" ht="12.75">
      <c r="A51" s="34">
        <v>47</v>
      </c>
      <c r="B51" s="17" t="s">
        <v>28</v>
      </c>
      <c r="C51" s="20">
        <v>250000</v>
      </c>
    </row>
    <row r="52" spans="1:3" ht="24">
      <c r="A52" s="34">
        <v>48</v>
      </c>
      <c r="B52" s="17" t="s">
        <v>29</v>
      </c>
      <c r="C52" s="20">
        <f>115000-90000</f>
        <v>25000</v>
      </c>
    </row>
    <row r="53" spans="1:3" ht="12.75">
      <c r="A53" s="34">
        <v>49</v>
      </c>
      <c r="B53" s="14" t="s">
        <v>117</v>
      </c>
      <c r="C53" s="20">
        <v>150000</v>
      </c>
    </row>
    <row r="54" spans="1:3" ht="24">
      <c r="A54" s="34">
        <v>50</v>
      </c>
      <c r="B54" s="17" t="s">
        <v>82</v>
      </c>
      <c r="C54" s="21">
        <f>0+700000</f>
        <v>700000</v>
      </c>
    </row>
    <row r="55" spans="1:3" ht="25.5">
      <c r="A55" s="34"/>
      <c r="B55" s="12" t="s">
        <v>97</v>
      </c>
      <c r="C55" s="18">
        <f>SUM(C56:C63)</f>
        <v>1700000</v>
      </c>
    </row>
    <row r="56" spans="1:3" ht="12.75">
      <c r="A56" s="34">
        <v>51</v>
      </c>
      <c r="B56" s="17" t="s">
        <v>83</v>
      </c>
      <c r="C56" s="20">
        <v>450000</v>
      </c>
    </row>
    <row r="57" spans="1:3" ht="24">
      <c r="A57" s="34">
        <v>52</v>
      </c>
      <c r="B57" s="14" t="s">
        <v>118</v>
      </c>
      <c r="C57" s="20">
        <v>60000</v>
      </c>
    </row>
    <row r="58" spans="1:3" ht="12.75">
      <c r="A58" s="34">
        <v>53</v>
      </c>
      <c r="B58" s="14" t="s">
        <v>119</v>
      </c>
      <c r="C58" s="20">
        <v>350000</v>
      </c>
    </row>
    <row r="59" spans="1:3" ht="12.75">
      <c r="A59" s="34">
        <v>54</v>
      </c>
      <c r="B59" s="14" t="s">
        <v>123</v>
      </c>
      <c r="C59" s="20">
        <v>150000</v>
      </c>
    </row>
    <row r="60" spans="1:3" ht="24">
      <c r="A60" s="34">
        <v>55</v>
      </c>
      <c r="B60" s="17" t="s">
        <v>84</v>
      </c>
      <c r="C60" s="20">
        <v>400000</v>
      </c>
    </row>
    <row r="61" spans="1:3" ht="12.75">
      <c r="A61" s="34">
        <v>56</v>
      </c>
      <c r="B61" s="17" t="s">
        <v>38</v>
      </c>
      <c r="C61" s="20">
        <v>250000</v>
      </c>
    </row>
    <row r="62" spans="1:3" ht="12.75">
      <c r="A62" s="34">
        <v>57</v>
      </c>
      <c r="B62" s="17" t="s">
        <v>39</v>
      </c>
      <c r="C62" s="20">
        <v>20000</v>
      </c>
    </row>
    <row r="63" spans="1:3" ht="12.75">
      <c r="A63" s="34">
        <v>58</v>
      </c>
      <c r="B63" s="17" t="s">
        <v>40</v>
      </c>
      <c r="C63" s="20">
        <v>20000</v>
      </c>
    </row>
    <row r="64" spans="1:3" ht="25.5">
      <c r="A64" s="34"/>
      <c r="B64" s="12" t="s">
        <v>98</v>
      </c>
      <c r="C64" s="18">
        <f>SUM(C65:C74)</f>
        <v>4065000</v>
      </c>
    </row>
    <row r="65" spans="1:3" ht="12.75">
      <c r="A65" s="34">
        <v>59</v>
      </c>
      <c r="B65" s="23" t="s">
        <v>85</v>
      </c>
      <c r="C65" s="20">
        <f>50000+50000</f>
        <v>100000</v>
      </c>
    </row>
    <row r="66" spans="1:3" ht="12.75">
      <c r="A66" s="34">
        <v>60</v>
      </c>
      <c r="B66" s="17" t="s">
        <v>86</v>
      </c>
      <c r="C66" s="20">
        <v>500000</v>
      </c>
    </row>
    <row r="67" spans="1:3" ht="24">
      <c r="A67" s="34">
        <v>61</v>
      </c>
      <c r="B67" s="17" t="s">
        <v>48</v>
      </c>
      <c r="C67" s="11">
        <v>100000</v>
      </c>
    </row>
    <row r="68" spans="1:3" ht="24">
      <c r="A68" s="34">
        <v>62</v>
      </c>
      <c r="B68" s="17" t="s">
        <v>87</v>
      </c>
      <c r="C68" s="11">
        <v>900000</v>
      </c>
    </row>
    <row r="69" spans="1:3" ht="12.75">
      <c r="A69" s="34">
        <v>63</v>
      </c>
      <c r="B69" s="17" t="s">
        <v>51</v>
      </c>
      <c r="C69" s="4">
        <v>1800000</v>
      </c>
    </row>
    <row r="70" spans="1:3" ht="12.75">
      <c r="A70" s="34">
        <v>64</v>
      </c>
      <c r="B70" s="17" t="s">
        <v>88</v>
      </c>
      <c r="C70" s="20">
        <v>300000</v>
      </c>
    </row>
    <row r="71" spans="1:3" ht="24">
      <c r="A71" s="34">
        <v>65</v>
      </c>
      <c r="B71" s="15" t="s">
        <v>89</v>
      </c>
      <c r="C71" s="4">
        <v>100000</v>
      </c>
    </row>
    <row r="72" spans="1:3" ht="12.75">
      <c r="A72" s="34">
        <v>66</v>
      </c>
      <c r="B72" s="17" t="s">
        <v>54</v>
      </c>
      <c r="C72" s="4">
        <v>55000</v>
      </c>
    </row>
    <row r="73" spans="1:3" ht="12.75">
      <c r="A73" s="34">
        <v>67</v>
      </c>
      <c r="B73" s="17" t="s">
        <v>90</v>
      </c>
      <c r="C73" s="11">
        <v>10000</v>
      </c>
    </row>
    <row r="74" spans="1:3" ht="12.75">
      <c r="A74" s="34">
        <v>68</v>
      </c>
      <c r="B74" s="14" t="s">
        <v>122</v>
      </c>
      <c r="C74" s="11">
        <v>200000</v>
      </c>
    </row>
    <row r="75" spans="1:3" ht="25.5">
      <c r="A75" s="34"/>
      <c r="B75" s="12" t="s">
        <v>99</v>
      </c>
      <c r="C75" s="18">
        <f>SUM(C76)</f>
        <v>230000</v>
      </c>
    </row>
    <row r="76" spans="1:3" ht="12.75">
      <c r="A76" s="34">
        <v>69</v>
      </c>
      <c r="B76" s="17" t="s">
        <v>91</v>
      </c>
      <c r="C76" s="4">
        <v>230000</v>
      </c>
    </row>
    <row r="77" spans="1:3" ht="25.5">
      <c r="A77" s="34"/>
      <c r="B77" s="12" t="s">
        <v>100</v>
      </c>
      <c r="C77" s="18">
        <f>SUM(C78:C78)</f>
        <v>40000</v>
      </c>
    </row>
    <row r="78" spans="1:3" ht="12.75">
      <c r="A78" s="34">
        <v>70</v>
      </c>
      <c r="B78" s="17" t="s">
        <v>92</v>
      </c>
      <c r="C78" s="22">
        <v>40000</v>
      </c>
    </row>
    <row r="79" spans="1:3" ht="25.5">
      <c r="A79" s="34"/>
      <c r="B79" s="12" t="s">
        <v>101</v>
      </c>
      <c r="C79" s="18">
        <f>SUM(C80)</f>
        <v>10000</v>
      </c>
    </row>
    <row r="80" spans="1:3" ht="12.75">
      <c r="A80" s="34">
        <v>71</v>
      </c>
      <c r="B80" s="17" t="s">
        <v>93</v>
      </c>
      <c r="C80" s="4">
        <v>10000</v>
      </c>
    </row>
    <row r="81" spans="1:3" ht="12.75">
      <c r="A81" s="24"/>
      <c r="B81" s="25" t="s">
        <v>102</v>
      </c>
      <c r="C81" s="26">
        <f>C79+C77+C75+C64+C55+C24+C13+C2</f>
        <v>17235000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93"/>
  <sheetViews>
    <sheetView view="pageBreakPreview" zoomScale="60" zoomScalePageLayoutView="0" workbookViewId="0" topLeftCell="A49">
      <selection activeCell="C68" sqref="C68"/>
    </sheetView>
  </sheetViews>
  <sheetFormatPr defaultColWidth="9.140625" defaultRowHeight="12.75"/>
  <cols>
    <col min="2" max="2" width="7.8515625" style="0" customWidth="1"/>
    <col min="3" max="3" width="54.8515625" style="0" customWidth="1"/>
    <col min="4" max="4" width="11.140625" style="0" bestFit="1" customWidth="1"/>
    <col min="5" max="5" width="9.8515625" style="0" customWidth="1"/>
  </cols>
  <sheetData>
    <row r="2" spans="1:8" ht="16.5" customHeight="1">
      <c r="A2" s="118" t="s">
        <v>127</v>
      </c>
      <c r="B2" s="119"/>
      <c r="C2" s="28" t="s">
        <v>73</v>
      </c>
      <c r="D2" s="26">
        <v>20000</v>
      </c>
      <c r="E2" s="111">
        <f>D2+D3+D4</f>
        <v>178000</v>
      </c>
      <c r="F2" s="111">
        <f>E80*G2/100</f>
        <v>234594.6356890889</v>
      </c>
      <c r="G2" s="113">
        <f>H2/H80*100</f>
        <v>1.4657584235494465</v>
      </c>
      <c r="H2" s="108">
        <v>241</v>
      </c>
    </row>
    <row r="3" spans="1:8" ht="16.5" customHeight="1">
      <c r="A3" s="120"/>
      <c r="B3" s="121"/>
      <c r="C3" s="28" t="s">
        <v>51</v>
      </c>
      <c r="D3" s="26">
        <f>1800000*6/100</f>
        <v>108000</v>
      </c>
      <c r="E3" s="124"/>
      <c r="F3" s="124"/>
      <c r="G3" s="125"/>
      <c r="H3" s="109"/>
    </row>
    <row r="4" spans="1:8" ht="16.5" customHeight="1">
      <c r="A4" s="122"/>
      <c r="B4" s="123"/>
      <c r="C4" s="32" t="s">
        <v>106</v>
      </c>
      <c r="D4" s="26">
        <v>50000</v>
      </c>
      <c r="E4" s="112"/>
      <c r="F4" s="112"/>
      <c r="G4" s="114"/>
      <c r="H4" s="110"/>
    </row>
    <row r="5" spans="1:8" ht="27" customHeight="1">
      <c r="A5" s="118" t="s">
        <v>128</v>
      </c>
      <c r="B5" s="119"/>
      <c r="C5" s="29" t="s">
        <v>66</v>
      </c>
      <c r="D5" s="26">
        <v>100000</v>
      </c>
      <c r="E5" s="111">
        <f>SUM(D5:D15)</f>
        <v>1584000</v>
      </c>
      <c r="F5" s="117">
        <f>E80*G5/100</f>
        <v>1485441.5521226125</v>
      </c>
      <c r="G5" s="115">
        <f>H5/H80*100</f>
        <v>9.281109354093175</v>
      </c>
      <c r="H5" s="116">
        <v>1526</v>
      </c>
    </row>
    <row r="6" spans="1:8" ht="28.5" customHeight="1">
      <c r="A6" s="120"/>
      <c r="B6" s="121"/>
      <c r="C6" s="30" t="s">
        <v>107</v>
      </c>
      <c r="D6" s="26">
        <v>70000</v>
      </c>
      <c r="E6" s="124"/>
      <c r="F6" s="117"/>
      <c r="G6" s="115"/>
      <c r="H6" s="116"/>
    </row>
    <row r="7" spans="1:8" ht="24">
      <c r="A7" s="120"/>
      <c r="B7" s="121"/>
      <c r="C7" s="31" t="s">
        <v>70</v>
      </c>
      <c r="D7" s="26">
        <v>200000</v>
      </c>
      <c r="E7" s="124"/>
      <c r="F7" s="117"/>
      <c r="G7" s="115"/>
      <c r="H7" s="116"/>
    </row>
    <row r="8" spans="1:8" ht="12.75">
      <c r="A8" s="120"/>
      <c r="B8" s="121"/>
      <c r="C8" s="28" t="s">
        <v>16</v>
      </c>
      <c r="D8" s="26">
        <v>300000</v>
      </c>
      <c r="E8" s="124"/>
      <c r="F8" s="117"/>
      <c r="G8" s="115"/>
      <c r="H8" s="116"/>
    </row>
    <row r="9" spans="1:8" ht="28.5" customHeight="1">
      <c r="A9" s="120"/>
      <c r="B9" s="121"/>
      <c r="C9" s="28" t="s">
        <v>17</v>
      </c>
      <c r="D9" s="26">
        <v>180000</v>
      </c>
      <c r="E9" s="124"/>
      <c r="F9" s="117"/>
      <c r="G9" s="115"/>
      <c r="H9" s="116"/>
    </row>
    <row r="10" spans="1:8" ht="15.75" customHeight="1">
      <c r="A10" s="120"/>
      <c r="B10" s="121"/>
      <c r="C10" s="30" t="s">
        <v>111</v>
      </c>
      <c r="D10" s="26">
        <v>70000</v>
      </c>
      <c r="E10" s="124"/>
      <c r="F10" s="117"/>
      <c r="G10" s="115"/>
      <c r="H10" s="116"/>
    </row>
    <row r="11" spans="1:8" ht="12.75">
      <c r="A11" s="120"/>
      <c r="B11" s="121"/>
      <c r="C11" s="30" t="s">
        <v>112</v>
      </c>
      <c r="D11" s="26">
        <v>70000</v>
      </c>
      <c r="E11" s="124"/>
      <c r="F11" s="117"/>
      <c r="G11" s="115"/>
      <c r="H11" s="116"/>
    </row>
    <row r="12" spans="1:8" ht="12.75">
      <c r="A12" s="120"/>
      <c r="B12" s="121"/>
      <c r="C12" s="28" t="s">
        <v>22</v>
      </c>
      <c r="D12" s="26">
        <v>100000</v>
      </c>
      <c r="E12" s="124"/>
      <c r="F12" s="117"/>
      <c r="G12" s="115"/>
      <c r="H12" s="116"/>
    </row>
    <row r="13" spans="1:8" ht="15" customHeight="1">
      <c r="A13" s="120"/>
      <c r="B13" s="121"/>
      <c r="C13" s="28" t="s">
        <v>23</v>
      </c>
      <c r="D13" s="26">
        <v>10000</v>
      </c>
      <c r="E13" s="124"/>
      <c r="F13" s="117"/>
      <c r="G13" s="115"/>
      <c r="H13" s="116"/>
    </row>
    <row r="14" spans="1:8" ht="15" customHeight="1">
      <c r="A14" s="120"/>
      <c r="B14" s="121"/>
      <c r="C14" s="28" t="s">
        <v>51</v>
      </c>
      <c r="D14" s="26">
        <f>1800000*23/100</f>
        <v>414000</v>
      </c>
      <c r="E14" s="124"/>
      <c r="F14" s="117"/>
      <c r="G14" s="115"/>
      <c r="H14" s="116"/>
    </row>
    <row r="15" spans="1:8" ht="15" customHeight="1">
      <c r="A15" s="122"/>
      <c r="B15" s="123"/>
      <c r="C15" s="28" t="s">
        <v>140</v>
      </c>
      <c r="D15" s="26">
        <v>70000</v>
      </c>
      <c r="E15" s="112"/>
      <c r="F15" s="117"/>
      <c r="G15" s="115"/>
      <c r="H15" s="116"/>
    </row>
    <row r="16" spans="1:8" ht="24">
      <c r="A16" s="118" t="s">
        <v>129</v>
      </c>
      <c r="B16" s="119"/>
      <c r="C16" s="31" t="s">
        <v>75</v>
      </c>
      <c r="D16" s="26">
        <v>400000</v>
      </c>
      <c r="E16" s="111">
        <f>SUM(D16:D19)</f>
        <v>1036000</v>
      </c>
      <c r="F16" s="117">
        <f>E80*G16/100</f>
        <v>433172.6675586911</v>
      </c>
      <c r="G16" s="115">
        <f>H16/H80*100</f>
        <v>2.7064833961805133</v>
      </c>
      <c r="H16" s="116">
        <v>445</v>
      </c>
    </row>
    <row r="17" spans="1:8" ht="12.75">
      <c r="A17" s="120"/>
      <c r="B17" s="121"/>
      <c r="C17" s="28" t="s">
        <v>83</v>
      </c>
      <c r="D17" s="26">
        <v>450000</v>
      </c>
      <c r="E17" s="124"/>
      <c r="F17" s="117"/>
      <c r="G17" s="115"/>
      <c r="H17" s="116"/>
    </row>
    <row r="18" spans="1:8" ht="12.75">
      <c r="A18" s="120"/>
      <c r="B18" s="121"/>
      <c r="C18" s="30" t="s">
        <v>118</v>
      </c>
      <c r="D18" s="26">
        <v>60000</v>
      </c>
      <c r="E18" s="124"/>
      <c r="F18" s="117"/>
      <c r="G18" s="115"/>
      <c r="H18" s="116"/>
    </row>
    <row r="19" spans="1:8" ht="12.75">
      <c r="A19" s="122"/>
      <c r="B19" s="123"/>
      <c r="C19" s="28" t="s">
        <v>51</v>
      </c>
      <c r="D19" s="26">
        <f>1800000*7/100</f>
        <v>126000</v>
      </c>
      <c r="E19" s="112"/>
      <c r="F19" s="117"/>
      <c r="G19" s="115"/>
      <c r="H19" s="116"/>
    </row>
    <row r="20" spans="1:8" ht="24">
      <c r="A20" s="128" t="s">
        <v>130</v>
      </c>
      <c r="B20" s="128"/>
      <c r="C20" s="31" t="s">
        <v>75</v>
      </c>
      <c r="D20" s="26">
        <v>400000</v>
      </c>
      <c r="E20" s="117">
        <f>SUM(D20:D28)</f>
        <v>2873000</v>
      </c>
      <c r="F20" s="117">
        <f>E80*G20/100</f>
        <v>2862833.292786765</v>
      </c>
      <c r="G20" s="115">
        <f>H20/H80*100</f>
        <v>17.887118355431213</v>
      </c>
      <c r="H20" s="116">
        <v>2941</v>
      </c>
    </row>
    <row r="21" spans="1:8" ht="36">
      <c r="A21" s="128"/>
      <c r="B21" s="128"/>
      <c r="C21" s="28" t="s">
        <v>74</v>
      </c>
      <c r="D21" s="26">
        <v>1000000</v>
      </c>
      <c r="E21" s="117"/>
      <c r="F21" s="117"/>
      <c r="G21" s="115"/>
      <c r="H21" s="116"/>
    </row>
    <row r="22" spans="1:8" ht="24">
      <c r="A22" s="128"/>
      <c r="B22" s="128"/>
      <c r="C22" s="30" t="s">
        <v>121</v>
      </c>
      <c r="D22" s="26">
        <v>100000</v>
      </c>
      <c r="E22" s="117"/>
      <c r="F22" s="117"/>
      <c r="G22" s="115"/>
      <c r="H22" s="116"/>
    </row>
    <row r="23" spans="1:8" ht="12.75">
      <c r="A23" s="128"/>
      <c r="B23" s="128"/>
      <c r="C23" s="30" t="s">
        <v>119</v>
      </c>
      <c r="D23" s="26">
        <v>350000</v>
      </c>
      <c r="E23" s="117"/>
      <c r="F23" s="117"/>
      <c r="G23" s="115"/>
      <c r="H23" s="116"/>
    </row>
    <row r="24" spans="1:8" ht="12.75">
      <c r="A24" s="128"/>
      <c r="B24" s="128"/>
      <c r="C24" s="28" t="s">
        <v>51</v>
      </c>
      <c r="D24" s="26">
        <f>1800000*41/100</f>
        <v>738000</v>
      </c>
      <c r="E24" s="117"/>
      <c r="F24" s="117"/>
      <c r="G24" s="115"/>
      <c r="H24" s="116"/>
    </row>
    <row r="25" spans="1:8" ht="12.75">
      <c r="A25" s="128"/>
      <c r="B25" s="128"/>
      <c r="C25" s="28" t="s">
        <v>54</v>
      </c>
      <c r="D25" s="26">
        <v>55000</v>
      </c>
      <c r="E25" s="117"/>
      <c r="F25" s="117"/>
      <c r="G25" s="115"/>
      <c r="H25" s="116"/>
    </row>
    <row r="26" spans="1:8" ht="12.75">
      <c r="A26" s="128"/>
      <c r="B26" s="128"/>
      <c r="C26" s="30" t="s">
        <v>122</v>
      </c>
      <c r="D26" s="26">
        <v>200000</v>
      </c>
      <c r="E26" s="117"/>
      <c r="F26" s="117"/>
      <c r="G26" s="115"/>
      <c r="H26" s="116"/>
    </row>
    <row r="27" spans="1:8" ht="12.75">
      <c r="A27" s="128"/>
      <c r="B27" s="128"/>
      <c r="C27" s="31" t="s">
        <v>69</v>
      </c>
      <c r="D27" s="26">
        <v>10000</v>
      </c>
      <c r="E27" s="117"/>
      <c r="F27" s="117"/>
      <c r="G27" s="115"/>
      <c r="H27" s="116"/>
    </row>
    <row r="28" spans="1:8" ht="12.75">
      <c r="A28" s="128"/>
      <c r="B28" s="128"/>
      <c r="C28" s="28" t="s">
        <v>39</v>
      </c>
      <c r="D28" s="26">
        <v>20000</v>
      </c>
      <c r="E28" s="117"/>
      <c r="F28" s="117"/>
      <c r="G28" s="115"/>
      <c r="H28" s="116"/>
    </row>
    <row r="29" spans="1:8" ht="24">
      <c r="A29" s="118" t="s">
        <v>131</v>
      </c>
      <c r="B29" s="119"/>
      <c r="C29" s="30" t="s">
        <v>110</v>
      </c>
      <c r="D29" s="26">
        <v>35000</v>
      </c>
      <c r="E29" s="111">
        <f>SUM(D29:D36)</f>
        <v>1619000</v>
      </c>
      <c r="F29" s="117">
        <f>E80*G29/100</f>
        <v>1518537.8907675464</v>
      </c>
      <c r="G29" s="115">
        <f>H29/H80*100</f>
        <v>9.487896849531687</v>
      </c>
      <c r="H29" s="116">
        <v>1560</v>
      </c>
    </row>
    <row r="30" spans="1:8" ht="27" customHeight="1">
      <c r="A30" s="120"/>
      <c r="B30" s="121"/>
      <c r="C30" s="14" t="s">
        <v>109</v>
      </c>
      <c r="D30" s="26">
        <v>30000</v>
      </c>
      <c r="E30" s="124"/>
      <c r="F30" s="117"/>
      <c r="G30" s="115"/>
      <c r="H30" s="116"/>
    </row>
    <row r="31" spans="1:8" ht="24">
      <c r="A31" s="120"/>
      <c r="B31" s="121"/>
      <c r="C31" s="28" t="s">
        <v>76</v>
      </c>
      <c r="D31" s="26">
        <v>200000</v>
      </c>
      <c r="E31" s="124"/>
      <c r="F31" s="117"/>
      <c r="G31" s="115"/>
      <c r="H31" s="116"/>
    </row>
    <row r="32" spans="1:8" ht="24">
      <c r="A32" s="120"/>
      <c r="B32" s="121"/>
      <c r="C32" s="28" t="s">
        <v>77</v>
      </c>
      <c r="D32" s="26">
        <v>350000</v>
      </c>
      <c r="E32" s="124"/>
      <c r="F32" s="117"/>
      <c r="G32" s="115"/>
      <c r="H32" s="116"/>
    </row>
    <row r="33" spans="1:8" ht="24">
      <c r="A33" s="120"/>
      <c r="B33" s="121"/>
      <c r="C33" s="28" t="s">
        <v>84</v>
      </c>
      <c r="D33" s="26">
        <v>400000</v>
      </c>
      <c r="E33" s="124"/>
      <c r="F33" s="117"/>
      <c r="G33" s="115"/>
      <c r="H33" s="116"/>
    </row>
    <row r="34" spans="1:8" ht="12.75">
      <c r="A34" s="120"/>
      <c r="B34" s="121"/>
      <c r="C34" s="28" t="s">
        <v>51</v>
      </c>
      <c r="D34" s="26">
        <f>1800000*23/100</f>
        <v>414000</v>
      </c>
      <c r="E34" s="124"/>
      <c r="F34" s="117"/>
      <c r="G34" s="115"/>
      <c r="H34" s="116"/>
    </row>
    <row r="35" spans="1:8" ht="12.75">
      <c r="A35" s="120"/>
      <c r="B35" s="121"/>
      <c r="C35" s="28" t="s">
        <v>141</v>
      </c>
      <c r="D35" s="26">
        <v>90000</v>
      </c>
      <c r="E35" s="124"/>
      <c r="F35" s="117"/>
      <c r="G35" s="115"/>
      <c r="H35" s="116"/>
    </row>
    <row r="36" spans="1:8" ht="12.75">
      <c r="A36" s="122"/>
      <c r="B36" s="123"/>
      <c r="C36" s="30" t="s">
        <v>143</v>
      </c>
      <c r="D36" s="26">
        <v>100000</v>
      </c>
      <c r="E36" s="112"/>
      <c r="F36" s="117"/>
      <c r="G36" s="115"/>
      <c r="H36" s="116"/>
    </row>
    <row r="37" spans="1:9" ht="60">
      <c r="A37" s="118" t="s">
        <v>132</v>
      </c>
      <c r="B37" s="119"/>
      <c r="C37" s="33" t="s">
        <v>104</v>
      </c>
      <c r="D37" s="39">
        <v>100000</v>
      </c>
      <c r="E37" s="111">
        <f>D37+D38</f>
        <v>154866.47926914968</v>
      </c>
      <c r="F37" s="111">
        <f>E80*G37/100</f>
        <v>337777.33852329396</v>
      </c>
      <c r="G37" s="113">
        <f>H37/H80*100</f>
        <v>2.1104488505048047</v>
      </c>
      <c r="H37" s="108">
        <v>347</v>
      </c>
      <c r="I37" s="38">
        <f>H37/I65*100</f>
        <v>6.096275474349965</v>
      </c>
    </row>
    <row r="38" spans="1:9" ht="24">
      <c r="A38" s="122"/>
      <c r="B38" s="123"/>
      <c r="C38" s="28" t="s">
        <v>87</v>
      </c>
      <c r="D38" s="39">
        <f>900000*I37/100</f>
        <v>54866.479269149684</v>
      </c>
      <c r="E38" s="112"/>
      <c r="F38" s="112"/>
      <c r="G38" s="114"/>
      <c r="H38" s="110"/>
      <c r="I38" s="38"/>
    </row>
    <row r="39" spans="1:9" ht="24">
      <c r="A39" s="118" t="s">
        <v>133</v>
      </c>
      <c r="B39" s="119"/>
      <c r="C39" s="32" t="s">
        <v>105</v>
      </c>
      <c r="D39" s="26">
        <v>30000</v>
      </c>
      <c r="E39" s="111">
        <f>SUM(D39:D45)</f>
        <v>855579.7610681659</v>
      </c>
      <c r="F39" s="111">
        <f>E80*G39/100</f>
        <v>465295.5844787739</v>
      </c>
      <c r="G39" s="113">
        <f>H39/H80*100</f>
        <v>2.9071889064590684</v>
      </c>
      <c r="H39" s="108">
        <v>478</v>
      </c>
      <c r="I39" s="38">
        <f>H39/I65*100</f>
        <v>8.397751229796205</v>
      </c>
    </row>
    <row r="40" spans="1:8" ht="24">
      <c r="A40" s="120"/>
      <c r="B40" s="121"/>
      <c r="C40" s="30" t="s">
        <v>108</v>
      </c>
      <c r="D40" s="26">
        <v>70000</v>
      </c>
      <c r="E40" s="124"/>
      <c r="F40" s="124"/>
      <c r="G40" s="125"/>
      <c r="H40" s="109"/>
    </row>
    <row r="41" spans="1:8" ht="24">
      <c r="A41" s="120"/>
      <c r="B41" s="121"/>
      <c r="C41" s="28" t="s">
        <v>24</v>
      </c>
      <c r="D41" s="26">
        <v>500000</v>
      </c>
      <c r="E41" s="124"/>
      <c r="F41" s="124"/>
      <c r="G41" s="125"/>
      <c r="H41" s="109"/>
    </row>
    <row r="42" spans="1:8" ht="12.75">
      <c r="A42" s="120"/>
      <c r="B42" s="121"/>
      <c r="C42" s="28" t="s">
        <v>40</v>
      </c>
      <c r="D42" s="26">
        <v>20000</v>
      </c>
      <c r="E42" s="124"/>
      <c r="F42" s="124"/>
      <c r="G42" s="125"/>
      <c r="H42" s="109"/>
    </row>
    <row r="43" spans="1:8" ht="12.75">
      <c r="A43" s="120"/>
      <c r="B43" s="121"/>
      <c r="C43" s="30" t="s">
        <v>117</v>
      </c>
      <c r="D43" s="26">
        <v>150000</v>
      </c>
      <c r="E43" s="124"/>
      <c r="F43" s="124"/>
      <c r="G43" s="125"/>
      <c r="H43" s="109"/>
    </row>
    <row r="44" spans="1:8" ht="12.75">
      <c r="A44" s="120"/>
      <c r="B44" s="121"/>
      <c r="C44" s="28" t="s">
        <v>93</v>
      </c>
      <c r="D44" s="26">
        <v>10000</v>
      </c>
      <c r="E44" s="124"/>
      <c r="F44" s="124"/>
      <c r="G44" s="125"/>
      <c r="H44" s="109"/>
    </row>
    <row r="45" spans="1:8" ht="24">
      <c r="A45" s="122"/>
      <c r="B45" s="123"/>
      <c r="C45" s="28" t="s">
        <v>87</v>
      </c>
      <c r="D45" s="26">
        <f>900000*I39/100</f>
        <v>75579.76106816584</v>
      </c>
      <c r="E45" s="112"/>
      <c r="F45" s="112"/>
      <c r="G45" s="114"/>
      <c r="H45" s="110"/>
    </row>
    <row r="46" spans="1:9" ht="60">
      <c r="A46" s="118" t="s">
        <v>134</v>
      </c>
      <c r="B46" s="119"/>
      <c r="C46" s="33" t="s">
        <v>104</v>
      </c>
      <c r="D46" s="26">
        <v>150000</v>
      </c>
      <c r="E46" s="111">
        <f>SUM(D46:D48)</f>
        <v>293798.3134223472</v>
      </c>
      <c r="F46" s="111">
        <f>E80*G46/100</f>
        <v>269637.8177837246</v>
      </c>
      <c r="G46" s="113">
        <f>H46/H80*100</f>
        <v>1.6847098893078702</v>
      </c>
      <c r="H46" s="108">
        <v>277</v>
      </c>
      <c r="I46" s="38">
        <f>H46/I65*100</f>
        <v>4.866479269149684</v>
      </c>
    </row>
    <row r="47" spans="1:8" ht="12.75">
      <c r="A47" s="120"/>
      <c r="B47" s="121"/>
      <c r="C47" s="28" t="s">
        <v>80</v>
      </c>
      <c r="D47" s="26">
        <v>100000</v>
      </c>
      <c r="E47" s="124"/>
      <c r="F47" s="124"/>
      <c r="G47" s="125"/>
      <c r="H47" s="109"/>
    </row>
    <row r="48" spans="1:8" ht="24">
      <c r="A48" s="122"/>
      <c r="B48" s="123"/>
      <c r="C48" s="28" t="s">
        <v>87</v>
      </c>
      <c r="D48" s="26">
        <f>900000*I46/100</f>
        <v>43798.31342234716</v>
      </c>
      <c r="E48" s="112"/>
      <c r="F48" s="112"/>
      <c r="G48" s="114"/>
      <c r="H48" s="110"/>
    </row>
    <row r="49" spans="1:9" ht="12.75">
      <c r="A49" s="129" t="s">
        <v>135</v>
      </c>
      <c r="B49" s="130"/>
      <c r="C49" s="30" t="s">
        <v>123</v>
      </c>
      <c r="D49" s="26">
        <v>150000</v>
      </c>
      <c r="E49" s="111">
        <f>D49+D50</f>
        <v>165337.3155305692</v>
      </c>
      <c r="F49" s="111">
        <f>E80*G49/100</f>
        <v>94421.90731054613</v>
      </c>
      <c r="G49" s="113">
        <f>H49/H80*100</f>
        <v>0.5899525605157523</v>
      </c>
      <c r="H49" s="108">
        <v>97</v>
      </c>
      <c r="I49" s="38">
        <f>H49/I65*100</f>
        <v>1.7041461700632465</v>
      </c>
    </row>
    <row r="50" spans="1:9" ht="24">
      <c r="A50" s="131"/>
      <c r="B50" s="132"/>
      <c r="C50" s="28" t="s">
        <v>87</v>
      </c>
      <c r="D50" s="26">
        <f>900000*I49/100</f>
        <v>15337.315530569218</v>
      </c>
      <c r="E50" s="112"/>
      <c r="F50" s="112"/>
      <c r="G50" s="114"/>
      <c r="H50" s="110"/>
      <c r="I50" s="38"/>
    </row>
    <row r="51" spans="1:10" ht="24">
      <c r="A51" s="118" t="s">
        <v>136</v>
      </c>
      <c r="B51" s="119"/>
      <c r="C51" s="32" t="s">
        <v>120</v>
      </c>
      <c r="D51" s="26">
        <v>150000</v>
      </c>
      <c r="E51" s="111">
        <f>SUM(D51:D55)</f>
        <v>1058835.2423219606</v>
      </c>
      <c r="F51" s="111">
        <f>E80*G51/100</f>
        <v>758295.5236589222</v>
      </c>
      <c r="G51" s="113">
        <f>H51/H80*100</f>
        <v>4.737866439605887</v>
      </c>
      <c r="H51" s="108">
        <v>779</v>
      </c>
      <c r="I51" s="38">
        <f>H51/I65*100</f>
        <v>13.685874912157415</v>
      </c>
      <c r="J51" s="38">
        <f>H51/J78*100</f>
        <v>9.132473622508792</v>
      </c>
    </row>
    <row r="52" spans="1:8" ht="17.25" customHeight="1">
      <c r="A52" s="120"/>
      <c r="B52" s="121"/>
      <c r="C52" s="28" t="s">
        <v>79</v>
      </c>
      <c r="D52" s="26">
        <v>700000</v>
      </c>
      <c r="E52" s="124"/>
      <c r="F52" s="124"/>
      <c r="G52" s="125"/>
      <c r="H52" s="109"/>
    </row>
    <row r="53" spans="1:8" ht="12.75">
      <c r="A53" s="120"/>
      <c r="B53" s="121"/>
      <c r="C53" s="28" t="s">
        <v>92</v>
      </c>
      <c r="D53" s="26">
        <v>40000</v>
      </c>
      <c r="E53" s="124"/>
      <c r="F53" s="124"/>
      <c r="G53" s="125"/>
      <c r="H53" s="109"/>
    </row>
    <row r="54" spans="1:8" ht="12.75">
      <c r="A54" s="120"/>
      <c r="B54" s="121"/>
      <c r="C54" s="28" t="s">
        <v>71</v>
      </c>
      <c r="D54" s="26">
        <f>500000*J51/100</f>
        <v>45662.36811254396</v>
      </c>
      <c r="E54" s="124"/>
      <c r="F54" s="124"/>
      <c r="G54" s="125"/>
      <c r="H54" s="109"/>
    </row>
    <row r="55" spans="1:8" ht="24">
      <c r="A55" s="122"/>
      <c r="B55" s="123"/>
      <c r="C55" s="28" t="s">
        <v>87</v>
      </c>
      <c r="D55" s="26">
        <f>900000*I51/100</f>
        <v>123172.87420941674</v>
      </c>
      <c r="E55" s="112"/>
      <c r="F55" s="112"/>
      <c r="G55" s="114"/>
      <c r="H55" s="110"/>
    </row>
    <row r="56" spans="1:10" ht="12.75">
      <c r="A56" s="118" t="s">
        <v>137</v>
      </c>
      <c r="B56" s="119"/>
      <c r="C56" s="28" t="s">
        <v>71</v>
      </c>
      <c r="D56" s="26">
        <f>500000*J56/100</f>
        <v>217702.22743259088</v>
      </c>
      <c r="E56" s="111">
        <f>SUM(D56:D65)</f>
        <v>2959947.483932942</v>
      </c>
      <c r="F56" s="117">
        <f>E80*G56/100</f>
        <v>3615288.2860965817</v>
      </c>
      <c r="G56" s="115">
        <f>H56/H80*100</f>
        <v>22.588492884077365</v>
      </c>
      <c r="H56" s="116">
        <v>3714</v>
      </c>
      <c r="I56" s="38">
        <f>H56/I65*100</f>
        <v>65.24947294448349</v>
      </c>
      <c r="J56" s="38">
        <f>H56/J78*100</f>
        <v>43.54044548651817</v>
      </c>
    </row>
    <row r="57" spans="1:8" ht="12.75">
      <c r="A57" s="120"/>
      <c r="B57" s="121"/>
      <c r="C57" s="30" t="s">
        <v>113</v>
      </c>
      <c r="D57" s="26">
        <v>850000</v>
      </c>
      <c r="E57" s="124"/>
      <c r="F57" s="117"/>
      <c r="G57" s="115"/>
      <c r="H57" s="116"/>
    </row>
    <row r="58" spans="1:8" ht="12.75">
      <c r="A58" s="120"/>
      <c r="B58" s="121"/>
      <c r="C58" s="30" t="s">
        <v>116</v>
      </c>
      <c r="D58" s="26">
        <v>50000</v>
      </c>
      <c r="E58" s="124"/>
      <c r="F58" s="117"/>
      <c r="G58" s="115"/>
      <c r="H58" s="116"/>
    </row>
    <row r="59" spans="1:8" ht="24">
      <c r="A59" s="120"/>
      <c r="B59" s="121"/>
      <c r="C59" s="30" t="s">
        <v>115</v>
      </c>
      <c r="D59" s="26">
        <v>200000</v>
      </c>
      <c r="E59" s="124"/>
      <c r="F59" s="117"/>
      <c r="G59" s="115"/>
      <c r="H59" s="116"/>
    </row>
    <row r="60" spans="1:8" ht="12.75">
      <c r="A60" s="120"/>
      <c r="B60" s="121"/>
      <c r="C60" s="28" t="s">
        <v>78</v>
      </c>
      <c r="D60" s="26">
        <v>10000</v>
      </c>
      <c r="E60" s="124"/>
      <c r="F60" s="117"/>
      <c r="G60" s="115"/>
      <c r="H60" s="116"/>
    </row>
    <row r="61" spans="1:8" ht="12.75">
      <c r="A61" s="120"/>
      <c r="B61" s="121"/>
      <c r="C61" s="28" t="s">
        <v>28</v>
      </c>
      <c r="D61" s="26">
        <v>250000</v>
      </c>
      <c r="E61" s="124"/>
      <c r="F61" s="117"/>
      <c r="G61" s="115"/>
      <c r="H61" s="116"/>
    </row>
    <row r="62" spans="1:8" ht="24">
      <c r="A62" s="120"/>
      <c r="B62" s="121"/>
      <c r="C62" s="28" t="s">
        <v>29</v>
      </c>
      <c r="D62" s="26">
        <v>25000</v>
      </c>
      <c r="E62" s="124"/>
      <c r="F62" s="117"/>
      <c r="G62" s="115"/>
      <c r="H62" s="116"/>
    </row>
    <row r="63" spans="1:8" ht="24">
      <c r="A63" s="120"/>
      <c r="B63" s="121"/>
      <c r="C63" s="28" t="s">
        <v>82</v>
      </c>
      <c r="D63" s="26">
        <v>700000</v>
      </c>
      <c r="E63" s="124"/>
      <c r="F63" s="117"/>
      <c r="G63" s="115"/>
      <c r="H63" s="116"/>
    </row>
    <row r="64" spans="1:8" ht="24">
      <c r="A64" s="120"/>
      <c r="B64" s="121"/>
      <c r="C64" s="28" t="s">
        <v>87</v>
      </c>
      <c r="D64" s="26">
        <f>900000*I56/100</f>
        <v>587245.2565003514</v>
      </c>
      <c r="E64" s="124"/>
      <c r="F64" s="117"/>
      <c r="G64" s="115"/>
      <c r="H64" s="116"/>
    </row>
    <row r="65" spans="1:9" ht="12.75">
      <c r="A65" s="122"/>
      <c r="B65" s="123"/>
      <c r="C65" s="28" t="s">
        <v>142</v>
      </c>
      <c r="D65" s="26">
        <v>70000</v>
      </c>
      <c r="E65" s="112"/>
      <c r="F65" s="117"/>
      <c r="G65" s="115"/>
      <c r="H65" s="116"/>
      <c r="I65">
        <f>SUM(H37:H65)</f>
        <v>5692</v>
      </c>
    </row>
    <row r="66" spans="1:10" ht="24">
      <c r="A66" s="118" t="s">
        <v>138</v>
      </c>
      <c r="B66" s="119"/>
      <c r="C66" s="32" t="s">
        <v>103</v>
      </c>
      <c r="D66" s="26">
        <v>80000</v>
      </c>
      <c r="E66" s="111">
        <f>SUM(D66:D70)</f>
        <v>1544830.0117233293</v>
      </c>
      <c r="F66" s="111">
        <f>E80*G66/100</f>
        <v>1906933.1589830918</v>
      </c>
      <c r="G66" s="113">
        <f>H66/H80*100</f>
        <v>11.914608928354214</v>
      </c>
      <c r="H66" s="108">
        <v>1959</v>
      </c>
      <c r="I66" s="38"/>
      <c r="J66" s="38">
        <f>H66/J78*100</f>
        <v>22.966002344665885</v>
      </c>
    </row>
    <row r="67" spans="1:8" ht="36">
      <c r="A67" s="120"/>
      <c r="B67" s="121"/>
      <c r="C67" s="28" t="s">
        <v>148</v>
      </c>
      <c r="D67" s="26">
        <v>400000</v>
      </c>
      <c r="E67" s="124"/>
      <c r="F67" s="124"/>
      <c r="G67" s="125"/>
      <c r="H67" s="109"/>
    </row>
    <row r="68" spans="1:8" ht="12.75">
      <c r="A68" s="120"/>
      <c r="B68" s="121"/>
      <c r="C68" s="30" t="s">
        <v>114</v>
      </c>
      <c r="D68" s="26">
        <v>650000</v>
      </c>
      <c r="E68" s="124"/>
      <c r="F68" s="124"/>
      <c r="G68" s="125"/>
      <c r="H68" s="109"/>
    </row>
    <row r="69" spans="1:8" ht="12.75">
      <c r="A69" s="120"/>
      <c r="B69" s="121"/>
      <c r="C69" s="28" t="s">
        <v>88</v>
      </c>
      <c r="D69" s="26">
        <v>300000</v>
      </c>
      <c r="E69" s="124"/>
      <c r="F69" s="124"/>
      <c r="G69" s="125"/>
      <c r="H69" s="109"/>
    </row>
    <row r="70" spans="1:8" ht="12.75">
      <c r="A70" s="122"/>
      <c r="B70" s="123"/>
      <c r="C70" s="28" t="s">
        <v>71</v>
      </c>
      <c r="D70" s="26">
        <f>500000*J66/100</f>
        <v>114830.01172332943</v>
      </c>
      <c r="E70" s="112"/>
      <c r="F70" s="112"/>
      <c r="G70" s="114"/>
      <c r="H70" s="110"/>
    </row>
    <row r="71" spans="1:10" ht="24">
      <c r="A71" s="133" t="s">
        <v>139</v>
      </c>
      <c r="B71" s="119"/>
      <c r="C71" s="33" t="s">
        <v>68</v>
      </c>
      <c r="D71" s="26">
        <v>100000</v>
      </c>
      <c r="E71" s="111">
        <f>SUM(D71:D79)</f>
        <v>1681805.3927315357</v>
      </c>
      <c r="F71" s="111">
        <f>E80*G71/100</f>
        <v>2022770.34424036</v>
      </c>
      <c r="G71" s="113">
        <f>H71/H80*100</f>
        <v>12.638365162389004</v>
      </c>
      <c r="H71" s="108">
        <v>2078</v>
      </c>
      <c r="I71" s="38"/>
      <c r="J71" s="38">
        <f>H71/J78*100</f>
        <v>24.36107854630715</v>
      </c>
    </row>
    <row r="72" spans="1:8" ht="24">
      <c r="A72" s="134"/>
      <c r="B72" s="121"/>
      <c r="C72" s="32" t="s">
        <v>125</v>
      </c>
      <c r="D72" s="26">
        <v>300000</v>
      </c>
      <c r="E72" s="124"/>
      <c r="F72" s="124"/>
      <c r="G72" s="125"/>
      <c r="H72" s="109"/>
    </row>
    <row r="73" spans="1:8" ht="12.75">
      <c r="A73" s="134"/>
      <c r="B73" s="121"/>
      <c r="C73" s="30" t="s">
        <v>126</v>
      </c>
      <c r="D73" s="26">
        <v>200000</v>
      </c>
      <c r="E73" s="124"/>
      <c r="F73" s="124"/>
      <c r="G73" s="125"/>
      <c r="H73" s="109"/>
    </row>
    <row r="74" spans="1:8" ht="24">
      <c r="A74" s="134"/>
      <c r="B74" s="121"/>
      <c r="C74" s="29" t="s">
        <v>7</v>
      </c>
      <c r="D74" s="26">
        <v>100000</v>
      </c>
      <c r="E74" s="124"/>
      <c r="F74" s="124"/>
      <c r="G74" s="125"/>
      <c r="H74" s="109"/>
    </row>
    <row r="75" spans="1:8" ht="24">
      <c r="A75" s="134"/>
      <c r="B75" s="121"/>
      <c r="C75" s="33" t="s">
        <v>30</v>
      </c>
      <c r="D75" s="26">
        <v>600000</v>
      </c>
      <c r="E75" s="124"/>
      <c r="F75" s="124"/>
      <c r="G75" s="125"/>
      <c r="H75" s="109"/>
    </row>
    <row r="76" spans="1:8" ht="12.75">
      <c r="A76" s="134"/>
      <c r="B76" s="121"/>
      <c r="C76" s="32" t="s">
        <v>124</v>
      </c>
      <c r="D76" s="26">
        <v>100000</v>
      </c>
      <c r="E76" s="124"/>
      <c r="F76" s="124"/>
      <c r="G76" s="125"/>
      <c r="H76" s="109"/>
    </row>
    <row r="77" spans="1:8" ht="12.75">
      <c r="A77" s="134"/>
      <c r="B77" s="121"/>
      <c r="C77" s="28" t="s">
        <v>81</v>
      </c>
      <c r="D77" s="26">
        <v>60000</v>
      </c>
      <c r="E77" s="124"/>
      <c r="F77" s="124"/>
      <c r="G77" s="125"/>
      <c r="H77" s="109"/>
    </row>
    <row r="78" spans="1:10" ht="24">
      <c r="A78" s="134"/>
      <c r="B78" s="121"/>
      <c r="C78" s="33" t="s">
        <v>89</v>
      </c>
      <c r="D78" s="26">
        <v>100000</v>
      </c>
      <c r="E78" s="124"/>
      <c r="F78" s="124"/>
      <c r="G78" s="125"/>
      <c r="H78" s="109"/>
      <c r="J78">
        <f>SUM(H51:H79)</f>
        <v>8530</v>
      </c>
    </row>
    <row r="79" spans="1:8" ht="12.75">
      <c r="A79" s="135"/>
      <c r="B79" s="123"/>
      <c r="C79" s="28" t="s">
        <v>71</v>
      </c>
      <c r="D79" s="26">
        <f>500000*J71/100</f>
        <v>121805.39273153576</v>
      </c>
      <c r="E79" s="112"/>
      <c r="F79" s="112"/>
      <c r="G79" s="114"/>
      <c r="H79" s="110"/>
    </row>
    <row r="80" spans="1:8" ht="12.75">
      <c r="A80" s="127"/>
      <c r="B80" s="127"/>
      <c r="D80" s="27"/>
      <c r="E80" s="27">
        <f>E71+E66+E56+E51+E49+E46+E39+E37+E29+E20+E16+E5+E2</f>
        <v>16004999.999999998</v>
      </c>
      <c r="H80">
        <v>16442</v>
      </c>
    </row>
    <row r="81" spans="1:5" ht="24">
      <c r="A81" s="126" t="s">
        <v>144</v>
      </c>
      <c r="B81" s="126"/>
      <c r="C81" s="29" t="s">
        <v>7</v>
      </c>
      <c r="D81" s="26">
        <v>100000</v>
      </c>
      <c r="E81" s="117">
        <f>SUM(D81:D90)</f>
        <v>1230000</v>
      </c>
    </row>
    <row r="82" spans="1:5" ht="24">
      <c r="A82" s="126"/>
      <c r="B82" s="126"/>
      <c r="C82" s="28" t="s">
        <v>67</v>
      </c>
      <c r="D82" s="26">
        <v>10000</v>
      </c>
      <c r="E82" s="117"/>
    </row>
    <row r="83" spans="1:5" ht="24">
      <c r="A83" s="126"/>
      <c r="B83" s="126"/>
      <c r="C83" s="28" t="s">
        <v>72</v>
      </c>
      <c r="D83" s="26">
        <v>10000</v>
      </c>
      <c r="E83" s="117"/>
    </row>
    <row r="84" spans="1:5" ht="12.75">
      <c r="A84" s="126"/>
      <c r="B84" s="126"/>
      <c r="C84" s="28" t="s">
        <v>14</v>
      </c>
      <c r="D84" s="35">
        <v>100000</v>
      </c>
      <c r="E84" s="117"/>
    </row>
    <row r="85" spans="1:5" ht="12.75">
      <c r="A85" s="126"/>
      <c r="B85" s="126"/>
      <c r="C85" s="28" t="s">
        <v>31</v>
      </c>
      <c r="D85" s="35">
        <v>50000</v>
      </c>
      <c r="E85" s="117"/>
    </row>
    <row r="86" spans="1:5" ht="12.75">
      <c r="A86" s="126"/>
      <c r="B86" s="126"/>
      <c r="C86" s="28" t="s">
        <v>38</v>
      </c>
      <c r="D86" s="35">
        <v>250000</v>
      </c>
      <c r="E86" s="117"/>
    </row>
    <row r="87" spans="1:5" ht="12.75">
      <c r="A87" s="126"/>
      <c r="B87" s="126"/>
      <c r="C87" s="36" t="s">
        <v>85</v>
      </c>
      <c r="D87" s="35">
        <v>100000</v>
      </c>
      <c r="E87" s="117"/>
    </row>
    <row r="88" spans="1:5" ht="12.75">
      <c r="A88" s="126"/>
      <c r="B88" s="126"/>
      <c r="C88" s="28" t="s">
        <v>86</v>
      </c>
      <c r="D88" s="35">
        <v>500000</v>
      </c>
      <c r="E88" s="117"/>
    </row>
    <row r="89" spans="1:5" ht="24">
      <c r="A89" s="126"/>
      <c r="B89" s="126"/>
      <c r="C89" s="28" t="s">
        <v>48</v>
      </c>
      <c r="D89" s="35">
        <v>100000</v>
      </c>
      <c r="E89" s="117"/>
    </row>
    <row r="90" spans="1:5" ht="12.75">
      <c r="A90" s="126"/>
      <c r="B90" s="126"/>
      <c r="C90" s="28" t="s">
        <v>90</v>
      </c>
      <c r="D90" s="35">
        <v>10000</v>
      </c>
      <c r="E90" s="117"/>
    </row>
    <row r="91" ht="12.75">
      <c r="E91" s="27">
        <f>E80+E81</f>
        <v>17235000</v>
      </c>
    </row>
    <row r="93" ht="24">
      <c r="C93" s="37" t="s">
        <v>145</v>
      </c>
    </row>
  </sheetData>
  <sheetProtection/>
  <mergeCells count="68">
    <mergeCell ref="A29:B36"/>
    <mergeCell ref="E29:E36"/>
    <mergeCell ref="A39:B45"/>
    <mergeCell ref="A71:B79"/>
    <mergeCell ref="A66:B70"/>
    <mergeCell ref="E66:E70"/>
    <mergeCell ref="E71:E79"/>
    <mergeCell ref="A49:B50"/>
    <mergeCell ref="E49:E50"/>
    <mergeCell ref="E46:E48"/>
    <mergeCell ref="F46:F48"/>
    <mergeCell ref="A51:B55"/>
    <mergeCell ref="E51:E55"/>
    <mergeCell ref="F16:F19"/>
    <mergeCell ref="G16:G19"/>
    <mergeCell ref="H16:H19"/>
    <mergeCell ref="F5:F15"/>
    <mergeCell ref="A56:B65"/>
    <mergeCell ref="E56:E65"/>
    <mergeCell ref="F20:F28"/>
    <mergeCell ref="E20:E28"/>
    <mergeCell ref="A20:B28"/>
    <mergeCell ref="A46:B48"/>
    <mergeCell ref="H20:H28"/>
    <mergeCell ref="A81:B90"/>
    <mergeCell ref="E81:E90"/>
    <mergeCell ref="A80:B80"/>
    <mergeCell ref="H56:H65"/>
    <mergeCell ref="F51:F55"/>
    <mergeCell ref="E39:E45"/>
    <mergeCell ref="F39:F45"/>
    <mergeCell ref="G51:G55"/>
    <mergeCell ref="H51:H55"/>
    <mergeCell ref="E16:E19"/>
    <mergeCell ref="A16:B19"/>
    <mergeCell ref="H71:H79"/>
    <mergeCell ref="F66:F70"/>
    <mergeCell ref="G66:G70"/>
    <mergeCell ref="H66:H70"/>
    <mergeCell ref="F56:F65"/>
    <mergeCell ref="G56:G65"/>
    <mergeCell ref="F71:F79"/>
    <mergeCell ref="G71:G79"/>
    <mergeCell ref="G46:G48"/>
    <mergeCell ref="H46:H48"/>
    <mergeCell ref="A37:B38"/>
    <mergeCell ref="E37:E38"/>
    <mergeCell ref="F37:F38"/>
    <mergeCell ref="G39:G45"/>
    <mergeCell ref="H39:H45"/>
    <mergeCell ref="A5:B15"/>
    <mergeCell ref="E5:E15"/>
    <mergeCell ref="G5:G15"/>
    <mergeCell ref="H5:H15"/>
    <mergeCell ref="A2:B4"/>
    <mergeCell ref="E2:E4"/>
    <mergeCell ref="F2:F4"/>
    <mergeCell ref="G2:G4"/>
    <mergeCell ref="H2:H4"/>
    <mergeCell ref="F49:F50"/>
    <mergeCell ref="G49:G50"/>
    <mergeCell ref="H49:H50"/>
    <mergeCell ref="G29:G36"/>
    <mergeCell ref="H29:H36"/>
    <mergeCell ref="G37:G38"/>
    <mergeCell ref="H37:H38"/>
    <mergeCell ref="G20:G28"/>
    <mergeCell ref="F29:F36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Izabela Gora</cp:lastModifiedBy>
  <cp:lastPrinted>2012-11-20T12:12:50Z</cp:lastPrinted>
  <dcterms:created xsi:type="dcterms:W3CDTF">2012-10-31T11:11:29Z</dcterms:created>
  <dcterms:modified xsi:type="dcterms:W3CDTF">2012-11-20T14:56:50Z</dcterms:modified>
  <cp:category/>
  <cp:version/>
  <cp:contentType/>
  <cp:contentStatus/>
</cp:coreProperties>
</file>