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Titles" localSheetId="0">'zał.2 wyd par'!$8:$10</definedName>
  </definedNames>
  <calcPr fullCalcOnLoad="1"/>
</workbook>
</file>

<file path=xl/sharedStrings.xml><?xml version="1.0" encoding="utf-8"?>
<sst xmlns="http://schemas.openxmlformats.org/spreadsheetml/2006/main" count="487" uniqueCount="173">
  <si>
    <t xml:space="preserve">różne opłaty i składki </t>
  </si>
  <si>
    <t>podróże służbowe zagraniczne</t>
  </si>
  <si>
    <t>§</t>
  </si>
  <si>
    <t>w tym wydatki</t>
  </si>
  <si>
    <t>bieżące</t>
  </si>
  <si>
    <t>inwestycyj.</t>
  </si>
  <si>
    <t>zakup energii</t>
  </si>
  <si>
    <t>zakup usług remontowych</t>
  </si>
  <si>
    <t>zakup usług pozostałych</t>
  </si>
  <si>
    <t>wydatki inwestycyjne jedn.budżet</t>
  </si>
  <si>
    <t>01010- Infrastruktura wodociągowa i sanitacyjna wsi: Razem</t>
  </si>
  <si>
    <t>01030-Izby rolnicze: Razem</t>
  </si>
  <si>
    <t>600   Transport i łączność- Razem</t>
  </si>
  <si>
    <t>zakup materiałów i wyposażenia</t>
  </si>
  <si>
    <t>kary i odszkod.wypł.na rzecz osób fiz.</t>
  </si>
  <si>
    <t>wyd.na zakupy inwestycyjne jedn.budżet.</t>
  </si>
  <si>
    <t>700  Gospodarka mieszkaniowa - Razem</t>
  </si>
  <si>
    <t>710 Działalność usługowa - Razem</t>
  </si>
  <si>
    <t>wynagrodzenia osobowe pracowników</t>
  </si>
  <si>
    <t>dodatkowe wynagrodzenia roczne</t>
  </si>
  <si>
    <t>składki na ubezpieczenia społeczne</t>
  </si>
  <si>
    <t>składki na Fundusz Pracy</t>
  </si>
  <si>
    <t>różne wydatki na rzecz osób fizycznych</t>
  </si>
  <si>
    <t>podróże służbowe krajowe</t>
  </si>
  <si>
    <t>wpłaty na PFRON</t>
  </si>
  <si>
    <t>różne opłaty i składki</t>
  </si>
  <si>
    <t>odpisy na zakładowy fund.świad.socj</t>
  </si>
  <si>
    <t>wyd.na zakupy inwestycyjne jedn.budż</t>
  </si>
  <si>
    <t>wpł.gmin i powiat.na rzecz innych jst oraz związków gmin lub związków powiatów na dofinansowanie zadań bieżących</t>
  </si>
  <si>
    <t>zakup usług zdrowotnych</t>
  </si>
  <si>
    <t xml:space="preserve">75095  Pozostała działalność : Razem  </t>
  </si>
  <si>
    <t>750  Administracja publiczna - Razem</t>
  </si>
  <si>
    <t>751  Urzędy naczelnych organów władzy państwowej, kontroli i ochrony prawa oraz sądownictwa - Razem</t>
  </si>
  <si>
    <t xml:space="preserve">zakup usług pozostałych </t>
  </si>
  <si>
    <t>757 Obsługa długu publicznego - Razem</t>
  </si>
  <si>
    <t>rezerwy celowe</t>
  </si>
  <si>
    <t>758  Różne rozliczenia - Razem</t>
  </si>
  <si>
    <t>zakup pomocy nauk,dydakt i książek</t>
  </si>
  <si>
    <t>odpisy na zakł.fundusz świad.socj</t>
  </si>
  <si>
    <t>zakup pomocy nauk,dydakt.i książek</t>
  </si>
  <si>
    <t>80101- Szkoły podstawowe : Razem</t>
  </si>
  <si>
    <t>80110 - Gimnazja : Razem</t>
  </si>
  <si>
    <t>80113 - Dowożenie uczniów do szkół : Razem</t>
  </si>
  <si>
    <t>80120 - Licea ogólnokształcące : Razem</t>
  </si>
  <si>
    <t>85154 - Przeciwdziałanie alkoholizm: Razem</t>
  </si>
  <si>
    <t>85401-  Świetlice szkolne : Razem</t>
  </si>
  <si>
    <t>90003-Oczyszczanie miast i wsi:Razem</t>
  </si>
  <si>
    <t>90004- Utrzymanie zieleni w miastach i gminach : Razem</t>
  </si>
  <si>
    <t>90013- Schroniska dla zwierząt:Razem</t>
  </si>
  <si>
    <t>90015- Oświetlenie ulic, placów i dróg:Razem</t>
  </si>
  <si>
    <t>92116- Biblioteki : Razem</t>
  </si>
  <si>
    <t>92605- Zadania w zakresie kultury fizycznej i sportu: Razem</t>
  </si>
  <si>
    <t>zakup pomocy nauk,dydakt. i książek</t>
  </si>
  <si>
    <t>801  Oświata i wychowanie - Razem</t>
  </si>
  <si>
    <t>851  Ochrona zdrowia - Razem</t>
  </si>
  <si>
    <t>świadczenia społeczne</t>
  </si>
  <si>
    <t>zakup pozostałych usług</t>
  </si>
  <si>
    <t>85415-Pomoc materialna dla uczniów: Razem</t>
  </si>
  <si>
    <t>854  Edukacyjna opieka wychowawcza- Razem</t>
  </si>
  <si>
    <t>wydatki inwestycyjne jedn.budżetowych</t>
  </si>
  <si>
    <t>900  Gospodarka komunalna i ochrona środowiska- Razem</t>
  </si>
  <si>
    <t xml:space="preserve"> dotacja podmiotowa z budżetu dla instytucji kultury</t>
  </si>
  <si>
    <t>921 Kultura i ochrona dziedzictwa narodowego - Razem</t>
  </si>
  <si>
    <t>926  Kultura fizyczna i sport - Razem</t>
  </si>
  <si>
    <t>Suma            WYDATKI  OGÓŁEM :</t>
  </si>
  <si>
    <t>60004-Lokalny transport zbiorowy:Razem</t>
  </si>
  <si>
    <t>60016 - Drogi publiczne gminne: Razem</t>
  </si>
  <si>
    <t>71004 - Plany zagospodarowania przestrzennego : Razem</t>
  </si>
  <si>
    <t>60095- Pozostała działalność : Razem</t>
  </si>
  <si>
    <t>010 Rolnictwo i łowiectwo-Razem</t>
  </si>
  <si>
    <t>75011- Urzędy wojewódzkie : Razem</t>
  </si>
  <si>
    <t>75023 - Urzędy gmin : Razem</t>
  </si>
  <si>
    <t>75101-  Urzędy naczelnych organów władzy państw, kontroli i ochrony prawa : Razem</t>
  </si>
  <si>
    <t>75412 - Ochotnicze  Straże Pożarne : Razem</t>
  </si>
  <si>
    <t>75414 - Obrona cywilna : Razem</t>
  </si>
  <si>
    <t>754  Bezpiecz.publiczne i ochrona przeciwpożarowa- Razem</t>
  </si>
  <si>
    <t>75818 - Rezerwy ogólne i celowe : Razem</t>
  </si>
  <si>
    <t>Dz</t>
  </si>
  <si>
    <t>Zadanie</t>
  </si>
  <si>
    <t>Rozdz</t>
  </si>
  <si>
    <t>85215 - Dodatki mieszkaniowe : Razem</t>
  </si>
  <si>
    <t>85219- Ośrodki pomocy społecznej : Razem</t>
  </si>
  <si>
    <t>85228 - Usługi opiekuńcze i specjalist.usługi opiekuńcze : Razem</t>
  </si>
  <si>
    <t>852  Pomoc społeczna - Razem</t>
  </si>
  <si>
    <t>70004- Różne jedn.obsługi gospodarki mieszkaniowej: Razem</t>
  </si>
  <si>
    <t>75022 - Rady gmin : Razem</t>
  </si>
  <si>
    <t>75702- Obsługa pap.wartościowych, kredytów i pożyczek jednostek samorządu terytorialnego: Razem</t>
  </si>
  <si>
    <t>80114 Zespoły obsługi ekonomiczno-administ. szkół:Razem</t>
  </si>
  <si>
    <t>wynagrodzenie agencyjno-prowizyjne</t>
  </si>
  <si>
    <t>010</t>
  </si>
  <si>
    <t>01010</t>
  </si>
  <si>
    <t>01030</t>
  </si>
  <si>
    <t>wynagrodzenie bezosobowe</t>
  </si>
  <si>
    <t>wynagrodzenia bezosobowe</t>
  </si>
  <si>
    <t>składki na ubezpieczenie zdrowotne</t>
  </si>
  <si>
    <t>wpłaty jednostek samorządu terytorialnego do budżetu państwa</t>
  </si>
  <si>
    <t>wydatki osobowe nie zaliczone do wynagrodzeń</t>
  </si>
  <si>
    <t>wydatki osobowe nie zaliczone do wynagrodz</t>
  </si>
  <si>
    <t>85212 -Świadczenia rodzinne oraz składki na ubezpieczenia emerytalne i rentowe z ubezpieczenia społecznego:Razem</t>
  </si>
  <si>
    <t>wydatki osobowe nie zaliczone do wynagrodz.</t>
  </si>
  <si>
    <t>stypendia dla uczniów</t>
  </si>
  <si>
    <t>dotacje celowe z budżetu na finansowanie lub dofinansowanie zadań zleconych do realizacji stowarzyszenia</t>
  </si>
  <si>
    <t>75831 - Część równoważąca subwencji ogólnej dla gmin: Razem</t>
  </si>
  <si>
    <t xml:space="preserve"> rezerwa ogólna</t>
  </si>
  <si>
    <t>Autopoprawki Wójta Gminy</t>
  </si>
  <si>
    <t>Plan wydatków na 2005r z uwzględnieniem autopoprawek</t>
  </si>
  <si>
    <t>dotacja celowa z budżetu na finansowanie lub dofinansowanie zadań zleconych do realizacji stowarzyszeniom</t>
  </si>
  <si>
    <t>75404 - Komendy wojewódzkie Policji : Razem</t>
  </si>
  <si>
    <t>zakup usług dostępu do sieci Internet</t>
  </si>
  <si>
    <t>wpłaty jednostek na fundusz celowy</t>
  </si>
  <si>
    <t>dotacja podmiotowa z budżetu dla niepublicznej jednostki systemu oświaty</t>
  </si>
  <si>
    <t>80103- Oddziały przedszkolne w szkołach podstawowych:Razem</t>
  </si>
  <si>
    <t>85153-Zwalczanie narkomani:Razem</t>
  </si>
  <si>
    <t>inne formy pomocy dla uczniów</t>
  </si>
  <si>
    <t>80104 - Przedszkola (niepubliczne) : Razem</t>
  </si>
  <si>
    <t>80104 - Przedszkola (publiczne) : Razem</t>
  </si>
  <si>
    <t>90095 Pozostała działalność:Razem</t>
  </si>
  <si>
    <t>85214 - Zasiłki i pomoc w naturze oraz składki na ubezpieczenia emerytalne i rentowe: Razem</t>
  </si>
  <si>
    <t>92120- Ochrona zabytków i opieka nad zabytkami: Razem</t>
  </si>
  <si>
    <t xml:space="preserve">dotacje celowe przekazane gminie na zadania bieżące realizowane na podstawie porozumień między jst </t>
  </si>
  <si>
    <t>75075 - Promocja jednostek samorządu terytorialnego : Razem</t>
  </si>
  <si>
    <t>zakupy materiałów papierniczych do sprzętu drukarskiego i urządzeń kserograficznych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</si>
  <si>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</si>
  <si>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</si>
  <si>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</si>
  <si>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85295 -Pozostała działalność : Razem</t>
  </si>
  <si>
    <t>opłaty z tytułu zakupu usług telekomunikacyjnych telefonii stacjonarnej</t>
  </si>
  <si>
    <t>92109- Domy i ośrodki kultury,świetlice i kluby : Razem</t>
  </si>
  <si>
    <t>92195- Pozostała działalność : Razem</t>
  </si>
  <si>
    <t>85195 -Pozostała działalność : Razem</t>
  </si>
  <si>
    <t xml:space="preserve">dotacja celowa z budżetu na finansowanie lub dofinansowanie zadań zleconych do realizacji stowarzyszeniom </t>
  </si>
  <si>
    <t>opłaty z tytułu zakupu usług telekomunikacyjnych telefonii komórkowej</t>
  </si>
  <si>
    <t>92695-Pozostała działalność:Razem</t>
  </si>
  <si>
    <t>wpłaty gmin na rzecz izb roln.w wys 2% uzyskania wpłat podatku rolnego</t>
  </si>
  <si>
    <t>stypendia i zasiłki dla studentów</t>
  </si>
  <si>
    <t>80309 -Szkolnictwo wyższe:Razem</t>
  </si>
  <si>
    <t>zakup usług obejmujących wykonanie ekspertyz, analiz i opinii</t>
  </si>
  <si>
    <t>dotacje celowe z budżetu na finansowanie lub dofinansowanie prac remontowych i konserwatorskich obiektów zabytkowych przekazane jednostkom niezaliczonym do sektora finansów publicznych</t>
  </si>
  <si>
    <t>803 Szkolnictwo wyższe</t>
  </si>
  <si>
    <t xml:space="preserve">Plan wydatków </t>
  </si>
  <si>
    <t>zakup leków , wyrobów medycznych i produktów biobójczych</t>
  </si>
  <si>
    <t>75421-Zarządzanie kryzysowe: Razem</t>
  </si>
  <si>
    <t>75416 -Straż miejska : Razem</t>
  </si>
  <si>
    <t>odsetki od krajowych pożyczek i kredytów</t>
  </si>
  <si>
    <t>80195 -Pozostała działalność :Razem</t>
  </si>
  <si>
    <t>zakup usług obejmujących wykonanie ekspertyz,analiz i opinii</t>
  </si>
  <si>
    <t>wydatki osobowe nie zaliczane do wynagrodzeń</t>
  </si>
  <si>
    <t>majątkowe</t>
  </si>
  <si>
    <t>wydatki osobowe niezliczone do wynagrodzeń</t>
  </si>
  <si>
    <t>85213 -Składki na ubezpieczenia zdrowotne opłacone za osoby pobierające niektóre świadczenia z pomocy społ.oraz niektóre świadczenia rodzinne:Razem</t>
  </si>
  <si>
    <t>zakup usług przez jednostki samorządu terytorialnego od innych jednostek samorządu terytorialnego</t>
  </si>
  <si>
    <t>80146-Dokształacanie i doskonalenie nauczycieli: Razem</t>
  </si>
  <si>
    <t>70005 - Gospodarka gruntami i nieruchomościami: Razem</t>
  </si>
  <si>
    <t>85121 Lecznictwo ambulatoryjne:Razem</t>
  </si>
  <si>
    <t>Plan wydatków po zmianach</t>
  </si>
  <si>
    <t>01095</t>
  </si>
  <si>
    <t>01095-Pozostałą działalność : Razem</t>
  </si>
  <si>
    <t>zakup usług obejmujących tłumaczenia</t>
  </si>
  <si>
    <t>zakup usług obejmujących wykonanie ekspertyz analiz i opinii</t>
  </si>
  <si>
    <t>wpłaty jednostek na fundusz celowy na finansowanie lub dofinansowanie zadań inwestycyjnych</t>
  </si>
  <si>
    <t>dotacja celowa z budżetu dla jednostek niezaliczanych do sektora finansów publicznych realizujących projekty finansowe z udziałem środków z budżetu Unii Europejskiej</t>
  </si>
  <si>
    <t>85202 -Domy pomocy społecznej : Razem</t>
  </si>
  <si>
    <t>zakup pomocy naukowych dydaktycznych i książek</t>
  </si>
  <si>
    <t xml:space="preserve"> wydatki osobowe nie zaliczone do wynagrodzeń</t>
  </si>
  <si>
    <t>Wykonanie wydatków</t>
  </si>
  <si>
    <t>% wykonania</t>
  </si>
  <si>
    <t>(w złotych)</t>
  </si>
  <si>
    <t xml:space="preserve">85412 - Kolonie i obozy oraz inne formy wypoczynku dzieci i młodzieży szkolnej,a także szkolenia młodzieży :Razem </t>
  </si>
  <si>
    <t>Wykonanie wydatków budżetu Gminy Michałowice za 2008 rok</t>
  </si>
  <si>
    <t>Sprawozdanie</t>
  </si>
  <si>
    <t>do Uchwały Nr  XXX/208/2009</t>
  </si>
  <si>
    <t>Rady Gminy Michałowice</t>
  </si>
  <si>
    <t>z dnia  29 kwietnia  2009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</si>
</sst>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</numFmts>
  <fonts count="7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wrapText="1"/>
    </xf>
    <xf numFmtId="3" fontId="2" fillId="0" borderId="3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3" fontId="4" fillId="0" borderId="3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/>
    </xf>
    <xf numFmtId="4" fontId="4" fillId="0" borderId="3" xfId="0" applyNumberFormat="1" applyFont="1" applyBorder="1" applyAlignment="1">
      <alignment vertical="top"/>
    </xf>
    <xf numFmtId="49" fontId="2" fillId="0" borderId="3" xfId="0" applyNumberFormat="1" applyFont="1" applyBorder="1" applyAlignment="1">
      <alignment vertical="top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4" fontId="4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4" fillId="0" borderId="3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vertical="top" wrapText="1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wrapText="1"/>
    </xf>
    <xf numFmtId="0" fontId="4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top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2" fillId="2" borderId="3" xfId="0" applyFont="1" applyFill="1" applyBorder="1" applyAlignment="1">
      <alignment vertical="top"/>
    </xf>
    <xf numFmtId="3" fontId="2" fillId="0" borderId="3" xfId="0" applyNumberFormat="1" applyFont="1" applyBorder="1" applyAlignment="1">
      <alignment vertical="top" wrapText="1"/>
    </xf>
    <xf numFmtId="3" fontId="4" fillId="0" borderId="3" xfId="0" applyNumberFormat="1" applyFont="1" applyBorder="1" applyAlignment="1">
      <alignment wrapText="1"/>
    </xf>
    <xf numFmtId="4" fontId="2" fillId="0" borderId="3" xfId="0" applyNumberFormat="1" applyFont="1" applyBorder="1" applyAlignment="1">
      <alignment vertical="top" wrapText="1"/>
    </xf>
    <xf numFmtId="4" fontId="4" fillId="0" borderId="3" xfId="0" applyNumberFormat="1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7" xfId="0" applyNumberFormat="1" applyFont="1" applyBorder="1" applyAlignment="1">
      <alignment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4" fontId="4" fillId="0" borderId="2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2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166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166" fontId="4" fillId="0" borderId="3" xfId="0" applyNumberFormat="1" applyFont="1" applyBorder="1" applyAlignment="1">
      <alignment vertical="top"/>
    </xf>
    <xf numFmtId="4" fontId="5" fillId="0" borderId="0" xfId="0" applyNumberFormat="1" applyFont="1" applyAlignment="1">
      <alignment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9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66"/>
  <sheetViews>
    <sheetView tabSelected="1" zoomScaleSheetLayoutView="100" workbookViewId="0" topLeftCell="A1">
      <selection activeCell="N2" sqref="N2:P5"/>
    </sheetView>
  </sheetViews>
  <sheetFormatPr defaultColWidth="9.125" defaultRowHeight="12.75"/>
  <cols>
    <col min="1" max="1" width="3.25390625" style="1" customWidth="1"/>
    <col min="2" max="2" width="5.125" style="1" customWidth="1"/>
    <col min="3" max="3" width="4.75390625" style="1" customWidth="1"/>
    <col min="4" max="4" width="28.25390625" style="1" customWidth="1"/>
    <col min="5" max="5" width="8.875" style="1" customWidth="1"/>
    <col min="6" max="6" width="8.75390625" style="1" customWidth="1"/>
    <col min="7" max="7" width="8.375" style="1" customWidth="1"/>
    <col min="8" max="8" width="9.25390625" style="1" hidden="1" customWidth="1"/>
    <col min="9" max="9" width="9.00390625" style="1" hidden="1" customWidth="1"/>
    <col min="10" max="10" width="15.125" style="1" hidden="1" customWidth="1"/>
    <col min="11" max="11" width="11.125" style="3" customWidth="1"/>
    <col min="12" max="12" width="11.25390625" style="3" customWidth="1"/>
    <col min="13" max="13" width="11.375" style="3" customWidth="1"/>
    <col min="14" max="15" width="11.125" style="3" customWidth="1"/>
    <col min="16" max="16" width="11.00390625" style="3" customWidth="1"/>
    <col min="17" max="17" width="9.00390625" style="73" customWidth="1"/>
    <col min="18" max="16384" width="9.125" style="1" customWidth="1"/>
  </cols>
  <sheetData>
    <row r="2" spans="5:16" ht="12" customHeight="1">
      <c r="E2" s="2"/>
      <c r="F2" s="2"/>
      <c r="G2" s="2"/>
      <c r="N2" s="2" t="s">
        <v>169</v>
      </c>
      <c r="O2" s="2"/>
      <c r="P2" s="2"/>
    </row>
    <row r="3" spans="5:16" ht="12" customHeight="1">
      <c r="E3" s="2"/>
      <c r="F3" s="2"/>
      <c r="G3" s="2"/>
      <c r="N3" s="2" t="s">
        <v>170</v>
      </c>
      <c r="O3" s="2"/>
      <c r="P3" s="2"/>
    </row>
    <row r="4" spans="5:16" ht="12" customHeight="1">
      <c r="E4" s="2"/>
      <c r="F4" s="2"/>
      <c r="G4" s="2"/>
      <c r="N4" s="2" t="s">
        <v>171</v>
      </c>
      <c r="O4" s="2"/>
      <c r="P4" s="2"/>
    </row>
    <row r="5" spans="5:16" ht="12" customHeight="1">
      <c r="E5" s="106"/>
      <c r="F5" s="106"/>
      <c r="G5" s="106"/>
      <c r="N5" s="106" t="s">
        <v>172</v>
      </c>
      <c r="O5" s="106"/>
      <c r="P5" s="106"/>
    </row>
    <row r="6" spans="5:7" ht="12" customHeight="1">
      <c r="E6" s="2"/>
      <c r="F6" s="2"/>
      <c r="G6" s="2"/>
    </row>
    <row r="7" spans="1:17" ht="12" customHeight="1">
      <c r="A7" s="117" t="s">
        <v>168</v>
      </c>
      <c r="B7" s="117"/>
      <c r="C7" s="117"/>
      <c r="D7" s="117"/>
      <c r="E7" s="118"/>
      <c r="F7" s="118"/>
      <c r="G7" s="118"/>
      <c r="N7" s="78" t="s">
        <v>166</v>
      </c>
      <c r="O7" s="109"/>
      <c r="P7" s="110"/>
      <c r="Q7" s="110"/>
    </row>
    <row r="8" spans="1:17" ht="22.5" customHeight="1">
      <c r="A8" s="84" t="s">
        <v>77</v>
      </c>
      <c r="B8" s="84" t="s">
        <v>79</v>
      </c>
      <c r="C8" s="84" t="s">
        <v>2</v>
      </c>
      <c r="D8" s="84" t="s">
        <v>78</v>
      </c>
      <c r="E8" s="113" t="s">
        <v>139</v>
      </c>
      <c r="F8" s="102" t="s">
        <v>3</v>
      </c>
      <c r="G8" s="103"/>
      <c r="H8" s="107" t="s">
        <v>104</v>
      </c>
      <c r="I8" s="108"/>
      <c r="J8" s="4" t="s">
        <v>105</v>
      </c>
      <c r="K8" s="104" t="s">
        <v>154</v>
      </c>
      <c r="L8" s="102" t="s">
        <v>3</v>
      </c>
      <c r="M8" s="103"/>
      <c r="N8" s="104" t="s">
        <v>164</v>
      </c>
      <c r="O8" s="102" t="s">
        <v>3</v>
      </c>
      <c r="P8" s="103"/>
      <c r="Q8" s="111" t="s">
        <v>165</v>
      </c>
    </row>
    <row r="9" spans="1:17" ht="23.25" customHeight="1">
      <c r="A9" s="85"/>
      <c r="B9" s="85"/>
      <c r="C9" s="85"/>
      <c r="D9" s="85"/>
      <c r="E9" s="114"/>
      <c r="F9" s="6" t="s">
        <v>4</v>
      </c>
      <c r="G9" s="6" t="s">
        <v>147</v>
      </c>
      <c r="H9" s="6" t="s">
        <v>4</v>
      </c>
      <c r="I9" s="6" t="s">
        <v>5</v>
      </c>
      <c r="J9" s="5"/>
      <c r="K9" s="105"/>
      <c r="L9" s="7" t="s">
        <v>4</v>
      </c>
      <c r="M9" s="7" t="s">
        <v>147</v>
      </c>
      <c r="N9" s="105"/>
      <c r="O9" s="7" t="s">
        <v>4</v>
      </c>
      <c r="P9" s="7" t="s">
        <v>147</v>
      </c>
      <c r="Q9" s="112"/>
    </row>
    <row r="10" spans="1:17" ht="12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8">
        <v>8</v>
      </c>
      <c r="L10" s="8">
        <v>9</v>
      </c>
      <c r="M10" s="8">
        <v>10</v>
      </c>
      <c r="N10" s="8">
        <v>11</v>
      </c>
      <c r="O10" s="8">
        <v>12</v>
      </c>
      <c r="P10" s="8">
        <v>13</v>
      </c>
      <c r="Q10" s="6">
        <v>14</v>
      </c>
    </row>
    <row r="11" spans="1:17" ht="12" customHeight="1">
      <c r="A11" s="9" t="s">
        <v>89</v>
      </c>
      <c r="B11" s="9" t="s">
        <v>90</v>
      </c>
      <c r="C11" s="6">
        <v>4210</v>
      </c>
      <c r="D11" s="10" t="s">
        <v>13</v>
      </c>
      <c r="E11" s="11">
        <f>SUM(F11:G11)</f>
        <v>1000</v>
      </c>
      <c r="F11" s="11">
        <v>1000</v>
      </c>
      <c r="G11" s="11"/>
      <c r="H11" s="11">
        <v>0</v>
      </c>
      <c r="I11" s="11"/>
      <c r="J11" s="11">
        <f aca="true" t="shared" si="0" ref="J11:J17">SUM(E11+H11)</f>
        <v>1000</v>
      </c>
      <c r="K11" s="12">
        <f aca="true" t="shared" si="1" ref="K11:K37">SUM(L11:M11)</f>
        <v>1000</v>
      </c>
      <c r="L11" s="12">
        <v>1000</v>
      </c>
      <c r="M11" s="12"/>
      <c r="N11" s="12">
        <f aca="true" t="shared" si="2" ref="N11:N37">SUM(O11:P11)</f>
        <v>0</v>
      </c>
      <c r="O11" s="12">
        <v>0</v>
      </c>
      <c r="P11" s="12"/>
      <c r="Q11" s="74">
        <f>SUM(N11/K11)*100</f>
        <v>0</v>
      </c>
    </row>
    <row r="12" spans="1:17" ht="12" customHeight="1">
      <c r="A12" s="13"/>
      <c r="B12" s="13"/>
      <c r="C12" s="13">
        <v>4260</v>
      </c>
      <c r="D12" s="13" t="s">
        <v>6</v>
      </c>
      <c r="E12" s="14">
        <f>SUM(F12:G12)</f>
        <v>644000</v>
      </c>
      <c r="F12" s="14">
        <v>644000</v>
      </c>
      <c r="G12" s="13"/>
      <c r="H12" s="14">
        <v>0</v>
      </c>
      <c r="I12" s="13"/>
      <c r="J12" s="11">
        <f t="shared" si="0"/>
        <v>644000</v>
      </c>
      <c r="K12" s="15">
        <f t="shared" si="1"/>
        <v>607000</v>
      </c>
      <c r="L12" s="15">
        <v>607000</v>
      </c>
      <c r="M12" s="15"/>
      <c r="N12" s="15">
        <f t="shared" si="2"/>
        <v>563033.12</v>
      </c>
      <c r="O12" s="15">
        <v>563033.12</v>
      </c>
      <c r="P12" s="15"/>
      <c r="Q12" s="74">
        <f>SUM(N12/K12)*100</f>
        <v>92.75669192751236</v>
      </c>
    </row>
    <row r="13" spans="1:17" ht="12" customHeight="1">
      <c r="A13" s="13"/>
      <c r="B13" s="13"/>
      <c r="C13" s="13">
        <v>4270</v>
      </c>
      <c r="D13" s="13" t="s">
        <v>7</v>
      </c>
      <c r="E13" s="14">
        <f aca="true" t="shared" si="3" ref="E13:E85">SUM(F13:G13)</f>
        <v>924000</v>
      </c>
      <c r="F13" s="14">
        <v>924000</v>
      </c>
      <c r="G13" s="13"/>
      <c r="H13" s="14">
        <v>0</v>
      </c>
      <c r="I13" s="13"/>
      <c r="J13" s="11">
        <f t="shared" si="0"/>
        <v>924000</v>
      </c>
      <c r="K13" s="15">
        <f t="shared" si="1"/>
        <v>829000</v>
      </c>
      <c r="L13" s="15">
        <v>829000</v>
      </c>
      <c r="M13" s="15"/>
      <c r="N13" s="15">
        <f t="shared" si="2"/>
        <v>747339.48</v>
      </c>
      <c r="O13" s="15">
        <v>747339.48</v>
      </c>
      <c r="P13" s="15"/>
      <c r="Q13" s="74">
        <f>SUM(N13/K13)*100</f>
        <v>90.14951507840772</v>
      </c>
    </row>
    <row r="14" spans="1:17" ht="12" customHeight="1">
      <c r="A14" s="13"/>
      <c r="B14" s="13"/>
      <c r="C14" s="13">
        <v>4300</v>
      </c>
      <c r="D14" s="13" t="s">
        <v>8</v>
      </c>
      <c r="E14" s="14">
        <f>SUM(F14:G14)</f>
        <v>1526000</v>
      </c>
      <c r="F14" s="14">
        <v>1526000</v>
      </c>
      <c r="G14" s="13"/>
      <c r="H14" s="14">
        <v>0</v>
      </c>
      <c r="I14" s="13"/>
      <c r="J14" s="11">
        <f t="shared" si="0"/>
        <v>1526000</v>
      </c>
      <c r="K14" s="15">
        <f t="shared" si="1"/>
        <v>1733000</v>
      </c>
      <c r="L14" s="15">
        <v>1733000</v>
      </c>
      <c r="M14" s="15"/>
      <c r="N14" s="15">
        <f t="shared" si="2"/>
        <v>1710654.5</v>
      </c>
      <c r="O14" s="15">
        <v>1710654.5</v>
      </c>
      <c r="P14" s="15"/>
      <c r="Q14" s="74">
        <f>SUM(N14/K14)*100</f>
        <v>98.7105885747259</v>
      </c>
    </row>
    <row r="15" spans="1:17" ht="39" customHeight="1">
      <c r="A15" s="13"/>
      <c r="B15" s="13"/>
      <c r="C15" s="16">
        <v>4360</v>
      </c>
      <c r="D15" s="17" t="s">
        <v>131</v>
      </c>
      <c r="E15" s="18">
        <f>SUM(F15:G15)</f>
        <v>10000</v>
      </c>
      <c r="F15" s="18">
        <v>10000</v>
      </c>
      <c r="G15" s="13"/>
      <c r="H15" s="14"/>
      <c r="I15" s="13"/>
      <c r="J15" s="11"/>
      <c r="K15" s="19">
        <f t="shared" si="1"/>
        <v>10000</v>
      </c>
      <c r="L15" s="19">
        <v>10000</v>
      </c>
      <c r="M15" s="15"/>
      <c r="N15" s="19">
        <f t="shared" si="2"/>
        <v>8485.55</v>
      </c>
      <c r="O15" s="19">
        <v>8485.55</v>
      </c>
      <c r="P15" s="15"/>
      <c r="Q15" s="74">
        <f aca="true" t="shared" si="4" ref="Q15:Q75">SUM(N15/K15)*100</f>
        <v>84.85549999999999</v>
      </c>
    </row>
    <row r="16" spans="1:17" ht="36.75" customHeight="1">
      <c r="A16" s="13"/>
      <c r="B16" s="13"/>
      <c r="C16" s="16">
        <v>4370</v>
      </c>
      <c r="D16" s="17" t="s">
        <v>126</v>
      </c>
      <c r="E16" s="18">
        <f>SUM(F16:G16)</f>
        <v>2000</v>
      </c>
      <c r="F16" s="18">
        <v>2000</v>
      </c>
      <c r="G16" s="13"/>
      <c r="H16" s="14"/>
      <c r="I16" s="13"/>
      <c r="J16" s="11"/>
      <c r="K16" s="19">
        <f t="shared" si="1"/>
        <v>2000</v>
      </c>
      <c r="L16" s="19">
        <v>2000</v>
      </c>
      <c r="M16" s="15"/>
      <c r="N16" s="19">
        <f t="shared" si="2"/>
        <v>238.04</v>
      </c>
      <c r="O16" s="19">
        <v>238.04</v>
      </c>
      <c r="P16" s="15"/>
      <c r="Q16" s="74">
        <f t="shared" si="4"/>
        <v>11.902</v>
      </c>
    </row>
    <row r="17" spans="1:17" ht="12" customHeight="1">
      <c r="A17" s="13"/>
      <c r="B17" s="13"/>
      <c r="C17" s="13">
        <v>4430</v>
      </c>
      <c r="D17" s="13" t="s">
        <v>0</v>
      </c>
      <c r="E17" s="14">
        <f t="shared" si="3"/>
        <v>20000</v>
      </c>
      <c r="F17" s="14">
        <v>20000</v>
      </c>
      <c r="G17" s="13"/>
      <c r="H17" s="14">
        <v>0</v>
      </c>
      <c r="I17" s="13"/>
      <c r="J17" s="11">
        <f t="shared" si="0"/>
        <v>20000</v>
      </c>
      <c r="K17" s="15">
        <f t="shared" si="1"/>
        <v>20000</v>
      </c>
      <c r="L17" s="15">
        <v>20000</v>
      </c>
      <c r="M17" s="14"/>
      <c r="N17" s="15">
        <f t="shared" si="2"/>
        <v>16518</v>
      </c>
      <c r="O17" s="15">
        <v>16518</v>
      </c>
      <c r="P17" s="15"/>
      <c r="Q17" s="74">
        <f t="shared" si="4"/>
        <v>82.59</v>
      </c>
    </row>
    <row r="18" spans="1:17" ht="37.5" customHeight="1">
      <c r="A18" s="13"/>
      <c r="B18" s="13"/>
      <c r="C18" s="16">
        <v>4740</v>
      </c>
      <c r="D18" s="20" t="s">
        <v>121</v>
      </c>
      <c r="E18" s="18">
        <f t="shared" si="3"/>
        <v>1500</v>
      </c>
      <c r="F18" s="18">
        <v>1500</v>
      </c>
      <c r="G18" s="13"/>
      <c r="H18" s="14"/>
      <c r="I18" s="13"/>
      <c r="J18" s="11"/>
      <c r="K18" s="19">
        <f t="shared" si="1"/>
        <v>1500</v>
      </c>
      <c r="L18" s="19">
        <v>1500</v>
      </c>
      <c r="M18" s="15"/>
      <c r="N18" s="19">
        <f t="shared" si="2"/>
        <v>0</v>
      </c>
      <c r="O18" s="19">
        <v>0</v>
      </c>
      <c r="P18" s="15"/>
      <c r="Q18" s="74">
        <f t="shared" si="4"/>
        <v>0</v>
      </c>
    </row>
    <row r="19" spans="1:17" ht="12" customHeight="1">
      <c r="A19" s="13"/>
      <c r="B19" s="13"/>
      <c r="C19" s="13">
        <v>6050</v>
      </c>
      <c r="D19" s="13" t="s">
        <v>9</v>
      </c>
      <c r="E19" s="14">
        <f t="shared" si="3"/>
        <v>9540949</v>
      </c>
      <c r="F19" s="13"/>
      <c r="G19" s="14">
        <v>9540949</v>
      </c>
      <c r="H19" s="13">
        <v>0</v>
      </c>
      <c r="I19" s="14">
        <v>4036850</v>
      </c>
      <c r="J19" s="14">
        <f>SUM(E19+I19)</f>
        <v>13577799</v>
      </c>
      <c r="K19" s="15">
        <f t="shared" si="1"/>
        <v>11298919</v>
      </c>
      <c r="L19" s="15"/>
      <c r="M19" s="15">
        <v>11298919</v>
      </c>
      <c r="N19" s="15">
        <f t="shared" si="2"/>
        <v>7824720.82</v>
      </c>
      <c r="O19" s="15"/>
      <c r="P19" s="15">
        <v>7824720.82</v>
      </c>
      <c r="Q19" s="74">
        <f t="shared" si="4"/>
        <v>69.25194188930817</v>
      </c>
    </row>
    <row r="20" spans="1:17" s="45" customFormat="1" ht="27" customHeight="1">
      <c r="A20" s="71"/>
      <c r="B20" s="71"/>
      <c r="C20" s="88" t="s">
        <v>10</v>
      </c>
      <c r="D20" s="89"/>
      <c r="E20" s="21">
        <f>SUM(F20:G20)</f>
        <v>12669449</v>
      </c>
      <c r="F20" s="21">
        <f>SUM(F11:F19)</f>
        <v>3128500</v>
      </c>
      <c r="G20" s="21">
        <f>SUM(G11:G19)</f>
        <v>9540949</v>
      </c>
      <c r="H20" s="22">
        <f>SUM(H11:H19)</f>
        <v>0</v>
      </c>
      <c r="I20" s="22">
        <f>SUM(I11:I19)</f>
        <v>4036850</v>
      </c>
      <c r="J20" s="22">
        <f>SUM(E20+H20+I20)</f>
        <v>16706299</v>
      </c>
      <c r="K20" s="23">
        <f t="shared" si="1"/>
        <v>14502419</v>
      </c>
      <c r="L20" s="23">
        <f>SUM(L11:L19)</f>
        <v>3203500</v>
      </c>
      <c r="M20" s="23">
        <f>SUM(M11:M19)</f>
        <v>11298919</v>
      </c>
      <c r="N20" s="23">
        <f t="shared" si="2"/>
        <v>10870989.51</v>
      </c>
      <c r="O20" s="23">
        <f>SUM(O11:O19)</f>
        <v>3046268.69</v>
      </c>
      <c r="P20" s="23">
        <f>SUM(P19)</f>
        <v>7824720.82</v>
      </c>
      <c r="Q20" s="77">
        <f t="shared" si="4"/>
        <v>74.95983607976021</v>
      </c>
    </row>
    <row r="21" spans="1:17" ht="24" customHeight="1">
      <c r="A21" s="13"/>
      <c r="B21" s="24" t="s">
        <v>91</v>
      </c>
      <c r="C21" s="16">
        <v>2850</v>
      </c>
      <c r="D21" s="17" t="s">
        <v>133</v>
      </c>
      <c r="E21" s="14">
        <f t="shared" si="3"/>
        <v>19600</v>
      </c>
      <c r="F21" s="14">
        <v>19600</v>
      </c>
      <c r="G21" s="13"/>
      <c r="H21" s="14"/>
      <c r="I21" s="13"/>
      <c r="J21" s="14">
        <f>SUM(E21+H21)</f>
        <v>19600</v>
      </c>
      <c r="K21" s="15">
        <f t="shared" si="1"/>
        <v>19600</v>
      </c>
      <c r="L21" s="15">
        <v>19600</v>
      </c>
      <c r="M21" s="15"/>
      <c r="N21" s="15">
        <f t="shared" si="2"/>
        <v>15381.56</v>
      </c>
      <c r="O21" s="15">
        <v>15381.56</v>
      </c>
      <c r="P21" s="15"/>
      <c r="Q21" s="74">
        <f t="shared" si="4"/>
        <v>78.47734693877551</v>
      </c>
    </row>
    <row r="22" spans="1:17" s="45" customFormat="1" ht="17.25" customHeight="1">
      <c r="A22" s="71"/>
      <c r="B22" s="71"/>
      <c r="C22" s="97" t="s">
        <v>11</v>
      </c>
      <c r="D22" s="98"/>
      <c r="E22" s="22">
        <f t="shared" si="3"/>
        <v>19600</v>
      </c>
      <c r="F22" s="22">
        <f>SUM(F21)</f>
        <v>19600</v>
      </c>
      <c r="G22" s="26"/>
      <c r="H22" s="22">
        <f>SUM(H21)</f>
        <v>0</v>
      </c>
      <c r="I22" s="26"/>
      <c r="J22" s="22">
        <f>SUM(J21)</f>
        <v>19600</v>
      </c>
      <c r="K22" s="27">
        <f t="shared" si="1"/>
        <v>19600</v>
      </c>
      <c r="L22" s="27">
        <f>SUM(L21)</f>
        <v>19600</v>
      </c>
      <c r="M22" s="27"/>
      <c r="N22" s="27">
        <f t="shared" si="2"/>
        <v>15381.56</v>
      </c>
      <c r="O22" s="27">
        <f>SUM(O21)</f>
        <v>15381.56</v>
      </c>
      <c r="P22" s="27"/>
      <c r="Q22" s="74">
        <f t="shared" si="4"/>
        <v>78.47734693877551</v>
      </c>
    </row>
    <row r="23" spans="1:17" ht="12" customHeight="1">
      <c r="A23" s="13"/>
      <c r="B23" s="24" t="s">
        <v>155</v>
      </c>
      <c r="C23" s="28">
        <v>4430</v>
      </c>
      <c r="D23" s="13" t="s">
        <v>0</v>
      </c>
      <c r="E23" s="14">
        <f t="shared" si="3"/>
        <v>0</v>
      </c>
      <c r="F23" s="14">
        <v>0</v>
      </c>
      <c r="G23" s="26"/>
      <c r="H23" s="22"/>
      <c r="I23" s="26"/>
      <c r="J23" s="22"/>
      <c r="K23" s="15">
        <f t="shared" si="1"/>
        <v>20307</v>
      </c>
      <c r="L23" s="15">
        <v>20307</v>
      </c>
      <c r="M23" s="27"/>
      <c r="N23" s="15">
        <f t="shared" si="2"/>
        <v>20305.84</v>
      </c>
      <c r="O23" s="15">
        <v>20305.84</v>
      </c>
      <c r="P23" s="27"/>
      <c r="Q23" s="74">
        <f t="shared" si="4"/>
        <v>99.99428768404984</v>
      </c>
    </row>
    <row r="24" spans="1:17" ht="12" customHeight="1">
      <c r="A24" s="13"/>
      <c r="B24" s="13"/>
      <c r="C24" s="86" t="s">
        <v>156</v>
      </c>
      <c r="D24" s="87"/>
      <c r="E24" s="22">
        <f t="shared" si="3"/>
        <v>0</v>
      </c>
      <c r="F24" s="22">
        <f>SUM(F23)</f>
        <v>0</v>
      </c>
      <c r="G24" s="26"/>
      <c r="H24" s="22"/>
      <c r="I24" s="26"/>
      <c r="J24" s="22"/>
      <c r="K24" s="27">
        <f t="shared" si="1"/>
        <v>20307</v>
      </c>
      <c r="L24" s="27">
        <f>SUM(L23)</f>
        <v>20307</v>
      </c>
      <c r="M24" s="27"/>
      <c r="N24" s="27">
        <f t="shared" si="2"/>
        <v>20305.84</v>
      </c>
      <c r="O24" s="27">
        <f>SUM(O23)</f>
        <v>20305.84</v>
      </c>
      <c r="P24" s="27"/>
      <c r="Q24" s="74">
        <f t="shared" si="4"/>
        <v>99.99428768404984</v>
      </c>
    </row>
    <row r="25" spans="1:17" ht="12" customHeight="1">
      <c r="A25" s="90" t="s">
        <v>69</v>
      </c>
      <c r="B25" s="91"/>
      <c r="C25" s="91"/>
      <c r="D25" s="92"/>
      <c r="E25" s="14">
        <f t="shared" si="3"/>
        <v>12689049</v>
      </c>
      <c r="F25" s="14">
        <f>SUM(F20+F22)</f>
        <v>3148100</v>
      </c>
      <c r="G25" s="14">
        <f>SUM(G20+G22)</f>
        <v>9540949</v>
      </c>
      <c r="H25" s="14">
        <f>SUM(H20+H22)</f>
        <v>0</v>
      </c>
      <c r="I25" s="14">
        <f>SUM(I20+I22)</f>
        <v>4036850</v>
      </c>
      <c r="J25" s="14">
        <f>SUM(J20+J21)</f>
        <v>16725899</v>
      </c>
      <c r="K25" s="15">
        <f t="shared" si="1"/>
        <v>14542326</v>
      </c>
      <c r="L25" s="15">
        <f>SUM(L20+L22+L24)</f>
        <v>3243407</v>
      </c>
      <c r="M25" s="15">
        <f>SUM(M20+M22)</f>
        <v>11298919</v>
      </c>
      <c r="N25" s="15">
        <f t="shared" si="2"/>
        <v>10906676.91</v>
      </c>
      <c r="O25" s="15">
        <f>SUM(O20+O22+O24)</f>
        <v>3081956.09</v>
      </c>
      <c r="P25" s="15">
        <f>SUM(P20)</f>
        <v>7824720.82</v>
      </c>
      <c r="Q25" s="74">
        <f t="shared" si="4"/>
        <v>74.99953521878136</v>
      </c>
    </row>
    <row r="26" spans="1:17" ht="12" customHeight="1">
      <c r="A26" s="16">
        <v>600</v>
      </c>
      <c r="B26" s="16">
        <v>60004</v>
      </c>
      <c r="C26" s="13">
        <v>4300</v>
      </c>
      <c r="D26" s="13" t="s">
        <v>8</v>
      </c>
      <c r="E26" s="14">
        <f t="shared" si="3"/>
        <v>199000</v>
      </c>
      <c r="F26" s="14">
        <v>199000</v>
      </c>
      <c r="G26" s="13"/>
      <c r="H26" s="14">
        <v>0</v>
      </c>
      <c r="I26" s="13"/>
      <c r="J26" s="14">
        <f>SUM(E26+H26)</f>
        <v>199000</v>
      </c>
      <c r="K26" s="15">
        <f t="shared" si="1"/>
        <v>247000</v>
      </c>
      <c r="L26" s="15">
        <v>247000</v>
      </c>
      <c r="M26" s="15"/>
      <c r="N26" s="15">
        <f t="shared" si="2"/>
        <v>199884.61</v>
      </c>
      <c r="O26" s="15">
        <v>199884.61</v>
      </c>
      <c r="P26" s="15"/>
      <c r="Q26" s="74">
        <f t="shared" si="4"/>
        <v>80.92494331983805</v>
      </c>
    </row>
    <row r="27" spans="1:17" ht="12" customHeight="1">
      <c r="A27" s="13"/>
      <c r="B27" s="13"/>
      <c r="C27" s="86" t="s">
        <v>65</v>
      </c>
      <c r="D27" s="87"/>
      <c r="E27" s="22">
        <f>SUM(F27:G27)</f>
        <v>199000</v>
      </c>
      <c r="F27" s="22">
        <f>SUM(F26:F26)</f>
        <v>199000</v>
      </c>
      <c r="G27" s="26"/>
      <c r="H27" s="22">
        <f>SUM(H26:H26)</f>
        <v>0</v>
      </c>
      <c r="I27" s="26" t="e">
        <f>SUM(#REF!)</f>
        <v>#REF!</v>
      </c>
      <c r="J27" s="22">
        <f>SUM(J26:J26)</f>
        <v>199000</v>
      </c>
      <c r="K27" s="27">
        <f t="shared" si="1"/>
        <v>247000</v>
      </c>
      <c r="L27" s="27">
        <f>SUM(L26:L26)</f>
        <v>247000</v>
      </c>
      <c r="M27" s="27"/>
      <c r="N27" s="27">
        <f t="shared" si="2"/>
        <v>199884.61</v>
      </c>
      <c r="O27" s="27">
        <f>SUM(O26)</f>
        <v>199884.61</v>
      </c>
      <c r="P27" s="27"/>
      <c r="Q27" s="74">
        <f t="shared" si="4"/>
        <v>80.92494331983805</v>
      </c>
    </row>
    <row r="28" spans="1:17" ht="12" customHeight="1">
      <c r="A28" s="13"/>
      <c r="B28" s="13">
        <v>60016</v>
      </c>
      <c r="C28" s="13">
        <v>4210</v>
      </c>
      <c r="D28" s="13" t="s">
        <v>13</v>
      </c>
      <c r="E28" s="14">
        <f t="shared" si="3"/>
        <v>5000</v>
      </c>
      <c r="F28" s="14">
        <v>5000</v>
      </c>
      <c r="G28" s="13"/>
      <c r="H28" s="14">
        <v>0</v>
      </c>
      <c r="I28" s="13"/>
      <c r="J28" s="14">
        <f>SUM(E28+H28)</f>
        <v>5000</v>
      </c>
      <c r="K28" s="15">
        <f t="shared" si="1"/>
        <v>20500</v>
      </c>
      <c r="L28" s="15">
        <v>20500</v>
      </c>
      <c r="M28" s="15"/>
      <c r="N28" s="15">
        <f t="shared" si="2"/>
        <v>20500</v>
      </c>
      <c r="O28" s="15">
        <v>20500</v>
      </c>
      <c r="P28" s="15"/>
      <c r="Q28" s="74">
        <f t="shared" si="4"/>
        <v>100</v>
      </c>
    </row>
    <row r="29" spans="1:17" ht="12" customHeight="1">
      <c r="A29" s="13"/>
      <c r="B29" s="13"/>
      <c r="C29" s="13">
        <v>4270</v>
      </c>
      <c r="D29" s="13" t="s">
        <v>7</v>
      </c>
      <c r="E29" s="14">
        <f t="shared" si="3"/>
        <v>1837000</v>
      </c>
      <c r="F29" s="14">
        <v>1837000</v>
      </c>
      <c r="G29" s="13"/>
      <c r="H29" s="14">
        <v>129000</v>
      </c>
      <c r="I29" s="13"/>
      <c r="J29" s="14">
        <f>SUM(E29+H29)</f>
        <v>1966000</v>
      </c>
      <c r="K29" s="15">
        <f t="shared" si="1"/>
        <v>2569000</v>
      </c>
      <c r="L29" s="15">
        <v>2569000</v>
      </c>
      <c r="M29" s="15"/>
      <c r="N29" s="15">
        <f t="shared" si="2"/>
        <v>2539725.34</v>
      </c>
      <c r="O29" s="15">
        <v>2539725.34</v>
      </c>
      <c r="P29" s="15"/>
      <c r="Q29" s="74">
        <f t="shared" si="4"/>
        <v>98.86046477228493</v>
      </c>
    </row>
    <row r="30" spans="1:17" ht="12" customHeight="1">
      <c r="A30" s="13"/>
      <c r="B30" s="13"/>
      <c r="C30" s="13">
        <v>4300</v>
      </c>
      <c r="D30" s="13" t="s">
        <v>8</v>
      </c>
      <c r="E30" s="14">
        <f t="shared" si="3"/>
        <v>672000</v>
      </c>
      <c r="F30" s="14">
        <v>672000</v>
      </c>
      <c r="G30" s="13"/>
      <c r="H30" s="14">
        <v>15000</v>
      </c>
      <c r="I30" s="13"/>
      <c r="J30" s="14">
        <f>SUM(E30+H30)</f>
        <v>687000</v>
      </c>
      <c r="K30" s="15">
        <f t="shared" si="1"/>
        <v>648000</v>
      </c>
      <c r="L30" s="15">
        <v>648000</v>
      </c>
      <c r="M30" s="15"/>
      <c r="N30" s="15">
        <f t="shared" si="2"/>
        <v>582632.24</v>
      </c>
      <c r="O30" s="15">
        <v>582632.24</v>
      </c>
      <c r="P30" s="15"/>
      <c r="Q30" s="74">
        <f t="shared" si="4"/>
        <v>89.91238271604938</v>
      </c>
    </row>
    <row r="31" spans="1:17" ht="12" customHeight="1">
      <c r="A31" s="13"/>
      <c r="B31" s="13"/>
      <c r="C31" s="13">
        <v>6050</v>
      </c>
      <c r="D31" s="13" t="s">
        <v>9</v>
      </c>
      <c r="E31" s="14">
        <f t="shared" si="3"/>
        <v>10975000</v>
      </c>
      <c r="F31" s="13"/>
      <c r="G31" s="14">
        <v>10975000</v>
      </c>
      <c r="H31" s="13">
        <v>0</v>
      </c>
      <c r="I31" s="14">
        <v>-667000</v>
      </c>
      <c r="J31" s="14">
        <f>SUM(E31+I31)</f>
        <v>10308000</v>
      </c>
      <c r="K31" s="15">
        <f t="shared" si="1"/>
        <v>13885967</v>
      </c>
      <c r="L31" s="15"/>
      <c r="M31" s="15">
        <v>13885967</v>
      </c>
      <c r="N31" s="15">
        <f t="shared" si="2"/>
        <v>12849029.88</v>
      </c>
      <c r="O31" s="15"/>
      <c r="P31" s="15">
        <v>12849029.88</v>
      </c>
      <c r="Q31" s="74">
        <f t="shared" si="4"/>
        <v>92.53248174938051</v>
      </c>
    </row>
    <row r="32" spans="1:17" ht="12" customHeight="1">
      <c r="A32" s="13"/>
      <c r="B32" s="13"/>
      <c r="C32" s="86" t="s">
        <v>66</v>
      </c>
      <c r="D32" s="87"/>
      <c r="E32" s="22">
        <f t="shared" si="3"/>
        <v>13489000</v>
      </c>
      <c r="F32" s="22">
        <f>SUM(F28:F30)</f>
        <v>2514000</v>
      </c>
      <c r="G32" s="14">
        <f>SUM(G28:G31)</f>
        <v>10975000</v>
      </c>
      <c r="H32" s="22">
        <f>SUM(H28:H31)</f>
        <v>144000</v>
      </c>
      <c r="I32" s="22">
        <f>SUM(I31)</f>
        <v>-667000</v>
      </c>
      <c r="J32" s="22">
        <f>SUM(J28:J31)</f>
        <v>12966000</v>
      </c>
      <c r="K32" s="27">
        <f t="shared" si="1"/>
        <v>17123467</v>
      </c>
      <c r="L32" s="27">
        <f>SUM(L28:L30)</f>
        <v>3237500</v>
      </c>
      <c r="M32" s="15">
        <f>SUM(M28:M31)</f>
        <v>13885967</v>
      </c>
      <c r="N32" s="27">
        <f t="shared" si="2"/>
        <v>15991887.46</v>
      </c>
      <c r="O32" s="27">
        <f>SUM(O28:O31)</f>
        <v>3142857.58</v>
      </c>
      <c r="P32" s="27">
        <f>SUM(P31)</f>
        <v>12849029.88</v>
      </c>
      <c r="Q32" s="74">
        <f t="shared" si="4"/>
        <v>93.39164469438344</v>
      </c>
    </row>
    <row r="33" spans="1:17" ht="12" customHeight="1">
      <c r="A33" s="13"/>
      <c r="B33" s="13">
        <v>60095</v>
      </c>
      <c r="C33" s="13">
        <v>4270</v>
      </c>
      <c r="D33" s="13" t="s">
        <v>7</v>
      </c>
      <c r="E33" s="14">
        <f t="shared" si="3"/>
        <v>205000</v>
      </c>
      <c r="F33" s="14">
        <v>205000</v>
      </c>
      <c r="G33" s="13"/>
      <c r="H33" s="14">
        <v>0</v>
      </c>
      <c r="I33" s="13"/>
      <c r="J33" s="14">
        <f>SUM(E33)</f>
        <v>205000</v>
      </c>
      <c r="K33" s="15">
        <f t="shared" si="1"/>
        <v>205000</v>
      </c>
      <c r="L33" s="15">
        <v>205000</v>
      </c>
      <c r="M33" s="15"/>
      <c r="N33" s="15">
        <f t="shared" si="2"/>
        <v>196387.69</v>
      </c>
      <c r="O33" s="15">
        <v>196387.69</v>
      </c>
      <c r="P33" s="15"/>
      <c r="Q33" s="74">
        <f t="shared" si="4"/>
        <v>95.79887317073171</v>
      </c>
    </row>
    <row r="34" spans="1:17" ht="12" customHeight="1">
      <c r="A34" s="13"/>
      <c r="B34" s="13"/>
      <c r="C34" s="13">
        <v>4300</v>
      </c>
      <c r="D34" s="13" t="s">
        <v>8</v>
      </c>
      <c r="E34" s="14">
        <f t="shared" si="3"/>
        <v>100000</v>
      </c>
      <c r="F34" s="14">
        <v>100000</v>
      </c>
      <c r="G34" s="13"/>
      <c r="H34" s="14">
        <v>10000</v>
      </c>
      <c r="I34" s="13"/>
      <c r="J34" s="14">
        <f>SUM(E34+H34)</f>
        <v>110000</v>
      </c>
      <c r="K34" s="15">
        <f t="shared" si="1"/>
        <v>70000</v>
      </c>
      <c r="L34" s="15">
        <v>70000</v>
      </c>
      <c r="M34" s="15"/>
      <c r="N34" s="15">
        <f t="shared" si="2"/>
        <v>67799.64</v>
      </c>
      <c r="O34" s="15">
        <v>67799.64</v>
      </c>
      <c r="P34" s="15"/>
      <c r="Q34" s="74">
        <f t="shared" si="4"/>
        <v>96.85662857142857</v>
      </c>
    </row>
    <row r="35" spans="1:17" ht="12" customHeight="1">
      <c r="A35" s="13"/>
      <c r="B35" s="13"/>
      <c r="C35" s="13">
        <v>4430</v>
      </c>
      <c r="D35" s="13" t="s">
        <v>0</v>
      </c>
      <c r="E35" s="14">
        <f t="shared" si="3"/>
        <v>5000</v>
      </c>
      <c r="F35" s="14">
        <v>5000</v>
      </c>
      <c r="G35" s="13"/>
      <c r="H35" s="14"/>
      <c r="I35" s="13"/>
      <c r="J35" s="14"/>
      <c r="K35" s="15">
        <f t="shared" si="1"/>
        <v>5000</v>
      </c>
      <c r="L35" s="15">
        <v>5000</v>
      </c>
      <c r="M35" s="15"/>
      <c r="N35" s="15">
        <f t="shared" si="2"/>
        <v>1829</v>
      </c>
      <c r="O35" s="15">
        <v>1829</v>
      </c>
      <c r="P35" s="15"/>
      <c r="Q35" s="74">
        <f t="shared" si="4"/>
        <v>36.58</v>
      </c>
    </row>
    <row r="36" spans="1:17" ht="12" customHeight="1">
      <c r="A36" s="13"/>
      <c r="B36" s="13"/>
      <c r="C36" s="13">
        <v>6050</v>
      </c>
      <c r="D36" s="13" t="s">
        <v>9</v>
      </c>
      <c r="E36" s="14">
        <f t="shared" si="3"/>
        <v>568000</v>
      </c>
      <c r="F36" s="13"/>
      <c r="G36" s="14">
        <v>568000</v>
      </c>
      <c r="H36" s="13">
        <v>0</v>
      </c>
      <c r="I36" s="14">
        <v>2212400</v>
      </c>
      <c r="J36" s="14">
        <f>SUM(E36+I36)</f>
        <v>2780400</v>
      </c>
      <c r="K36" s="15">
        <f t="shared" si="1"/>
        <v>728000</v>
      </c>
      <c r="L36" s="15"/>
      <c r="M36" s="15">
        <v>728000</v>
      </c>
      <c r="N36" s="15">
        <f t="shared" si="2"/>
        <v>670773.29</v>
      </c>
      <c r="O36" s="15"/>
      <c r="P36" s="15">
        <v>670773.29</v>
      </c>
      <c r="Q36" s="74">
        <f t="shared" si="4"/>
        <v>92.13918818681319</v>
      </c>
    </row>
    <row r="37" spans="1:17" ht="12" customHeight="1">
      <c r="A37" s="13"/>
      <c r="B37" s="13"/>
      <c r="C37" s="86" t="s">
        <v>68</v>
      </c>
      <c r="D37" s="87"/>
      <c r="E37" s="22">
        <f t="shared" si="3"/>
        <v>878000</v>
      </c>
      <c r="F37" s="22">
        <f>SUM(F33:F35)</f>
        <v>310000</v>
      </c>
      <c r="G37" s="22">
        <f>SUM(G36:G36)</f>
        <v>568000</v>
      </c>
      <c r="H37" s="22">
        <f>SUM(H33:H34)</f>
        <v>10000</v>
      </c>
      <c r="I37" s="22">
        <f>SUM(I36)</f>
        <v>2212400</v>
      </c>
      <c r="J37" s="22">
        <f>SUM(J33:J36)</f>
        <v>3095400</v>
      </c>
      <c r="K37" s="27">
        <f t="shared" si="1"/>
        <v>1008000</v>
      </c>
      <c r="L37" s="27">
        <f>SUM(L33:L35)</f>
        <v>280000</v>
      </c>
      <c r="M37" s="27">
        <f>SUM(M36:M36)</f>
        <v>728000</v>
      </c>
      <c r="N37" s="27">
        <f t="shared" si="2"/>
        <v>936789.6200000001</v>
      </c>
      <c r="O37" s="27">
        <f>SUM(O33:O36)</f>
        <v>266016.33</v>
      </c>
      <c r="P37" s="27">
        <f>SUM(P36)</f>
        <v>670773.29</v>
      </c>
      <c r="Q37" s="74">
        <f t="shared" si="4"/>
        <v>92.93547817460318</v>
      </c>
    </row>
    <row r="38" spans="1:17" ht="12" customHeight="1">
      <c r="A38" s="90" t="s">
        <v>12</v>
      </c>
      <c r="B38" s="91"/>
      <c r="C38" s="91"/>
      <c r="D38" s="92"/>
      <c r="E38" s="14">
        <f>SUM(E37+E32+E27)</f>
        <v>14566000</v>
      </c>
      <c r="F38" s="14">
        <f>SUM(F37+F32+F27)</f>
        <v>3023000</v>
      </c>
      <c r="G38" s="14">
        <f>SUM(G37+G32+G27)</f>
        <v>11543000</v>
      </c>
      <c r="H38" s="14">
        <f>SUM(H37,H32,H27)</f>
        <v>154000</v>
      </c>
      <c r="I38" s="14" t="e">
        <f aca="true" t="shared" si="5" ref="I38:N38">SUM(I37+I32+I27)</f>
        <v>#REF!</v>
      </c>
      <c r="J38" s="14">
        <f t="shared" si="5"/>
        <v>16260400</v>
      </c>
      <c r="K38" s="15">
        <f t="shared" si="5"/>
        <v>18378467</v>
      </c>
      <c r="L38" s="15">
        <f t="shared" si="5"/>
        <v>3764500</v>
      </c>
      <c r="M38" s="15">
        <f t="shared" si="5"/>
        <v>14613967</v>
      </c>
      <c r="N38" s="15">
        <f t="shared" si="5"/>
        <v>17128561.69</v>
      </c>
      <c r="O38" s="15">
        <f>SUM(O37,O32,O27)</f>
        <v>3608758.52</v>
      </c>
      <c r="P38" s="15">
        <f>SUM(P32+P37)</f>
        <v>13519803.170000002</v>
      </c>
      <c r="Q38" s="74">
        <f t="shared" si="4"/>
        <v>93.1990774312134</v>
      </c>
    </row>
    <row r="39" spans="1:17" ht="12" customHeight="1">
      <c r="A39" s="13">
        <v>700</v>
      </c>
      <c r="B39" s="13">
        <v>70004</v>
      </c>
      <c r="C39" s="13">
        <v>4210</v>
      </c>
      <c r="D39" s="13" t="s">
        <v>13</v>
      </c>
      <c r="E39" s="14">
        <f t="shared" si="3"/>
        <v>1500</v>
      </c>
      <c r="F39" s="14">
        <v>1500</v>
      </c>
      <c r="G39" s="13"/>
      <c r="H39" s="14">
        <v>0</v>
      </c>
      <c r="I39" s="13"/>
      <c r="J39" s="14">
        <f>SUM(E39+H39)</f>
        <v>1500</v>
      </c>
      <c r="K39" s="15">
        <f aca="true" t="shared" si="6" ref="K39:K49">SUM(L39:M39)</f>
        <v>1500</v>
      </c>
      <c r="L39" s="15">
        <v>1500</v>
      </c>
      <c r="M39" s="15"/>
      <c r="N39" s="15">
        <f aca="true" t="shared" si="7" ref="N39:N49">SUM(O39:P39)</f>
        <v>1186.71</v>
      </c>
      <c r="O39" s="15">
        <v>1186.71</v>
      </c>
      <c r="P39" s="15"/>
      <c r="Q39" s="74">
        <f t="shared" si="4"/>
        <v>79.114</v>
      </c>
    </row>
    <row r="40" spans="1:17" ht="12" customHeight="1">
      <c r="A40" s="13"/>
      <c r="B40" s="13"/>
      <c r="C40" s="13">
        <v>4260</v>
      </c>
      <c r="D40" s="13" t="s">
        <v>6</v>
      </c>
      <c r="E40" s="14">
        <f t="shared" si="3"/>
        <v>12000</v>
      </c>
      <c r="F40" s="14">
        <v>12000</v>
      </c>
      <c r="G40" s="13"/>
      <c r="H40" s="14">
        <v>0</v>
      </c>
      <c r="I40" s="13"/>
      <c r="J40" s="14">
        <f>SUM(E40+H40)</f>
        <v>12000</v>
      </c>
      <c r="K40" s="15">
        <f t="shared" si="6"/>
        <v>12000</v>
      </c>
      <c r="L40" s="15">
        <v>12000</v>
      </c>
      <c r="M40" s="15"/>
      <c r="N40" s="15">
        <f t="shared" si="7"/>
        <v>7837.8</v>
      </c>
      <c r="O40" s="15">
        <v>7837.8</v>
      </c>
      <c r="P40" s="15"/>
      <c r="Q40" s="74">
        <f t="shared" si="4"/>
        <v>65.315</v>
      </c>
    </row>
    <row r="41" spans="1:17" ht="12" customHeight="1">
      <c r="A41" s="13"/>
      <c r="B41" s="13"/>
      <c r="C41" s="13">
        <v>4270</v>
      </c>
      <c r="D41" s="13" t="s">
        <v>7</v>
      </c>
      <c r="E41" s="14">
        <f t="shared" si="3"/>
        <v>73000</v>
      </c>
      <c r="F41" s="14">
        <v>73000</v>
      </c>
      <c r="G41" s="13"/>
      <c r="H41" s="14">
        <v>0</v>
      </c>
      <c r="I41" s="13"/>
      <c r="J41" s="14">
        <f>SUM(E41+H41)</f>
        <v>73000</v>
      </c>
      <c r="K41" s="15">
        <f t="shared" si="6"/>
        <v>258000</v>
      </c>
      <c r="L41" s="15">
        <v>258000</v>
      </c>
      <c r="M41" s="15"/>
      <c r="N41" s="15">
        <f t="shared" si="7"/>
        <v>233670.64</v>
      </c>
      <c r="O41" s="15">
        <v>233670.64</v>
      </c>
      <c r="P41" s="15"/>
      <c r="Q41" s="74">
        <f t="shared" si="4"/>
        <v>90.57001550387598</v>
      </c>
    </row>
    <row r="42" spans="1:17" ht="12" customHeight="1">
      <c r="A42" s="13"/>
      <c r="B42" s="13"/>
      <c r="C42" s="13">
        <v>4300</v>
      </c>
      <c r="D42" s="13" t="s">
        <v>8</v>
      </c>
      <c r="E42" s="14">
        <f t="shared" si="3"/>
        <v>10000</v>
      </c>
      <c r="F42" s="14">
        <v>10000</v>
      </c>
      <c r="G42" s="13"/>
      <c r="H42" s="14">
        <v>0</v>
      </c>
      <c r="I42" s="13"/>
      <c r="J42" s="14">
        <f>SUM(E42+H42)</f>
        <v>10000</v>
      </c>
      <c r="K42" s="15">
        <f t="shared" si="6"/>
        <v>15000</v>
      </c>
      <c r="L42" s="15">
        <v>15000</v>
      </c>
      <c r="M42" s="15"/>
      <c r="N42" s="15">
        <f t="shared" si="7"/>
        <v>10249.9</v>
      </c>
      <c r="O42" s="15">
        <v>10249.9</v>
      </c>
      <c r="P42" s="15"/>
      <c r="Q42" s="74">
        <f t="shared" si="4"/>
        <v>68.33266666666667</v>
      </c>
    </row>
    <row r="43" spans="1:17" ht="12" customHeight="1">
      <c r="A43" s="13"/>
      <c r="B43" s="13"/>
      <c r="C43" s="13">
        <v>4430</v>
      </c>
      <c r="D43" s="13" t="s">
        <v>25</v>
      </c>
      <c r="E43" s="14">
        <f t="shared" si="3"/>
        <v>3000</v>
      </c>
      <c r="F43" s="14">
        <v>3000</v>
      </c>
      <c r="G43" s="13"/>
      <c r="H43" s="14">
        <v>0</v>
      </c>
      <c r="I43" s="13"/>
      <c r="J43" s="14">
        <f>SUM(E43+H43)</f>
        <v>3000</v>
      </c>
      <c r="K43" s="15">
        <f t="shared" si="6"/>
        <v>3000</v>
      </c>
      <c r="L43" s="15">
        <v>3000</v>
      </c>
      <c r="M43" s="15"/>
      <c r="N43" s="15">
        <f t="shared" si="7"/>
        <v>2194</v>
      </c>
      <c r="O43" s="15">
        <v>2194</v>
      </c>
      <c r="P43" s="15"/>
      <c r="Q43" s="74">
        <f t="shared" si="4"/>
        <v>73.13333333333333</v>
      </c>
    </row>
    <row r="44" spans="1:17" ht="27.75" customHeight="1">
      <c r="A44" s="13"/>
      <c r="B44" s="13"/>
      <c r="C44" s="93" t="s">
        <v>84</v>
      </c>
      <c r="D44" s="94"/>
      <c r="E44" s="31">
        <f t="shared" si="3"/>
        <v>99500</v>
      </c>
      <c r="F44" s="31">
        <f>SUM(F39:F43)</f>
        <v>99500</v>
      </c>
      <c r="G44" s="32">
        <v>0</v>
      </c>
      <c r="H44" s="32">
        <v>0</v>
      </c>
      <c r="I44" s="32">
        <v>0</v>
      </c>
      <c r="J44" s="31">
        <f>SUM(J39:J43)</f>
        <v>99500</v>
      </c>
      <c r="K44" s="33">
        <f t="shared" si="6"/>
        <v>289500</v>
      </c>
      <c r="L44" s="33">
        <f>SUM(L39:L43)</f>
        <v>289500</v>
      </c>
      <c r="M44" s="33">
        <v>0</v>
      </c>
      <c r="N44" s="33">
        <f t="shared" si="7"/>
        <v>255139.05000000002</v>
      </c>
      <c r="O44" s="33">
        <f>SUM(O39:O43)</f>
        <v>255139.05000000002</v>
      </c>
      <c r="P44" s="33">
        <f>SUM(P39:P43)</f>
        <v>0</v>
      </c>
      <c r="Q44" s="77">
        <f t="shared" si="4"/>
        <v>88.13093264248705</v>
      </c>
    </row>
    <row r="45" spans="1:17" ht="12" customHeight="1">
      <c r="A45" s="13"/>
      <c r="B45" s="16">
        <v>70005</v>
      </c>
      <c r="C45" s="13">
        <v>4300</v>
      </c>
      <c r="D45" s="13" t="s">
        <v>8</v>
      </c>
      <c r="E45" s="14">
        <f t="shared" si="3"/>
        <v>320000</v>
      </c>
      <c r="F45" s="14">
        <v>320000</v>
      </c>
      <c r="G45" s="13"/>
      <c r="H45" s="14">
        <v>-45000</v>
      </c>
      <c r="I45" s="13"/>
      <c r="J45" s="14">
        <f>SUM(E45+H45)</f>
        <v>275000</v>
      </c>
      <c r="K45" s="15">
        <f t="shared" si="6"/>
        <v>320000</v>
      </c>
      <c r="L45" s="15">
        <v>320000</v>
      </c>
      <c r="M45" s="15"/>
      <c r="N45" s="15">
        <f t="shared" si="7"/>
        <v>113836.32</v>
      </c>
      <c r="O45" s="15">
        <v>113836.32</v>
      </c>
      <c r="P45" s="15"/>
      <c r="Q45" s="74">
        <f t="shared" si="4"/>
        <v>35.57385</v>
      </c>
    </row>
    <row r="46" spans="1:17" ht="12" customHeight="1">
      <c r="A46" s="13"/>
      <c r="B46" s="13"/>
      <c r="C46" s="13">
        <v>4430</v>
      </c>
      <c r="D46" s="13" t="s">
        <v>25</v>
      </c>
      <c r="E46" s="14">
        <f t="shared" si="3"/>
        <v>55000</v>
      </c>
      <c r="F46" s="14">
        <v>55000</v>
      </c>
      <c r="G46" s="13"/>
      <c r="H46" s="14">
        <v>25000</v>
      </c>
      <c r="I46" s="13"/>
      <c r="J46" s="14">
        <f>SUM(E46+H46)</f>
        <v>80000</v>
      </c>
      <c r="K46" s="15">
        <f t="shared" si="6"/>
        <v>55000</v>
      </c>
      <c r="L46" s="15">
        <v>55000</v>
      </c>
      <c r="M46" s="15"/>
      <c r="N46" s="15">
        <f t="shared" si="7"/>
        <v>30582.37</v>
      </c>
      <c r="O46" s="15">
        <v>30582.37</v>
      </c>
      <c r="P46" s="15"/>
      <c r="Q46" s="74">
        <f t="shared" si="4"/>
        <v>55.60430909090909</v>
      </c>
    </row>
    <row r="47" spans="1:17" ht="23.25" customHeight="1">
      <c r="A47" s="13"/>
      <c r="B47" s="13"/>
      <c r="C47" s="13">
        <v>4590</v>
      </c>
      <c r="D47" s="17" t="s">
        <v>14</v>
      </c>
      <c r="E47" s="14">
        <f t="shared" si="3"/>
        <v>900000</v>
      </c>
      <c r="F47" s="14">
        <v>900000</v>
      </c>
      <c r="G47" s="13"/>
      <c r="H47" s="14">
        <v>0</v>
      </c>
      <c r="I47" s="13"/>
      <c r="J47" s="14">
        <f>SUM(E47+H47)</f>
        <v>900000</v>
      </c>
      <c r="K47" s="15">
        <f t="shared" si="6"/>
        <v>740000</v>
      </c>
      <c r="L47" s="15">
        <v>740000</v>
      </c>
      <c r="M47" s="15"/>
      <c r="N47" s="15">
        <f t="shared" si="7"/>
        <v>535414</v>
      </c>
      <c r="O47" s="15">
        <v>535414</v>
      </c>
      <c r="P47" s="15"/>
      <c r="Q47" s="74">
        <f t="shared" si="4"/>
        <v>72.35324324324324</v>
      </c>
    </row>
    <row r="48" spans="1:17" ht="12" customHeight="1">
      <c r="A48" s="13"/>
      <c r="B48" s="13"/>
      <c r="C48" s="13">
        <v>6060</v>
      </c>
      <c r="D48" s="17" t="s">
        <v>15</v>
      </c>
      <c r="E48" s="14">
        <f t="shared" si="3"/>
        <v>50000</v>
      </c>
      <c r="F48" s="13"/>
      <c r="G48" s="14">
        <v>50000</v>
      </c>
      <c r="H48" s="13">
        <v>0</v>
      </c>
      <c r="I48" s="14"/>
      <c r="J48" s="14">
        <f>SUM(E48+H48)</f>
        <v>50000</v>
      </c>
      <c r="K48" s="15">
        <f t="shared" si="6"/>
        <v>350000</v>
      </c>
      <c r="L48" s="15"/>
      <c r="M48" s="15">
        <v>350000</v>
      </c>
      <c r="N48" s="15">
        <f t="shared" si="7"/>
        <v>0</v>
      </c>
      <c r="O48" s="15"/>
      <c r="P48" s="15">
        <v>0</v>
      </c>
      <c r="Q48" s="74">
        <f t="shared" si="4"/>
        <v>0</v>
      </c>
    </row>
    <row r="49" spans="1:17" ht="25.5" customHeight="1">
      <c r="A49" s="13"/>
      <c r="B49" s="13"/>
      <c r="C49" s="88" t="s">
        <v>152</v>
      </c>
      <c r="D49" s="89"/>
      <c r="E49" s="22">
        <f t="shared" si="3"/>
        <v>1325000</v>
      </c>
      <c r="F49" s="22">
        <f>SUM(F45:F48)</f>
        <v>1275000</v>
      </c>
      <c r="G49" s="22">
        <f>SUM(G45:G48)</f>
        <v>50000</v>
      </c>
      <c r="H49" s="22">
        <f>SUM(H45:H48)</f>
        <v>-20000</v>
      </c>
      <c r="I49" s="22">
        <f>SUM(I48)</f>
        <v>0</v>
      </c>
      <c r="J49" s="22">
        <f>SUM(J45:J48)</f>
        <v>1305000</v>
      </c>
      <c r="K49" s="27">
        <f t="shared" si="6"/>
        <v>1465000</v>
      </c>
      <c r="L49" s="27">
        <f>SUM(L45:L48)</f>
        <v>1115000</v>
      </c>
      <c r="M49" s="27">
        <f>SUM(M45:M48)</f>
        <v>350000</v>
      </c>
      <c r="N49" s="27">
        <f t="shared" si="7"/>
        <v>679832.69</v>
      </c>
      <c r="O49" s="27">
        <f>SUM(O45:O48)</f>
        <v>679832.69</v>
      </c>
      <c r="P49" s="27"/>
      <c r="Q49" s="74">
        <f t="shared" si="4"/>
        <v>46.404961774744024</v>
      </c>
    </row>
    <row r="50" spans="1:17" ht="12" customHeight="1">
      <c r="A50" s="90" t="s">
        <v>16</v>
      </c>
      <c r="B50" s="91"/>
      <c r="C50" s="91"/>
      <c r="D50" s="92"/>
      <c r="E50" s="14">
        <f>SUM(E44+E49)</f>
        <v>1424500</v>
      </c>
      <c r="F50" s="14">
        <f>SUM(F49,F44)</f>
        <v>1374500</v>
      </c>
      <c r="G50" s="14">
        <f>SUM(G49,G44)</f>
        <v>50000</v>
      </c>
      <c r="H50" s="14">
        <f>SUM(H44+H49)</f>
        <v>-20000</v>
      </c>
      <c r="I50" s="14">
        <f>SUM(I49,I44)</f>
        <v>0</v>
      </c>
      <c r="J50" s="14">
        <f>SUM(E50+H50)</f>
        <v>1404500</v>
      </c>
      <c r="K50" s="15">
        <f>SUM(K44+K49)</f>
        <v>1754500</v>
      </c>
      <c r="L50" s="15">
        <f>SUM(L49,L44)</f>
        <v>1404500</v>
      </c>
      <c r="M50" s="15">
        <f>SUM(M49,M44)</f>
        <v>350000</v>
      </c>
      <c r="N50" s="15">
        <f>SUM(N44+N49)</f>
        <v>934971.74</v>
      </c>
      <c r="O50" s="15">
        <f>SUM(O49,O44)</f>
        <v>934971.74</v>
      </c>
      <c r="P50" s="15">
        <f>SUM(P44+P49)</f>
        <v>0</v>
      </c>
      <c r="Q50" s="74">
        <f t="shared" si="4"/>
        <v>53.28992533485324</v>
      </c>
    </row>
    <row r="51" spans="1:17" ht="12" customHeight="1">
      <c r="A51" s="13">
        <v>710</v>
      </c>
      <c r="B51" s="13">
        <v>71004</v>
      </c>
      <c r="C51" s="13">
        <v>4300</v>
      </c>
      <c r="D51" s="13" t="s">
        <v>8</v>
      </c>
      <c r="E51" s="14">
        <f t="shared" si="3"/>
        <v>200000</v>
      </c>
      <c r="F51" s="14">
        <v>200000</v>
      </c>
      <c r="G51" s="13"/>
      <c r="H51" s="14">
        <v>-40000</v>
      </c>
      <c r="I51" s="13"/>
      <c r="J51" s="14">
        <f>SUM(E51+H51)</f>
        <v>160000</v>
      </c>
      <c r="K51" s="15">
        <f aca="true" t="shared" si="8" ref="K51:K60">SUM(L51:M51)</f>
        <v>110300</v>
      </c>
      <c r="L51" s="15">
        <v>110300</v>
      </c>
      <c r="M51" s="15"/>
      <c r="N51" s="15">
        <f aca="true" t="shared" si="9" ref="N51:N60">SUM(O51:P51)</f>
        <v>44169.61</v>
      </c>
      <c r="O51" s="15">
        <v>44169.61</v>
      </c>
      <c r="P51" s="15"/>
      <c r="Q51" s="74">
        <f t="shared" si="4"/>
        <v>40.04497733454216</v>
      </c>
    </row>
    <row r="52" spans="1:17" ht="23.25" customHeight="1">
      <c r="A52" s="13"/>
      <c r="B52" s="13"/>
      <c r="C52" s="88" t="s">
        <v>67</v>
      </c>
      <c r="D52" s="89"/>
      <c r="E52" s="22">
        <f t="shared" si="3"/>
        <v>200000</v>
      </c>
      <c r="F52" s="22">
        <f>SUM(F51:F51)</f>
        <v>200000</v>
      </c>
      <c r="G52" s="26">
        <v>0</v>
      </c>
      <c r="H52" s="22">
        <f>SUM(H51:H51)</f>
        <v>-40000</v>
      </c>
      <c r="I52" s="26">
        <v>0</v>
      </c>
      <c r="J52" s="22">
        <f>SUM(E52+H52)</f>
        <v>160000</v>
      </c>
      <c r="K52" s="27">
        <f t="shared" si="8"/>
        <v>110300</v>
      </c>
      <c r="L52" s="27">
        <f>SUM(L51:L51)</f>
        <v>110300</v>
      </c>
      <c r="M52" s="27">
        <v>0</v>
      </c>
      <c r="N52" s="27">
        <f t="shared" si="9"/>
        <v>44169.61</v>
      </c>
      <c r="O52" s="27">
        <f>SUM(O51)</f>
        <v>44169.61</v>
      </c>
      <c r="P52" s="27"/>
      <c r="Q52" s="74">
        <f t="shared" si="4"/>
        <v>40.04497733454216</v>
      </c>
    </row>
    <row r="53" spans="1:17" ht="12" customHeight="1">
      <c r="A53" s="90" t="s">
        <v>17</v>
      </c>
      <c r="B53" s="91"/>
      <c r="C53" s="91"/>
      <c r="D53" s="92"/>
      <c r="E53" s="14">
        <f t="shared" si="3"/>
        <v>200000</v>
      </c>
      <c r="F53" s="14">
        <f>SUM(F52)</f>
        <v>200000</v>
      </c>
      <c r="G53" s="13">
        <v>0</v>
      </c>
      <c r="H53" s="14">
        <f>SUM(H52)</f>
        <v>-40000</v>
      </c>
      <c r="I53" s="13">
        <v>0</v>
      </c>
      <c r="J53" s="14">
        <f>SUM(E53+H53+I53)</f>
        <v>160000</v>
      </c>
      <c r="K53" s="15">
        <f t="shared" si="8"/>
        <v>110300</v>
      </c>
      <c r="L53" s="15">
        <f>SUM(L52)</f>
        <v>110300</v>
      </c>
      <c r="M53" s="15">
        <v>0</v>
      </c>
      <c r="N53" s="15">
        <f t="shared" si="9"/>
        <v>44169.61</v>
      </c>
      <c r="O53" s="15">
        <f>SUM(O52)</f>
        <v>44169.61</v>
      </c>
      <c r="P53" s="15"/>
      <c r="Q53" s="74">
        <f t="shared" si="4"/>
        <v>40.04497733454216</v>
      </c>
    </row>
    <row r="54" spans="1:17" ht="12.75" customHeight="1">
      <c r="A54" s="13">
        <v>750</v>
      </c>
      <c r="B54" s="13">
        <v>75011</v>
      </c>
      <c r="C54" s="13">
        <v>4010</v>
      </c>
      <c r="D54" s="17" t="s">
        <v>18</v>
      </c>
      <c r="E54" s="14">
        <f t="shared" si="3"/>
        <v>117000</v>
      </c>
      <c r="F54" s="14">
        <v>117000</v>
      </c>
      <c r="G54" s="13"/>
      <c r="H54" s="14">
        <v>0</v>
      </c>
      <c r="I54" s="13"/>
      <c r="J54" s="14">
        <f>SUM(E54+H54)</f>
        <v>117000</v>
      </c>
      <c r="K54" s="15">
        <f t="shared" si="8"/>
        <v>117000</v>
      </c>
      <c r="L54" s="15">
        <v>117000</v>
      </c>
      <c r="M54" s="15"/>
      <c r="N54" s="15">
        <f t="shared" si="9"/>
        <v>115427.04</v>
      </c>
      <c r="O54" s="15">
        <v>115427.04</v>
      </c>
      <c r="P54" s="15"/>
      <c r="Q54" s="74">
        <f t="shared" si="4"/>
        <v>98.65558974358973</v>
      </c>
    </row>
    <row r="55" spans="1:17" ht="12" customHeight="1">
      <c r="A55" s="13"/>
      <c r="B55" s="13"/>
      <c r="C55" s="13">
        <v>4040</v>
      </c>
      <c r="D55" s="13" t="s">
        <v>19</v>
      </c>
      <c r="E55" s="14">
        <f t="shared" si="3"/>
        <v>9800</v>
      </c>
      <c r="F55" s="14">
        <v>9800</v>
      </c>
      <c r="G55" s="13"/>
      <c r="H55" s="14">
        <v>0</v>
      </c>
      <c r="I55" s="13"/>
      <c r="J55" s="14">
        <f aca="true" t="shared" si="10" ref="J55:J71">SUM(E55+H55)</f>
        <v>9800</v>
      </c>
      <c r="K55" s="15">
        <f t="shared" si="8"/>
        <v>9800</v>
      </c>
      <c r="L55" s="15">
        <v>9800</v>
      </c>
      <c r="M55" s="15"/>
      <c r="N55" s="15">
        <f t="shared" si="9"/>
        <v>9733.78</v>
      </c>
      <c r="O55" s="15">
        <v>9733.78</v>
      </c>
      <c r="P55" s="15"/>
      <c r="Q55" s="74">
        <f t="shared" si="4"/>
        <v>99.32428571428572</v>
      </c>
    </row>
    <row r="56" spans="1:17" ht="11.25" customHeight="1">
      <c r="A56" s="13"/>
      <c r="B56" s="13"/>
      <c r="C56" s="13">
        <v>4110</v>
      </c>
      <c r="D56" s="17" t="s">
        <v>20</v>
      </c>
      <c r="E56" s="14">
        <f t="shared" si="3"/>
        <v>23725</v>
      </c>
      <c r="F56" s="14">
        <v>23725</v>
      </c>
      <c r="G56" s="13"/>
      <c r="H56" s="14">
        <v>0</v>
      </c>
      <c r="I56" s="13"/>
      <c r="J56" s="14">
        <f t="shared" si="10"/>
        <v>23725</v>
      </c>
      <c r="K56" s="15">
        <f t="shared" si="8"/>
        <v>23725</v>
      </c>
      <c r="L56" s="15">
        <v>23725</v>
      </c>
      <c r="M56" s="15"/>
      <c r="N56" s="15">
        <f t="shared" si="9"/>
        <v>17029.62</v>
      </c>
      <c r="O56" s="15">
        <v>17029.62</v>
      </c>
      <c r="P56" s="15"/>
      <c r="Q56" s="74">
        <f t="shared" si="4"/>
        <v>71.77922023182298</v>
      </c>
    </row>
    <row r="57" spans="1:17" ht="12" customHeight="1">
      <c r="A57" s="13"/>
      <c r="B57" s="13"/>
      <c r="C57" s="13">
        <v>4120</v>
      </c>
      <c r="D57" s="13" t="s">
        <v>21</v>
      </c>
      <c r="E57" s="14">
        <f t="shared" si="3"/>
        <v>3107</v>
      </c>
      <c r="F57" s="14">
        <v>3107</v>
      </c>
      <c r="G57" s="13"/>
      <c r="H57" s="14"/>
      <c r="I57" s="13"/>
      <c r="J57" s="14">
        <f t="shared" si="10"/>
        <v>3107</v>
      </c>
      <c r="K57" s="15">
        <f t="shared" si="8"/>
        <v>3107</v>
      </c>
      <c r="L57" s="15">
        <v>3107</v>
      </c>
      <c r="M57" s="15"/>
      <c r="N57" s="15">
        <f t="shared" si="9"/>
        <v>2997.58</v>
      </c>
      <c r="O57" s="15">
        <v>2997.58</v>
      </c>
      <c r="P57" s="15"/>
      <c r="Q57" s="74">
        <f t="shared" si="4"/>
        <v>96.47827486321209</v>
      </c>
    </row>
    <row r="58" spans="1:17" ht="12" customHeight="1">
      <c r="A58" s="13"/>
      <c r="B58" s="13"/>
      <c r="C58" s="86" t="s">
        <v>70</v>
      </c>
      <c r="D58" s="87"/>
      <c r="E58" s="22">
        <f t="shared" si="3"/>
        <v>153632</v>
      </c>
      <c r="F58" s="22">
        <f>SUM(F54:F57)</f>
        <v>153632</v>
      </c>
      <c r="G58" s="26">
        <v>0</v>
      </c>
      <c r="H58" s="22">
        <f>SUM(H54:H57)</f>
        <v>0</v>
      </c>
      <c r="I58" s="26">
        <v>0</v>
      </c>
      <c r="J58" s="14">
        <f t="shared" si="10"/>
        <v>153632</v>
      </c>
      <c r="K58" s="27">
        <f t="shared" si="8"/>
        <v>153632</v>
      </c>
      <c r="L58" s="27">
        <f>SUM(L54:L57)</f>
        <v>153632</v>
      </c>
      <c r="M58" s="27">
        <v>0</v>
      </c>
      <c r="N58" s="27">
        <f t="shared" si="9"/>
        <v>145188.02</v>
      </c>
      <c r="O58" s="27">
        <f>SUM(O54:O57)</f>
        <v>145188.02</v>
      </c>
      <c r="P58" s="27"/>
      <c r="Q58" s="74">
        <f t="shared" si="4"/>
        <v>94.50376223703394</v>
      </c>
    </row>
    <row r="59" spans="1:17" ht="12" customHeight="1">
      <c r="A59" s="13"/>
      <c r="B59" s="13">
        <v>75022</v>
      </c>
      <c r="C59" s="13">
        <v>3030</v>
      </c>
      <c r="D59" s="13" t="s">
        <v>22</v>
      </c>
      <c r="E59" s="14">
        <f t="shared" si="3"/>
        <v>200000</v>
      </c>
      <c r="F59" s="14">
        <v>200000</v>
      </c>
      <c r="G59" s="13"/>
      <c r="H59" s="14">
        <v>0</v>
      </c>
      <c r="I59" s="13"/>
      <c r="J59" s="14">
        <f t="shared" si="10"/>
        <v>200000</v>
      </c>
      <c r="K59" s="15">
        <f t="shared" si="8"/>
        <v>200000</v>
      </c>
      <c r="L59" s="15">
        <v>200000</v>
      </c>
      <c r="M59" s="15"/>
      <c r="N59" s="15">
        <f t="shared" si="9"/>
        <v>134961.8</v>
      </c>
      <c r="O59" s="15">
        <v>134961.8</v>
      </c>
      <c r="P59" s="15"/>
      <c r="Q59" s="74">
        <f t="shared" si="4"/>
        <v>67.4809</v>
      </c>
    </row>
    <row r="60" spans="1:17" ht="12" customHeight="1">
      <c r="A60" s="13"/>
      <c r="B60" s="13"/>
      <c r="C60" s="13">
        <v>4210</v>
      </c>
      <c r="D60" s="13" t="s">
        <v>13</v>
      </c>
      <c r="E60" s="14">
        <f t="shared" si="3"/>
        <v>10000</v>
      </c>
      <c r="F60" s="14">
        <v>10000</v>
      </c>
      <c r="G60" s="13"/>
      <c r="H60" s="14">
        <v>0</v>
      </c>
      <c r="I60" s="13"/>
      <c r="J60" s="14">
        <f t="shared" si="10"/>
        <v>10000</v>
      </c>
      <c r="K60" s="15">
        <f t="shared" si="8"/>
        <v>13600</v>
      </c>
      <c r="L60" s="15">
        <v>13600</v>
      </c>
      <c r="M60" s="15"/>
      <c r="N60" s="15">
        <f t="shared" si="9"/>
        <v>11653.5</v>
      </c>
      <c r="O60" s="15">
        <v>11653.5</v>
      </c>
      <c r="P60" s="15"/>
      <c r="Q60" s="74">
        <f t="shared" si="4"/>
        <v>85.6875</v>
      </c>
    </row>
    <row r="61" spans="1:17" ht="12" customHeight="1">
      <c r="A61" s="13"/>
      <c r="B61" s="13"/>
      <c r="C61" s="13">
        <v>4270</v>
      </c>
      <c r="D61" s="13" t="s">
        <v>7</v>
      </c>
      <c r="E61" s="14">
        <f>SUM(F61:F61)</f>
        <v>4000</v>
      </c>
      <c r="F61" s="14">
        <v>4000</v>
      </c>
      <c r="G61" s="13"/>
      <c r="H61" s="14"/>
      <c r="I61" s="13"/>
      <c r="J61" s="14"/>
      <c r="K61" s="15">
        <f>SUM(L61:L61)</f>
        <v>0</v>
      </c>
      <c r="L61" s="15">
        <v>0</v>
      </c>
      <c r="M61" s="15"/>
      <c r="N61" s="15">
        <f>SUM(O61:O61)</f>
        <v>0</v>
      </c>
      <c r="O61" s="15">
        <v>0</v>
      </c>
      <c r="P61" s="15"/>
      <c r="Q61" s="74" t="e">
        <f t="shared" si="4"/>
        <v>#DIV/0!</v>
      </c>
    </row>
    <row r="62" spans="1:17" ht="12" customHeight="1">
      <c r="A62" s="13"/>
      <c r="B62" s="13"/>
      <c r="C62" s="13">
        <v>4300</v>
      </c>
      <c r="D62" s="13" t="s">
        <v>8</v>
      </c>
      <c r="E62" s="14">
        <f t="shared" si="3"/>
        <v>200</v>
      </c>
      <c r="F62" s="14">
        <v>200</v>
      </c>
      <c r="G62" s="13"/>
      <c r="H62" s="14">
        <v>0</v>
      </c>
      <c r="I62" s="13"/>
      <c r="J62" s="14">
        <f t="shared" si="10"/>
        <v>200</v>
      </c>
      <c r="K62" s="15">
        <f aca="true" t="shared" si="11" ref="K62:K69">SUM(L62:M62)</f>
        <v>200</v>
      </c>
      <c r="L62" s="15">
        <v>200</v>
      </c>
      <c r="M62" s="15"/>
      <c r="N62" s="15">
        <f aca="true" t="shared" si="12" ref="N62:N69">SUM(O62:P62)</f>
        <v>0</v>
      </c>
      <c r="O62" s="15">
        <v>0</v>
      </c>
      <c r="P62" s="15"/>
      <c r="Q62" s="74">
        <f t="shared" si="4"/>
        <v>0</v>
      </c>
    </row>
    <row r="63" spans="1:17" ht="24" customHeight="1">
      <c r="A63" s="13"/>
      <c r="B63" s="13"/>
      <c r="C63" s="16">
        <v>4360</v>
      </c>
      <c r="D63" s="17" t="s">
        <v>131</v>
      </c>
      <c r="E63" s="14">
        <f t="shared" si="3"/>
        <v>2200</v>
      </c>
      <c r="F63" s="14">
        <v>2200</v>
      </c>
      <c r="G63" s="13"/>
      <c r="H63" s="14"/>
      <c r="I63" s="13"/>
      <c r="J63" s="14"/>
      <c r="K63" s="15">
        <f t="shared" si="11"/>
        <v>3600</v>
      </c>
      <c r="L63" s="15">
        <v>3600</v>
      </c>
      <c r="M63" s="15"/>
      <c r="N63" s="15">
        <f t="shared" si="12"/>
        <v>2342.4</v>
      </c>
      <c r="O63" s="15">
        <v>2342.4</v>
      </c>
      <c r="P63" s="15"/>
      <c r="Q63" s="74">
        <f t="shared" si="4"/>
        <v>65.06666666666668</v>
      </c>
    </row>
    <row r="64" spans="1:17" ht="33.75" customHeight="1">
      <c r="A64" s="13"/>
      <c r="B64" s="13"/>
      <c r="C64" s="16">
        <v>4370</v>
      </c>
      <c r="D64" s="17" t="s">
        <v>126</v>
      </c>
      <c r="E64" s="14">
        <f t="shared" si="3"/>
        <v>1000</v>
      </c>
      <c r="F64" s="14">
        <v>1000</v>
      </c>
      <c r="G64" s="13"/>
      <c r="H64" s="14"/>
      <c r="I64" s="13"/>
      <c r="J64" s="14"/>
      <c r="K64" s="15">
        <f t="shared" si="11"/>
        <v>0</v>
      </c>
      <c r="L64" s="15">
        <v>0</v>
      </c>
      <c r="M64" s="15"/>
      <c r="N64" s="15">
        <f t="shared" si="12"/>
        <v>0</v>
      </c>
      <c r="O64" s="15">
        <v>0</v>
      </c>
      <c r="P64" s="15"/>
      <c r="Q64" s="74" t="e">
        <f t="shared" si="4"/>
        <v>#DIV/0!</v>
      </c>
    </row>
    <row r="65" spans="1:17" ht="12" customHeight="1">
      <c r="A65" s="13"/>
      <c r="B65" s="13"/>
      <c r="C65" s="13">
        <v>4410</v>
      </c>
      <c r="D65" s="13" t="s">
        <v>23</v>
      </c>
      <c r="E65" s="14">
        <f t="shared" si="3"/>
        <v>1000</v>
      </c>
      <c r="F65" s="14">
        <v>1000</v>
      </c>
      <c r="G65" s="13"/>
      <c r="H65" s="14">
        <v>0</v>
      </c>
      <c r="I65" s="13"/>
      <c r="J65" s="14">
        <f t="shared" si="10"/>
        <v>1000</v>
      </c>
      <c r="K65" s="15">
        <f t="shared" si="11"/>
        <v>1000</v>
      </c>
      <c r="L65" s="15">
        <v>1000</v>
      </c>
      <c r="M65" s="15"/>
      <c r="N65" s="15">
        <f t="shared" si="12"/>
        <v>0</v>
      </c>
      <c r="O65" s="15">
        <v>0</v>
      </c>
      <c r="P65" s="15"/>
      <c r="Q65" s="74">
        <f t="shared" si="4"/>
        <v>0</v>
      </c>
    </row>
    <row r="66" spans="1:17" ht="12" customHeight="1">
      <c r="A66" s="13"/>
      <c r="B66" s="13"/>
      <c r="C66" s="34">
        <v>4420</v>
      </c>
      <c r="D66" s="35" t="s">
        <v>1</v>
      </c>
      <c r="E66" s="14">
        <f>SUM(F66:G66)</f>
        <v>5000</v>
      </c>
      <c r="F66" s="14">
        <v>5000</v>
      </c>
      <c r="G66" s="13"/>
      <c r="H66" s="14">
        <v>0</v>
      </c>
      <c r="I66" s="13"/>
      <c r="J66" s="14">
        <f>SUM(E66+H66)</f>
        <v>5000</v>
      </c>
      <c r="K66" s="15">
        <f t="shared" si="11"/>
        <v>5000</v>
      </c>
      <c r="L66" s="15">
        <v>5000</v>
      </c>
      <c r="M66" s="15"/>
      <c r="N66" s="15">
        <f t="shared" si="12"/>
        <v>4608.64</v>
      </c>
      <c r="O66" s="15">
        <v>4608.64</v>
      </c>
      <c r="P66" s="15"/>
      <c r="Q66" s="74">
        <f t="shared" si="4"/>
        <v>92.17280000000001</v>
      </c>
    </row>
    <row r="67" spans="1:17" ht="23.25" customHeight="1">
      <c r="A67" s="13"/>
      <c r="B67" s="13"/>
      <c r="C67" s="16">
        <v>4740</v>
      </c>
      <c r="D67" s="17" t="s">
        <v>123</v>
      </c>
      <c r="E67" s="14">
        <f>SUM(F67:G67)</f>
        <v>2000</v>
      </c>
      <c r="F67" s="14">
        <v>2000</v>
      </c>
      <c r="G67" s="13"/>
      <c r="H67" s="14"/>
      <c r="I67" s="13"/>
      <c r="J67" s="14"/>
      <c r="K67" s="15">
        <f t="shared" si="11"/>
        <v>2000</v>
      </c>
      <c r="L67" s="15">
        <v>2000</v>
      </c>
      <c r="M67" s="15"/>
      <c r="N67" s="15">
        <f t="shared" si="12"/>
        <v>0</v>
      </c>
      <c r="O67" s="15">
        <v>0</v>
      </c>
      <c r="P67" s="15"/>
      <c r="Q67" s="74">
        <f t="shared" si="4"/>
        <v>0</v>
      </c>
    </row>
    <row r="68" spans="1:17" ht="24" customHeight="1">
      <c r="A68" s="13"/>
      <c r="B68" s="13"/>
      <c r="C68" s="16">
        <v>4750</v>
      </c>
      <c r="D68" s="17" t="s">
        <v>124</v>
      </c>
      <c r="E68" s="14">
        <f>SUM(F68:G68)</f>
        <v>2000</v>
      </c>
      <c r="F68" s="14">
        <v>2000</v>
      </c>
      <c r="G68" s="13"/>
      <c r="H68" s="14"/>
      <c r="I68" s="13"/>
      <c r="J68" s="14"/>
      <c r="K68" s="15">
        <f t="shared" si="11"/>
        <v>2000</v>
      </c>
      <c r="L68" s="15">
        <v>2000</v>
      </c>
      <c r="M68" s="15"/>
      <c r="N68" s="15">
        <f t="shared" si="12"/>
        <v>0</v>
      </c>
      <c r="O68" s="15">
        <v>0</v>
      </c>
      <c r="P68" s="15"/>
      <c r="Q68" s="74">
        <f t="shared" si="4"/>
        <v>0</v>
      </c>
    </row>
    <row r="69" spans="1:17" ht="12" customHeight="1">
      <c r="A69" s="13"/>
      <c r="B69" s="13"/>
      <c r="C69" s="86" t="s">
        <v>85</v>
      </c>
      <c r="D69" s="87"/>
      <c r="E69" s="22">
        <f t="shared" si="3"/>
        <v>227400</v>
      </c>
      <c r="F69" s="22">
        <f>SUM(F59:F68)</f>
        <v>227400</v>
      </c>
      <c r="G69" s="26"/>
      <c r="H69" s="22">
        <f>SUM(H59:H66)</f>
        <v>0</v>
      </c>
      <c r="I69" s="26"/>
      <c r="J69" s="14">
        <f t="shared" si="10"/>
        <v>227400</v>
      </c>
      <c r="K69" s="27">
        <f t="shared" si="11"/>
        <v>227400</v>
      </c>
      <c r="L69" s="27">
        <f>SUM(L59:L68)</f>
        <v>227400</v>
      </c>
      <c r="M69" s="27"/>
      <c r="N69" s="27">
        <f t="shared" si="12"/>
        <v>153566.34</v>
      </c>
      <c r="O69" s="27">
        <f>SUM(O59:O68)</f>
        <v>153566.34</v>
      </c>
      <c r="P69" s="27"/>
      <c r="Q69" s="74">
        <f t="shared" si="4"/>
        <v>67.53137203166226</v>
      </c>
    </row>
    <row r="70" spans="1:17" ht="12.75" customHeight="1">
      <c r="A70" s="13"/>
      <c r="B70" s="16">
        <v>75023</v>
      </c>
      <c r="C70" s="16">
        <v>3020</v>
      </c>
      <c r="D70" s="17" t="s">
        <v>148</v>
      </c>
      <c r="E70" s="14">
        <f>SUM(F70)</f>
        <v>2000</v>
      </c>
      <c r="F70" s="14">
        <v>2000</v>
      </c>
      <c r="G70" s="13"/>
      <c r="H70" s="22"/>
      <c r="I70" s="26"/>
      <c r="J70" s="14"/>
      <c r="K70" s="15">
        <f>SUM(L70)</f>
        <v>5000</v>
      </c>
      <c r="L70" s="15">
        <v>5000</v>
      </c>
      <c r="M70" s="15"/>
      <c r="N70" s="15">
        <f>SUM(O70)</f>
        <v>1783.93</v>
      </c>
      <c r="O70" s="15">
        <v>1783.93</v>
      </c>
      <c r="P70" s="15"/>
      <c r="Q70" s="74">
        <f t="shared" si="4"/>
        <v>35.678599999999996</v>
      </c>
    </row>
    <row r="71" spans="1:17" ht="12" customHeight="1">
      <c r="A71" s="13"/>
      <c r="B71" s="13"/>
      <c r="C71" s="13">
        <v>4010</v>
      </c>
      <c r="D71" s="13" t="s">
        <v>18</v>
      </c>
      <c r="E71" s="14">
        <f t="shared" si="3"/>
        <v>3357000</v>
      </c>
      <c r="F71" s="14">
        <v>3357000</v>
      </c>
      <c r="G71" s="13"/>
      <c r="H71" s="14">
        <v>0</v>
      </c>
      <c r="I71" s="13"/>
      <c r="J71" s="14">
        <f t="shared" si="10"/>
        <v>3357000</v>
      </c>
      <c r="K71" s="15">
        <f aca="true" t="shared" si="13" ref="K71:K93">SUM(L71:M71)</f>
        <v>3525000</v>
      </c>
      <c r="L71" s="15">
        <v>3525000</v>
      </c>
      <c r="M71" s="15"/>
      <c r="N71" s="15">
        <f aca="true" t="shared" si="14" ref="N71:N93">SUM(O71:P71)</f>
        <v>3349112.92</v>
      </c>
      <c r="O71" s="15">
        <v>3349112.92</v>
      </c>
      <c r="P71" s="15"/>
      <c r="Q71" s="74">
        <f t="shared" si="4"/>
        <v>95.01029560283688</v>
      </c>
    </row>
    <row r="72" spans="1:17" ht="12" customHeight="1">
      <c r="A72" s="13"/>
      <c r="B72" s="13"/>
      <c r="C72" s="13">
        <v>4040</v>
      </c>
      <c r="D72" s="13" t="s">
        <v>19</v>
      </c>
      <c r="E72" s="14">
        <f t="shared" si="3"/>
        <v>220000</v>
      </c>
      <c r="F72" s="14">
        <v>220000</v>
      </c>
      <c r="G72" s="13"/>
      <c r="H72" s="14">
        <v>-30000</v>
      </c>
      <c r="I72" s="13"/>
      <c r="J72" s="14">
        <f aca="true" t="shared" si="15" ref="J72:J78">SUM(E72+H72)</f>
        <v>190000</v>
      </c>
      <c r="K72" s="15">
        <f t="shared" si="13"/>
        <v>202000</v>
      </c>
      <c r="L72" s="15">
        <v>202000</v>
      </c>
      <c r="M72" s="15"/>
      <c r="N72" s="15">
        <f t="shared" si="14"/>
        <v>201583.64</v>
      </c>
      <c r="O72" s="15">
        <v>201583.64</v>
      </c>
      <c r="P72" s="15"/>
      <c r="Q72" s="74">
        <f t="shared" si="4"/>
        <v>99.79388118811882</v>
      </c>
    </row>
    <row r="73" spans="1:17" ht="12" customHeight="1">
      <c r="A73" s="13"/>
      <c r="B73" s="13"/>
      <c r="C73" s="13">
        <v>4100</v>
      </c>
      <c r="D73" s="13" t="s">
        <v>88</v>
      </c>
      <c r="E73" s="14">
        <f t="shared" si="3"/>
        <v>21000</v>
      </c>
      <c r="F73" s="14">
        <v>21000</v>
      </c>
      <c r="G73" s="13"/>
      <c r="H73" s="14">
        <v>0</v>
      </c>
      <c r="I73" s="13"/>
      <c r="J73" s="14">
        <f t="shared" si="15"/>
        <v>21000</v>
      </c>
      <c r="K73" s="15">
        <f t="shared" si="13"/>
        <v>21000</v>
      </c>
      <c r="L73" s="15">
        <v>21000</v>
      </c>
      <c r="M73" s="15"/>
      <c r="N73" s="15">
        <f t="shared" si="14"/>
        <v>19244.28</v>
      </c>
      <c r="O73" s="15">
        <v>19244.28</v>
      </c>
      <c r="P73" s="15"/>
      <c r="Q73" s="74">
        <f t="shared" si="4"/>
        <v>91.63942857142857</v>
      </c>
    </row>
    <row r="74" spans="1:17" ht="12" customHeight="1">
      <c r="A74" s="13"/>
      <c r="B74" s="13"/>
      <c r="C74" s="13">
        <v>4110</v>
      </c>
      <c r="D74" s="13" t="s">
        <v>20</v>
      </c>
      <c r="E74" s="14">
        <f t="shared" si="3"/>
        <v>649000</v>
      </c>
      <c r="F74" s="14">
        <v>649000</v>
      </c>
      <c r="G74" s="13"/>
      <c r="H74" s="14">
        <v>0</v>
      </c>
      <c r="I74" s="13"/>
      <c r="J74" s="14">
        <f t="shared" si="15"/>
        <v>649000</v>
      </c>
      <c r="K74" s="15">
        <f t="shared" si="13"/>
        <v>677500</v>
      </c>
      <c r="L74" s="15">
        <v>677500</v>
      </c>
      <c r="M74" s="15"/>
      <c r="N74" s="15">
        <f t="shared" si="14"/>
        <v>496953.65</v>
      </c>
      <c r="O74" s="15">
        <v>496953.65</v>
      </c>
      <c r="P74" s="15"/>
      <c r="Q74" s="74">
        <f t="shared" si="4"/>
        <v>73.3510922509225</v>
      </c>
    </row>
    <row r="75" spans="1:17" ht="12" customHeight="1">
      <c r="A75" s="13"/>
      <c r="B75" s="13"/>
      <c r="C75" s="13">
        <v>4120</v>
      </c>
      <c r="D75" s="13" t="s">
        <v>21</v>
      </c>
      <c r="E75" s="14">
        <f t="shared" si="3"/>
        <v>88000</v>
      </c>
      <c r="F75" s="14">
        <v>88000</v>
      </c>
      <c r="G75" s="13"/>
      <c r="H75" s="14">
        <v>0</v>
      </c>
      <c r="I75" s="13"/>
      <c r="J75" s="14">
        <f t="shared" si="15"/>
        <v>88000</v>
      </c>
      <c r="K75" s="15">
        <f t="shared" si="13"/>
        <v>91700</v>
      </c>
      <c r="L75" s="15">
        <v>91700</v>
      </c>
      <c r="M75" s="15"/>
      <c r="N75" s="15">
        <f t="shared" si="14"/>
        <v>87426.79</v>
      </c>
      <c r="O75" s="15">
        <v>87426.79</v>
      </c>
      <c r="P75" s="15"/>
      <c r="Q75" s="74">
        <f t="shared" si="4"/>
        <v>95.34001090512541</v>
      </c>
    </row>
    <row r="76" spans="1:17" ht="12" customHeight="1">
      <c r="A76" s="13"/>
      <c r="B76" s="13"/>
      <c r="C76" s="13">
        <v>4140</v>
      </c>
      <c r="D76" s="13" t="s">
        <v>24</v>
      </c>
      <c r="E76" s="14">
        <f t="shared" si="3"/>
        <v>48000</v>
      </c>
      <c r="F76" s="14">
        <v>48000</v>
      </c>
      <c r="G76" s="13"/>
      <c r="H76" s="14">
        <v>0</v>
      </c>
      <c r="I76" s="13"/>
      <c r="J76" s="14">
        <f t="shared" si="15"/>
        <v>48000</v>
      </c>
      <c r="K76" s="15">
        <f t="shared" si="13"/>
        <v>54000</v>
      </c>
      <c r="L76" s="15">
        <v>54000</v>
      </c>
      <c r="M76" s="15"/>
      <c r="N76" s="15">
        <f t="shared" si="14"/>
        <v>52168.98</v>
      </c>
      <c r="O76" s="15">
        <v>52168.98</v>
      </c>
      <c r="P76" s="15"/>
      <c r="Q76" s="74">
        <f aca="true" t="shared" si="16" ref="Q76:Q139">SUM(N76/K76)*100</f>
        <v>96.60922222222223</v>
      </c>
    </row>
    <row r="77" spans="1:17" ht="12" customHeight="1">
      <c r="A77" s="13"/>
      <c r="B77" s="13"/>
      <c r="C77" s="13">
        <v>4170</v>
      </c>
      <c r="D77" s="13" t="s">
        <v>92</v>
      </c>
      <c r="E77" s="14">
        <f t="shared" si="3"/>
        <v>90000</v>
      </c>
      <c r="F77" s="14">
        <v>90000</v>
      </c>
      <c r="G77" s="13"/>
      <c r="H77" s="14"/>
      <c r="I77" s="13"/>
      <c r="J77" s="14"/>
      <c r="K77" s="15">
        <f t="shared" si="13"/>
        <v>97540</v>
      </c>
      <c r="L77" s="15">
        <v>97540</v>
      </c>
      <c r="M77" s="15"/>
      <c r="N77" s="15">
        <f t="shared" si="14"/>
        <v>87673.24</v>
      </c>
      <c r="O77" s="15">
        <v>87673.24</v>
      </c>
      <c r="P77" s="15"/>
      <c r="Q77" s="74">
        <f t="shared" si="16"/>
        <v>89.88439614517122</v>
      </c>
    </row>
    <row r="78" spans="1:17" ht="12" customHeight="1">
      <c r="A78" s="13"/>
      <c r="B78" s="13"/>
      <c r="C78" s="13">
        <v>4210</v>
      </c>
      <c r="D78" s="13" t="s">
        <v>13</v>
      </c>
      <c r="E78" s="14">
        <f t="shared" si="3"/>
        <v>165000</v>
      </c>
      <c r="F78" s="14">
        <v>165000</v>
      </c>
      <c r="G78" s="13"/>
      <c r="H78" s="14">
        <v>126000</v>
      </c>
      <c r="I78" s="13"/>
      <c r="J78" s="14">
        <f t="shared" si="15"/>
        <v>291000</v>
      </c>
      <c r="K78" s="15">
        <f t="shared" si="13"/>
        <v>151000</v>
      </c>
      <c r="L78" s="15">
        <v>151000</v>
      </c>
      <c r="M78" s="15"/>
      <c r="N78" s="15">
        <f t="shared" si="14"/>
        <v>99912.79</v>
      </c>
      <c r="O78" s="15">
        <v>99912.79</v>
      </c>
      <c r="P78" s="15"/>
      <c r="Q78" s="74">
        <f t="shared" si="16"/>
        <v>66.16741059602649</v>
      </c>
    </row>
    <row r="79" spans="1:17" ht="12" customHeight="1">
      <c r="A79" s="13"/>
      <c r="B79" s="13"/>
      <c r="C79" s="13">
        <v>4260</v>
      </c>
      <c r="D79" s="13" t="s">
        <v>6</v>
      </c>
      <c r="E79" s="14">
        <f t="shared" si="3"/>
        <v>55000</v>
      </c>
      <c r="F79" s="14">
        <v>55000</v>
      </c>
      <c r="G79" s="13"/>
      <c r="H79" s="14">
        <v>0</v>
      </c>
      <c r="I79" s="13"/>
      <c r="J79" s="14">
        <f aca="true" t="shared" si="17" ref="J79:J88">SUM(E79+H79)</f>
        <v>55000</v>
      </c>
      <c r="K79" s="15">
        <f t="shared" si="13"/>
        <v>55000</v>
      </c>
      <c r="L79" s="15">
        <v>55000</v>
      </c>
      <c r="M79" s="15"/>
      <c r="N79" s="15">
        <f t="shared" si="14"/>
        <v>36162.18</v>
      </c>
      <c r="O79" s="15">
        <v>36162.18</v>
      </c>
      <c r="P79" s="15"/>
      <c r="Q79" s="74">
        <f t="shared" si="16"/>
        <v>65.74941818181819</v>
      </c>
    </row>
    <row r="80" spans="1:17" ht="12" customHeight="1">
      <c r="A80" s="13"/>
      <c r="B80" s="13"/>
      <c r="C80" s="13">
        <v>4270</v>
      </c>
      <c r="D80" s="13" t="s">
        <v>7</v>
      </c>
      <c r="E80" s="14">
        <f t="shared" si="3"/>
        <v>30000</v>
      </c>
      <c r="F80" s="14">
        <v>30000</v>
      </c>
      <c r="G80" s="13"/>
      <c r="H80" s="14">
        <v>0</v>
      </c>
      <c r="I80" s="13"/>
      <c r="J80" s="14">
        <f t="shared" si="17"/>
        <v>30000</v>
      </c>
      <c r="K80" s="15">
        <f t="shared" si="13"/>
        <v>70000</v>
      </c>
      <c r="L80" s="15">
        <v>70000</v>
      </c>
      <c r="M80" s="15"/>
      <c r="N80" s="15">
        <f t="shared" si="14"/>
        <v>13319.65</v>
      </c>
      <c r="O80" s="15">
        <v>13319.65</v>
      </c>
      <c r="P80" s="15"/>
      <c r="Q80" s="74">
        <f t="shared" si="16"/>
        <v>19.028071428571426</v>
      </c>
    </row>
    <row r="81" spans="1:17" ht="12" customHeight="1">
      <c r="A81" s="13"/>
      <c r="B81" s="13"/>
      <c r="C81" s="13">
        <v>4300</v>
      </c>
      <c r="D81" s="13" t="s">
        <v>8</v>
      </c>
      <c r="E81" s="14">
        <f t="shared" si="3"/>
        <v>402750</v>
      </c>
      <c r="F81" s="14">
        <v>402750</v>
      </c>
      <c r="G81" s="13"/>
      <c r="H81" s="14">
        <v>0</v>
      </c>
      <c r="I81" s="13"/>
      <c r="J81" s="14">
        <f t="shared" si="17"/>
        <v>402750</v>
      </c>
      <c r="K81" s="15">
        <f t="shared" si="13"/>
        <v>398550</v>
      </c>
      <c r="L81" s="15">
        <v>398550</v>
      </c>
      <c r="M81" s="15"/>
      <c r="N81" s="15">
        <f t="shared" si="14"/>
        <v>391580.18</v>
      </c>
      <c r="O81" s="15">
        <v>391580.18</v>
      </c>
      <c r="P81" s="15"/>
      <c r="Q81" s="74">
        <f t="shared" si="16"/>
        <v>98.25120562037385</v>
      </c>
    </row>
    <row r="82" spans="1:17" ht="12" customHeight="1">
      <c r="A82" s="13"/>
      <c r="B82" s="13"/>
      <c r="C82" s="13">
        <v>4350</v>
      </c>
      <c r="D82" s="13" t="s">
        <v>108</v>
      </c>
      <c r="E82" s="14">
        <f t="shared" si="3"/>
        <v>20000</v>
      </c>
      <c r="F82" s="14">
        <v>20000</v>
      </c>
      <c r="G82" s="13"/>
      <c r="H82" s="14">
        <v>0</v>
      </c>
      <c r="I82" s="13"/>
      <c r="J82" s="14">
        <f t="shared" si="17"/>
        <v>20000</v>
      </c>
      <c r="K82" s="15">
        <f t="shared" si="13"/>
        <v>20000</v>
      </c>
      <c r="L82" s="15">
        <v>20000</v>
      </c>
      <c r="M82" s="15"/>
      <c r="N82" s="15">
        <f t="shared" si="14"/>
        <v>13903.68</v>
      </c>
      <c r="O82" s="15">
        <v>13903.68</v>
      </c>
      <c r="P82" s="15"/>
      <c r="Q82" s="74">
        <f t="shared" si="16"/>
        <v>69.5184</v>
      </c>
    </row>
    <row r="83" spans="1:17" ht="34.5" customHeight="1">
      <c r="A83" s="13"/>
      <c r="B83" s="13"/>
      <c r="C83" s="16">
        <v>4360</v>
      </c>
      <c r="D83" s="17" t="s">
        <v>131</v>
      </c>
      <c r="E83" s="14">
        <f t="shared" si="3"/>
        <v>25000</v>
      </c>
      <c r="F83" s="14">
        <v>25000</v>
      </c>
      <c r="G83" s="13"/>
      <c r="H83" s="14"/>
      <c r="I83" s="13"/>
      <c r="J83" s="14"/>
      <c r="K83" s="15">
        <f t="shared" si="13"/>
        <v>25000</v>
      </c>
      <c r="L83" s="15">
        <v>25000</v>
      </c>
      <c r="M83" s="15"/>
      <c r="N83" s="15">
        <f t="shared" si="14"/>
        <v>23403.49</v>
      </c>
      <c r="O83" s="15">
        <v>23403.49</v>
      </c>
      <c r="P83" s="15"/>
      <c r="Q83" s="74">
        <f t="shared" si="16"/>
        <v>93.61396</v>
      </c>
    </row>
    <row r="84" spans="1:17" ht="36" customHeight="1">
      <c r="A84" s="13"/>
      <c r="B84" s="13"/>
      <c r="C84" s="16">
        <v>4370</v>
      </c>
      <c r="D84" s="17" t="s">
        <v>126</v>
      </c>
      <c r="E84" s="14">
        <f t="shared" si="3"/>
        <v>85000</v>
      </c>
      <c r="F84" s="14">
        <v>85000</v>
      </c>
      <c r="G84" s="13"/>
      <c r="H84" s="14"/>
      <c r="I84" s="13"/>
      <c r="J84" s="14"/>
      <c r="K84" s="15">
        <f t="shared" si="13"/>
        <v>66191</v>
      </c>
      <c r="L84" s="15">
        <v>66191</v>
      </c>
      <c r="M84" s="15"/>
      <c r="N84" s="15">
        <f t="shared" si="14"/>
        <v>33131.76</v>
      </c>
      <c r="O84" s="15">
        <v>33131.76</v>
      </c>
      <c r="P84" s="15"/>
      <c r="Q84" s="74">
        <f t="shared" si="16"/>
        <v>50.054780861446424</v>
      </c>
    </row>
    <row r="85" spans="1:17" ht="12" customHeight="1">
      <c r="A85" s="13"/>
      <c r="B85" s="13"/>
      <c r="C85" s="16">
        <v>4380</v>
      </c>
      <c r="D85" s="17" t="s">
        <v>157</v>
      </c>
      <c r="E85" s="14">
        <f t="shared" si="3"/>
        <v>0</v>
      </c>
      <c r="F85" s="14">
        <v>0</v>
      </c>
      <c r="G85" s="13"/>
      <c r="H85" s="14"/>
      <c r="I85" s="13"/>
      <c r="J85" s="14"/>
      <c r="K85" s="15">
        <f t="shared" si="13"/>
        <v>5000</v>
      </c>
      <c r="L85" s="15">
        <v>5000</v>
      </c>
      <c r="M85" s="15"/>
      <c r="N85" s="15">
        <f t="shared" si="14"/>
        <v>4916.6</v>
      </c>
      <c r="O85" s="15">
        <v>4916.6</v>
      </c>
      <c r="P85" s="15"/>
      <c r="Q85" s="74">
        <f t="shared" si="16"/>
        <v>98.33200000000001</v>
      </c>
    </row>
    <row r="86" spans="1:17" ht="12" customHeight="1">
      <c r="A86" s="13"/>
      <c r="B86" s="13"/>
      <c r="C86" s="13">
        <v>4410</v>
      </c>
      <c r="D86" s="13" t="s">
        <v>23</v>
      </c>
      <c r="E86" s="14">
        <f aca="true" t="shared" si="18" ref="E86:E176">SUM(F86:G86)</f>
        <v>77000</v>
      </c>
      <c r="F86" s="14">
        <v>77000</v>
      </c>
      <c r="G86" s="13"/>
      <c r="H86" s="14">
        <v>0</v>
      </c>
      <c r="I86" s="13"/>
      <c r="J86" s="14">
        <f t="shared" si="17"/>
        <v>77000</v>
      </c>
      <c r="K86" s="15">
        <f t="shared" si="13"/>
        <v>67000</v>
      </c>
      <c r="L86" s="15">
        <v>67000</v>
      </c>
      <c r="M86" s="15"/>
      <c r="N86" s="15">
        <f t="shared" si="14"/>
        <v>60349.33</v>
      </c>
      <c r="O86" s="15">
        <v>60349.33</v>
      </c>
      <c r="P86" s="15"/>
      <c r="Q86" s="74">
        <f t="shared" si="16"/>
        <v>90.07362686567164</v>
      </c>
    </row>
    <row r="87" spans="1:17" ht="12" customHeight="1">
      <c r="A87" s="13"/>
      <c r="B87" s="13"/>
      <c r="C87" s="13">
        <v>4420</v>
      </c>
      <c r="D87" s="13" t="s">
        <v>1</v>
      </c>
      <c r="E87" s="14">
        <f t="shared" si="18"/>
        <v>3000</v>
      </c>
      <c r="F87" s="14">
        <v>3000</v>
      </c>
      <c r="G87" s="13"/>
      <c r="H87" s="14">
        <v>0</v>
      </c>
      <c r="I87" s="13"/>
      <c r="J87" s="14">
        <f t="shared" si="17"/>
        <v>3000</v>
      </c>
      <c r="K87" s="15">
        <f t="shared" si="13"/>
        <v>3000</v>
      </c>
      <c r="L87" s="15">
        <v>3000</v>
      </c>
      <c r="M87" s="15"/>
      <c r="N87" s="15">
        <f t="shared" si="14"/>
        <v>916.5</v>
      </c>
      <c r="O87" s="15">
        <v>916.5</v>
      </c>
      <c r="P87" s="15"/>
      <c r="Q87" s="74">
        <f t="shared" si="16"/>
        <v>30.55</v>
      </c>
    </row>
    <row r="88" spans="1:17" ht="12" customHeight="1">
      <c r="A88" s="13"/>
      <c r="B88" s="13"/>
      <c r="C88" s="13">
        <v>4430</v>
      </c>
      <c r="D88" s="13" t="s">
        <v>25</v>
      </c>
      <c r="E88" s="14">
        <f t="shared" si="18"/>
        <v>12000</v>
      </c>
      <c r="F88" s="14">
        <v>12000</v>
      </c>
      <c r="G88" s="13"/>
      <c r="H88" s="14">
        <v>0</v>
      </c>
      <c r="I88" s="13"/>
      <c r="J88" s="14">
        <f t="shared" si="17"/>
        <v>12000</v>
      </c>
      <c r="K88" s="15">
        <f t="shared" si="13"/>
        <v>12000</v>
      </c>
      <c r="L88" s="15">
        <v>12000</v>
      </c>
      <c r="M88" s="15"/>
      <c r="N88" s="15">
        <f t="shared" si="14"/>
        <v>10527</v>
      </c>
      <c r="O88" s="15">
        <v>10527</v>
      </c>
      <c r="P88" s="15"/>
      <c r="Q88" s="74">
        <f t="shared" si="16"/>
        <v>87.725</v>
      </c>
    </row>
    <row r="89" spans="1:17" ht="12" customHeight="1">
      <c r="A89" s="13"/>
      <c r="B89" s="13"/>
      <c r="C89" s="13">
        <v>4440</v>
      </c>
      <c r="D89" s="13" t="s">
        <v>26</v>
      </c>
      <c r="E89" s="14">
        <f t="shared" si="18"/>
        <v>66540</v>
      </c>
      <c r="F89" s="14">
        <v>66540</v>
      </c>
      <c r="G89" s="13"/>
      <c r="H89" s="14">
        <v>10000</v>
      </c>
      <c r="I89" s="13"/>
      <c r="J89" s="14">
        <f>SUM(E89+H89)</f>
        <v>76540</v>
      </c>
      <c r="K89" s="15">
        <f t="shared" si="13"/>
        <v>63009</v>
      </c>
      <c r="L89" s="15">
        <v>63009</v>
      </c>
      <c r="M89" s="15"/>
      <c r="N89" s="15">
        <f t="shared" si="14"/>
        <v>63009</v>
      </c>
      <c r="O89" s="15">
        <v>63009</v>
      </c>
      <c r="P89" s="15"/>
      <c r="Q89" s="74">
        <f t="shared" si="16"/>
        <v>100</v>
      </c>
    </row>
    <row r="90" spans="1:17" ht="24" customHeight="1">
      <c r="A90" s="13"/>
      <c r="B90" s="13"/>
      <c r="C90" s="16">
        <v>4700</v>
      </c>
      <c r="D90" s="17" t="s">
        <v>122</v>
      </c>
      <c r="E90" s="18">
        <f t="shared" si="18"/>
        <v>40000</v>
      </c>
      <c r="F90" s="18">
        <v>40000</v>
      </c>
      <c r="G90" s="13"/>
      <c r="H90" s="13"/>
      <c r="I90" s="13"/>
      <c r="J90" s="14"/>
      <c r="K90" s="19">
        <f t="shared" si="13"/>
        <v>60000</v>
      </c>
      <c r="L90" s="19">
        <v>60000</v>
      </c>
      <c r="M90" s="15"/>
      <c r="N90" s="19">
        <f t="shared" si="14"/>
        <v>50829.98</v>
      </c>
      <c r="O90" s="19">
        <v>50829.98</v>
      </c>
      <c r="P90" s="15"/>
      <c r="Q90" s="74">
        <f t="shared" si="16"/>
        <v>84.71663333333333</v>
      </c>
    </row>
    <row r="91" spans="1:17" ht="24.75" customHeight="1">
      <c r="A91" s="13"/>
      <c r="B91" s="13"/>
      <c r="C91" s="16">
        <v>4740</v>
      </c>
      <c r="D91" s="17" t="s">
        <v>123</v>
      </c>
      <c r="E91" s="18">
        <f t="shared" si="18"/>
        <v>14000</v>
      </c>
      <c r="F91" s="18">
        <v>14000</v>
      </c>
      <c r="G91" s="13"/>
      <c r="H91" s="13"/>
      <c r="I91" s="13"/>
      <c r="J91" s="14"/>
      <c r="K91" s="19">
        <f t="shared" si="13"/>
        <v>22000</v>
      </c>
      <c r="L91" s="19">
        <v>22000</v>
      </c>
      <c r="M91" s="15"/>
      <c r="N91" s="19">
        <f t="shared" si="14"/>
        <v>6354.71</v>
      </c>
      <c r="O91" s="19">
        <v>6354.71</v>
      </c>
      <c r="P91" s="15"/>
      <c r="Q91" s="74">
        <f t="shared" si="16"/>
        <v>28.885045454545455</v>
      </c>
    </row>
    <row r="92" spans="1:17" ht="24" customHeight="1">
      <c r="A92" s="13"/>
      <c r="B92" s="13"/>
      <c r="C92" s="16">
        <v>4750</v>
      </c>
      <c r="D92" s="17" t="s">
        <v>124</v>
      </c>
      <c r="E92" s="18">
        <f t="shared" si="18"/>
        <v>70000</v>
      </c>
      <c r="F92" s="18">
        <v>70000</v>
      </c>
      <c r="G92" s="13"/>
      <c r="H92" s="13"/>
      <c r="I92" s="13"/>
      <c r="J92" s="14"/>
      <c r="K92" s="19">
        <f t="shared" si="13"/>
        <v>70000</v>
      </c>
      <c r="L92" s="19">
        <v>70000</v>
      </c>
      <c r="M92" s="15"/>
      <c r="N92" s="19">
        <f t="shared" si="14"/>
        <v>68727.7</v>
      </c>
      <c r="O92" s="19">
        <v>68727.7</v>
      </c>
      <c r="P92" s="15"/>
      <c r="Q92" s="74">
        <f t="shared" si="16"/>
        <v>98.18242857142857</v>
      </c>
    </row>
    <row r="93" spans="1:17" ht="12" customHeight="1">
      <c r="A93" s="13"/>
      <c r="B93" s="13"/>
      <c r="C93" s="13">
        <v>6050</v>
      </c>
      <c r="D93" s="13" t="s">
        <v>9</v>
      </c>
      <c r="E93" s="14">
        <f t="shared" si="18"/>
        <v>100000</v>
      </c>
      <c r="F93" s="13"/>
      <c r="G93" s="14">
        <v>100000</v>
      </c>
      <c r="H93" s="13">
        <v>0</v>
      </c>
      <c r="I93" s="14">
        <v>0</v>
      </c>
      <c r="J93" s="14">
        <f>SUM(E93+I93)</f>
        <v>100000</v>
      </c>
      <c r="K93" s="15">
        <f t="shared" si="13"/>
        <v>100000</v>
      </c>
      <c r="L93" s="15"/>
      <c r="M93" s="15">
        <v>100000</v>
      </c>
      <c r="N93" s="15">
        <f t="shared" si="14"/>
        <v>100000</v>
      </c>
      <c r="O93" s="15"/>
      <c r="P93" s="15">
        <v>100000</v>
      </c>
      <c r="Q93" s="74">
        <f t="shared" si="16"/>
        <v>100</v>
      </c>
    </row>
    <row r="94" spans="1:17" ht="12" customHeight="1">
      <c r="A94" s="13"/>
      <c r="B94" s="13"/>
      <c r="C94" s="13">
        <v>6060</v>
      </c>
      <c r="D94" s="13" t="s">
        <v>27</v>
      </c>
      <c r="E94" s="14">
        <f>SUM(G94)</f>
        <v>120000</v>
      </c>
      <c r="F94" s="13"/>
      <c r="G94" s="14">
        <v>120000</v>
      </c>
      <c r="H94" s="13"/>
      <c r="I94" s="14"/>
      <c r="J94" s="14"/>
      <c r="K94" s="15">
        <f>SUM(M94)</f>
        <v>120000</v>
      </c>
      <c r="L94" s="15"/>
      <c r="M94" s="15">
        <v>120000</v>
      </c>
      <c r="N94" s="15">
        <f>SUM(P94)</f>
        <v>111522.6</v>
      </c>
      <c r="O94" s="15"/>
      <c r="P94" s="15">
        <v>111522.6</v>
      </c>
      <c r="Q94" s="74">
        <f t="shared" si="16"/>
        <v>92.9355</v>
      </c>
    </row>
    <row r="95" spans="1:17" ht="12" customHeight="1">
      <c r="A95" s="13"/>
      <c r="B95" s="13"/>
      <c r="C95" s="86" t="s">
        <v>71</v>
      </c>
      <c r="D95" s="87"/>
      <c r="E95" s="22">
        <f>SUM(F95+G95)</f>
        <v>5760290</v>
      </c>
      <c r="F95" s="22">
        <f>SUM(F70:F93)</f>
        <v>5540290</v>
      </c>
      <c r="G95" s="22">
        <f>SUM(G93:G94)</f>
        <v>220000</v>
      </c>
      <c r="H95" s="22">
        <f>SUM(H72:H93)</f>
        <v>106000</v>
      </c>
      <c r="I95" s="22">
        <f>SUM(I93:I93)</f>
        <v>0</v>
      </c>
      <c r="J95" s="22">
        <f>SUM(J71:J93)</f>
        <v>5420290</v>
      </c>
      <c r="K95" s="27">
        <f>SUM(L95+M95)</f>
        <v>5981490</v>
      </c>
      <c r="L95" s="27">
        <f>SUM(L70:L93)</f>
        <v>5761490</v>
      </c>
      <c r="M95" s="27">
        <f>SUM(M93:M94)</f>
        <v>220000</v>
      </c>
      <c r="N95" s="27">
        <f>SUM(O95+P95)</f>
        <v>5384514.58</v>
      </c>
      <c r="O95" s="27">
        <f>SUM(O70:O94)</f>
        <v>5172991.98</v>
      </c>
      <c r="P95" s="27">
        <f>SUM(P93:P94)</f>
        <v>211522.6</v>
      </c>
      <c r="Q95" s="74">
        <f t="shared" si="16"/>
        <v>90.01962019496814</v>
      </c>
    </row>
    <row r="96" spans="1:17" ht="12.75" customHeight="1">
      <c r="A96" s="13"/>
      <c r="B96" s="13">
        <v>75075</v>
      </c>
      <c r="C96" s="13">
        <v>4210</v>
      </c>
      <c r="D96" s="13" t="s">
        <v>13</v>
      </c>
      <c r="E96" s="14">
        <f>SUM(F96:G96)</f>
        <v>15000</v>
      </c>
      <c r="F96" s="14">
        <v>15000</v>
      </c>
      <c r="G96" s="22"/>
      <c r="H96" s="22"/>
      <c r="I96" s="22"/>
      <c r="J96" s="22"/>
      <c r="K96" s="15">
        <f>SUM(L96:M96)</f>
        <v>15000</v>
      </c>
      <c r="L96" s="15">
        <v>15000</v>
      </c>
      <c r="M96" s="27"/>
      <c r="N96" s="15">
        <f>SUM(O96:P96)</f>
        <v>14267.04</v>
      </c>
      <c r="O96" s="15">
        <v>14267.04</v>
      </c>
      <c r="P96" s="27"/>
      <c r="Q96" s="74">
        <f t="shared" si="16"/>
        <v>95.1136</v>
      </c>
    </row>
    <row r="97" spans="1:17" ht="12.75" customHeight="1">
      <c r="A97" s="13"/>
      <c r="B97" s="13"/>
      <c r="C97" s="13">
        <v>4300</v>
      </c>
      <c r="D97" s="13" t="s">
        <v>8</v>
      </c>
      <c r="E97" s="14">
        <f>SUM(F97:G97)</f>
        <v>55000</v>
      </c>
      <c r="F97" s="14">
        <v>55000</v>
      </c>
      <c r="G97" s="22"/>
      <c r="H97" s="22"/>
      <c r="I97" s="22"/>
      <c r="J97" s="22"/>
      <c r="K97" s="15">
        <f>SUM(L97:M97)</f>
        <v>55000</v>
      </c>
      <c r="L97" s="15">
        <v>55000</v>
      </c>
      <c r="M97" s="27"/>
      <c r="N97" s="15">
        <f>SUM(O97:P97)</f>
        <v>54706.56</v>
      </c>
      <c r="O97" s="15">
        <v>54706.56</v>
      </c>
      <c r="P97" s="27"/>
      <c r="Q97" s="74">
        <f t="shared" si="16"/>
        <v>99.46647272727273</v>
      </c>
    </row>
    <row r="98" spans="1:17" ht="27" customHeight="1">
      <c r="A98" s="13"/>
      <c r="B98" s="13"/>
      <c r="C98" s="88" t="s">
        <v>120</v>
      </c>
      <c r="D98" s="89"/>
      <c r="E98" s="22">
        <f>SUM(E96:E97)</f>
        <v>70000</v>
      </c>
      <c r="F98" s="22">
        <f>SUM(F96:F97)</f>
        <v>70000</v>
      </c>
      <c r="G98" s="22"/>
      <c r="H98" s="22"/>
      <c r="I98" s="22"/>
      <c r="J98" s="22"/>
      <c r="K98" s="27">
        <f>SUM(K96:K97)</f>
        <v>70000</v>
      </c>
      <c r="L98" s="27">
        <f>SUM(L96:L97)</f>
        <v>70000</v>
      </c>
      <c r="M98" s="27"/>
      <c r="N98" s="27">
        <f>SUM(N96:N97)</f>
        <v>68973.6</v>
      </c>
      <c r="O98" s="27">
        <f>SUM(O96:O97)</f>
        <v>68973.6</v>
      </c>
      <c r="P98" s="27"/>
      <c r="Q98" s="74">
        <f t="shared" si="16"/>
        <v>98.5337142857143</v>
      </c>
    </row>
    <row r="99" spans="1:17" ht="47.25" customHeight="1">
      <c r="A99" s="16"/>
      <c r="B99" s="16">
        <v>75095</v>
      </c>
      <c r="C99" s="16">
        <v>2900</v>
      </c>
      <c r="D99" s="20" t="s">
        <v>28</v>
      </c>
      <c r="E99" s="18">
        <f t="shared" si="18"/>
        <v>42500</v>
      </c>
      <c r="F99" s="18">
        <v>42500</v>
      </c>
      <c r="G99" s="16">
        <v>0</v>
      </c>
      <c r="H99" s="18">
        <v>0</v>
      </c>
      <c r="I99" s="16"/>
      <c r="J99" s="18">
        <f>SUM(E99+H99)</f>
        <v>42500</v>
      </c>
      <c r="K99" s="19">
        <f aca="true" t="shared" si="19" ref="K99:K128">SUM(L99:M99)</f>
        <v>42500</v>
      </c>
      <c r="L99" s="19">
        <v>42500</v>
      </c>
      <c r="M99" s="19">
        <v>0</v>
      </c>
      <c r="N99" s="19">
        <f aca="true" t="shared" si="20" ref="N99:N128">SUM(O99:P99)</f>
        <v>23427.17</v>
      </c>
      <c r="O99" s="19">
        <v>23427.17</v>
      </c>
      <c r="P99" s="19"/>
      <c r="Q99" s="74">
        <f t="shared" si="16"/>
        <v>55.122752941176465</v>
      </c>
    </row>
    <row r="100" spans="1:17" ht="15.75" customHeight="1">
      <c r="A100" s="16"/>
      <c r="B100" s="16"/>
      <c r="C100" s="13">
        <v>4110</v>
      </c>
      <c r="D100" s="13" t="s">
        <v>20</v>
      </c>
      <c r="E100" s="18">
        <f t="shared" si="18"/>
        <v>0</v>
      </c>
      <c r="F100" s="18">
        <v>0</v>
      </c>
      <c r="G100" s="16"/>
      <c r="H100" s="18"/>
      <c r="I100" s="16"/>
      <c r="J100" s="18"/>
      <c r="K100" s="19">
        <f t="shared" si="19"/>
        <v>302</v>
      </c>
      <c r="L100" s="19">
        <v>302</v>
      </c>
      <c r="M100" s="19"/>
      <c r="N100" s="19">
        <f t="shared" si="20"/>
        <v>302</v>
      </c>
      <c r="O100" s="19">
        <v>302</v>
      </c>
      <c r="P100" s="19"/>
      <c r="Q100" s="74">
        <f t="shared" si="16"/>
        <v>100</v>
      </c>
    </row>
    <row r="101" spans="1:17" ht="15.75" customHeight="1">
      <c r="A101" s="16"/>
      <c r="B101" s="16"/>
      <c r="C101" s="13">
        <v>4170</v>
      </c>
      <c r="D101" s="13" t="s">
        <v>92</v>
      </c>
      <c r="E101" s="18">
        <f t="shared" si="18"/>
        <v>0</v>
      </c>
      <c r="F101" s="18"/>
      <c r="G101" s="16"/>
      <c r="H101" s="18"/>
      <c r="I101" s="16"/>
      <c r="J101" s="18"/>
      <c r="K101" s="19">
        <f t="shared" si="19"/>
        <v>3500</v>
      </c>
      <c r="L101" s="19">
        <v>3500</v>
      </c>
      <c r="M101" s="19"/>
      <c r="N101" s="19">
        <f t="shared" si="20"/>
        <v>3109</v>
      </c>
      <c r="O101" s="19">
        <v>3109</v>
      </c>
      <c r="P101" s="19"/>
      <c r="Q101" s="74">
        <f t="shared" si="16"/>
        <v>88.82857142857142</v>
      </c>
    </row>
    <row r="102" spans="1:17" ht="15.75" customHeight="1">
      <c r="A102" s="16"/>
      <c r="B102" s="16"/>
      <c r="C102" s="13">
        <v>4120</v>
      </c>
      <c r="D102" s="13" t="s">
        <v>21</v>
      </c>
      <c r="E102" s="18">
        <f t="shared" si="18"/>
        <v>0</v>
      </c>
      <c r="F102" s="18">
        <v>0</v>
      </c>
      <c r="G102" s="16"/>
      <c r="H102" s="18"/>
      <c r="I102" s="16"/>
      <c r="J102" s="18"/>
      <c r="K102" s="19">
        <f t="shared" si="19"/>
        <v>50</v>
      </c>
      <c r="L102" s="19">
        <v>50</v>
      </c>
      <c r="M102" s="19"/>
      <c r="N102" s="19">
        <f t="shared" si="20"/>
        <v>49</v>
      </c>
      <c r="O102" s="19">
        <v>49</v>
      </c>
      <c r="P102" s="19"/>
      <c r="Q102" s="74">
        <f t="shared" si="16"/>
        <v>98</v>
      </c>
    </row>
    <row r="103" spans="1:17" ht="12" customHeight="1">
      <c r="A103" s="13"/>
      <c r="B103" s="13"/>
      <c r="C103" s="13">
        <v>4210</v>
      </c>
      <c r="D103" s="13" t="s">
        <v>13</v>
      </c>
      <c r="E103" s="14">
        <f t="shared" si="18"/>
        <v>3000</v>
      </c>
      <c r="F103" s="14">
        <v>3000</v>
      </c>
      <c r="G103" s="13"/>
      <c r="H103" s="14">
        <v>0</v>
      </c>
      <c r="I103" s="13"/>
      <c r="J103" s="18">
        <f>SUM(E103+H103)</f>
        <v>3000</v>
      </c>
      <c r="K103" s="15">
        <f t="shared" si="19"/>
        <v>12717</v>
      </c>
      <c r="L103" s="15">
        <v>12717</v>
      </c>
      <c r="M103" s="15"/>
      <c r="N103" s="15">
        <f t="shared" si="20"/>
        <v>4894.2</v>
      </c>
      <c r="O103" s="15">
        <v>4894.2</v>
      </c>
      <c r="P103" s="15"/>
      <c r="Q103" s="74">
        <f t="shared" si="16"/>
        <v>38.48549186128804</v>
      </c>
    </row>
    <row r="104" spans="1:17" ht="12" customHeight="1">
      <c r="A104" s="13"/>
      <c r="B104" s="13"/>
      <c r="C104" s="13">
        <v>4280</v>
      </c>
      <c r="D104" s="13" t="s">
        <v>29</v>
      </c>
      <c r="E104" s="14">
        <f t="shared" si="18"/>
        <v>4000</v>
      </c>
      <c r="F104" s="14">
        <v>4000</v>
      </c>
      <c r="G104" s="13"/>
      <c r="H104" s="14">
        <v>0</v>
      </c>
      <c r="I104" s="13"/>
      <c r="J104" s="18">
        <f>SUM(E104+H104)</f>
        <v>4000</v>
      </c>
      <c r="K104" s="15">
        <f t="shared" si="19"/>
        <v>5000</v>
      </c>
      <c r="L104" s="15">
        <v>5000</v>
      </c>
      <c r="M104" s="15"/>
      <c r="N104" s="15">
        <f t="shared" si="20"/>
        <v>4537.5</v>
      </c>
      <c r="O104" s="15">
        <v>4537.5</v>
      </c>
      <c r="P104" s="15"/>
      <c r="Q104" s="74">
        <f t="shared" si="16"/>
        <v>90.75</v>
      </c>
    </row>
    <row r="105" spans="1:17" ht="12" customHeight="1">
      <c r="A105" s="13"/>
      <c r="B105" s="13"/>
      <c r="C105" s="13">
        <v>4300</v>
      </c>
      <c r="D105" s="13" t="s">
        <v>8</v>
      </c>
      <c r="E105" s="14">
        <f t="shared" si="18"/>
        <v>7000</v>
      </c>
      <c r="F105" s="14">
        <v>7000</v>
      </c>
      <c r="G105" s="13"/>
      <c r="H105" s="14">
        <v>0</v>
      </c>
      <c r="I105" s="13"/>
      <c r="J105" s="18">
        <f>SUM(E105+H105)</f>
        <v>7000</v>
      </c>
      <c r="K105" s="15">
        <f t="shared" si="19"/>
        <v>59223</v>
      </c>
      <c r="L105" s="15">
        <v>59223</v>
      </c>
      <c r="M105" s="15"/>
      <c r="N105" s="15">
        <f t="shared" si="20"/>
        <v>48307.16</v>
      </c>
      <c r="O105" s="15">
        <v>48307.16</v>
      </c>
      <c r="P105" s="15"/>
      <c r="Q105" s="74">
        <f t="shared" si="16"/>
        <v>81.56824206811544</v>
      </c>
    </row>
    <row r="106" spans="1:17" ht="12" customHeight="1">
      <c r="A106" s="13"/>
      <c r="B106" s="13"/>
      <c r="C106" s="34">
        <v>4380</v>
      </c>
      <c r="D106" s="35" t="s">
        <v>157</v>
      </c>
      <c r="E106" s="14">
        <f t="shared" si="18"/>
        <v>0</v>
      </c>
      <c r="F106" s="14">
        <v>0</v>
      </c>
      <c r="G106" s="13"/>
      <c r="H106" s="14"/>
      <c r="I106" s="13"/>
      <c r="J106" s="18"/>
      <c r="K106" s="15">
        <f t="shared" si="19"/>
        <v>300</v>
      </c>
      <c r="L106" s="15">
        <v>300</v>
      </c>
      <c r="M106" s="15"/>
      <c r="N106" s="15">
        <f t="shared" si="20"/>
        <v>300</v>
      </c>
      <c r="O106" s="15">
        <v>300</v>
      </c>
      <c r="P106" s="15"/>
      <c r="Q106" s="74">
        <f t="shared" si="16"/>
        <v>100</v>
      </c>
    </row>
    <row r="107" spans="1:17" ht="24" customHeight="1">
      <c r="A107" s="13"/>
      <c r="B107" s="13"/>
      <c r="C107" s="41">
        <v>4390</v>
      </c>
      <c r="D107" s="36" t="s">
        <v>158</v>
      </c>
      <c r="E107" s="14">
        <f t="shared" si="18"/>
        <v>0</v>
      </c>
      <c r="F107" s="14">
        <v>0</v>
      </c>
      <c r="G107" s="13"/>
      <c r="H107" s="14"/>
      <c r="I107" s="13"/>
      <c r="J107" s="18"/>
      <c r="K107" s="15">
        <f t="shared" si="19"/>
        <v>1800</v>
      </c>
      <c r="L107" s="15">
        <v>1800</v>
      </c>
      <c r="M107" s="15"/>
      <c r="N107" s="15">
        <f t="shared" si="20"/>
        <v>0</v>
      </c>
      <c r="O107" s="15">
        <v>0</v>
      </c>
      <c r="P107" s="15"/>
      <c r="Q107" s="74">
        <f t="shared" si="16"/>
        <v>0</v>
      </c>
    </row>
    <row r="108" spans="1:17" ht="12" customHeight="1">
      <c r="A108" s="13"/>
      <c r="B108" s="13"/>
      <c r="C108" s="86" t="s">
        <v>30</v>
      </c>
      <c r="D108" s="87"/>
      <c r="E108" s="22">
        <f t="shared" si="18"/>
        <v>56500</v>
      </c>
      <c r="F108" s="22">
        <f>SUM(F99:F107)</f>
        <v>56500</v>
      </c>
      <c r="G108" s="26">
        <v>0</v>
      </c>
      <c r="H108" s="22">
        <f>SUM(H99:H105)</f>
        <v>0</v>
      </c>
      <c r="I108" s="26">
        <v>0</v>
      </c>
      <c r="J108" s="22">
        <f>SUM(E108+I108)</f>
        <v>56500</v>
      </c>
      <c r="K108" s="27">
        <f t="shared" si="19"/>
        <v>125392</v>
      </c>
      <c r="L108" s="27">
        <f>SUM(L99:L107)</f>
        <v>125392</v>
      </c>
      <c r="M108" s="27">
        <v>0</v>
      </c>
      <c r="N108" s="27">
        <f t="shared" si="20"/>
        <v>84926.03</v>
      </c>
      <c r="O108" s="27">
        <f>SUM(O99:O107)</f>
        <v>84926.03</v>
      </c>
      <c r="P108" s="27"/>
      <c r="Q108" s="74">
        <f t="shared" si="16"/>
        <v>67.72842765088681</v>
      </c>
    </row>
    <row r="109" spans="1:17" ht="12" customHeight="1">
      <c r="A109" s="90" t="s">
        <v>31</v>
      </c>
      <c r="B109" s="91"/>
      <c r="C109" s="91"/>
      <c r="D109" s="92"/>
      <c r="E109" s="14">
        <f>SUM(F109:G109)</f>
        <v>6267822</v>
      </c>
      <c r="F109" s="14">
        <f>SUM(F108,F95,F69,F58,F98)</f>
        <v>6047822</v>
      </c>
      <c r="G109" s="14">
        <f>SUM(G108,G95,G69,G58)</f>
        <v>220000</v>
      </c>
      <c r="H109" s="14">
        <f>SUM(H108,H95,H69,H58)</f>
        <v>106000</v>
      </c>
      <c r="I109" s="14">
        <f>SUM(I108,I95,I69,I58)</f>
        <v>0</v>
      </c>
      <c r="J109" s="18">
        <f>SUM(J95+J69+J58+J108)</f>
        <v>5857822</v>
      </c>
      <c r="K109" s="15">
        <f t="shared" si="19"/>
        <v>6557914</v>
      </c>
      <c r="L109" s="15">
        <f>SUM(L108,L95,L69,L58,L98)</f>
        <v>6337914</v>
      </c>
      <c r="M109" s="15">
        <f>SUM(M108,M95,M69,M58)</f>
        <v>220000</v>
      </c>
      <c r="N109" s="15">
        <f t="shared" si="20"/>
        <v>5837168.569999999</v>
      </c>
      <c r="O109" s="15">
        <f>SUM(O108,O98,O95,O69,O58)</f>
        <v>5625645.97</v>
      </c>
      <c r="P109" s="15">
        <f>SUM(P95)</f>
        <v>211522.6</v>
      </c>
      <c r="Q109" s="74">
        <f t="shared" si="16"/>
        <v>89.00953214696014</v>
      </c>
    </row>
    <row r="110" spans="1:17" ht="12" customHeight="1">
      <c r="A110" s="13">
        <v>751</v>
      </c>
      <c r="B110" s="13">
        <v>75101</v>
      </c>
      <c r="C110" s="13">
        <v>4110</v>
      </c>
      <c r="D110" s="13" t="s">
        <v>20</v>
      </c>
      <c r="E110" s="14">
        <f t="shared" si="18"/>
        <v>402</v>
      </c>
      <c r="F110" s="13">
        <v>402</v>
      </c>
      <c r="G110" s="13"/>
      <c r="H110" s="13">
        <v>0</v>
      </c>
      <c r="I110" s="13"/>
      <c r="J110" s="18">
        <f>SUM(E110+H110)</f>
        <v>402</v>
      </c>
      <c r="K110" s="15">
        <f t="shared" si="19"/>
        <v>475.6</v>
      </c>
      <c r="L110" s="15">
        <v>475.6</v>
      </c>
      <c r="M110" s="15"/>
      <c r="N110" s="15">
        <f t="shared" si="20"/>
        <v>308.4</v>
      </c>
      <c r="O110" s="15">
        <v>308.4</v>
      </c>
      <c r="P110" s="15"/>
      <c r="Q110" s="74">
        <f t="shared" si="16"/>
        <v>64.84440706476029</v>
      </c>
    </row>
    <row r="111" spans="1:17" ht="12" customHeight="1">
      <c r="A111" s="13"/>
      <c r="B111" s="13"/>
      <c r="C111" s="13">
        <v>4120</v>
      </c>
      <c r="D111" s="13" t="s">
        <v>21</v>
      </c>
      <c r="E111" s="14">
        <f t="shared" si="18"/>
        <v>60</v>
      </c>
      <c r="F111" s="13">
        <v>60</v>
      </c>
      <c r="G111" s="13"/>
      <c r="H111" s="13">
        <v>0</v>
      </c>
      <c r="I111" s="13"/>
      <c r="J111" s="18">
        <f>SUM(E111+H111)</f>
        <v>60</v>
      </c>
      <c r="K111" s="15">
        <f t="shared" si="19"/>
        <v>65.96</v>
      </c>
      <c r="L111" s="15">
        <v>65.96</v>
      </c>
      <c r="M111" s="15"/>
      <c r="N111" s="15">
        <f t="shared" si="20"/>
        <v>50.04</v>
      </c>
      <c r="O111" s="15">
        <v>50.04</v>
      </c>
      <c r="P111" s="15"/>
      <c r="Q111" s="74">
        <f t="shared" si="16"/>
        <v>75.86416009702852</v>
      </c>
    </row>
    <row r="112" spans="1:17" ht="12" customHeight="1">
      <c r="A112" s="13"/>
      <c r="B112" s="13"/>
      <c r="C112" s="13">
        <v>4170</v>
      </c>
      <c r="D112" s="13" t="s">
        <v>92</v>
      </c>
      <c r="E112" s="14">
        <f t="shared" si="18"/>
        <v>2020</v>
      </c>
      <c r="F112" s="13">
        <v>2020</v>
      </c>
      <c r="G112" s="13"/>
      <c r="H112" s="13"/>
      <c r="I112" s="13"/>
      <c r="J112" s="18"/>
      <c r="K112" s="15">
        <f t="shared" si="19"/>
        <v>1858.44</v>
      </c>
      <c r="L112" s="15">
        <v>1858.44</v>
      </c>
      <c r="M112" s="15"/>
      <c r="N112" s="15">
        <f t="shared" si="20"/>
        <v>1858.44</v>
      </c>
      <c r="O112" s="15">
        <v>1858.44</v>
      </c>
      <c r="P112" s="15"/>
      <c r="Q112" s="74">
        <f t="shared" si="16"/>
        <v>100</v>
      </c>
    </row>
    <row r="113" spans="1:17" ht="26.25" customHeight="1">
      <c r="A113" s="13"/>
      <c r="B113" s="13"/>
      <c r="C113" s="79" t="s">
        <v>72</v>
      </c>
      <c r="D113" s="80"/>
      <c r="E113" s="21">
        <f t="shared" si="18"/>
        <v>2482</v>
      </c>
      <c r="F113" s="21">
        <f>SUM(F110:F112)</f>
        <v>2482</v>
      </c>
      <c r="G113" s="37"/>
      <c r="H113" s="21">
        <f>SUM(H110:H112)</f>
        <v>0</v>
      </c>
      <c r="I113" s="37"/>
      <c r="J113" s="21">
        <f>SUM(J110:J112)</f>
        <v>462</v>
      </c>
      <c r="K113" s="23">
        <f t="shared" si="19"/>
        <v>2400</v>
      </c>
      <c r="L113" s="23">
        <f>SUM(L110:L112)</f>
        <v>2400</v>
      </c>
      <c r="M113" s="23"/>
      <c r="N113" s="23">
        <f t="shared" si="20"/>
        <v>2216.88</v>
      </c>
      <c r="O113" s="23">
        <f>SUM(O110:O112)</f>
        <v>2216.88</v>
      </c>
      <c r="P113" s="23"/>
      <c r="Q113" s="74">
        <f t="shared" si="16"/>
        <v>92.37</v>
      </c>
    </row>
    <row r="114" spans="1:17" ht="24.75" customHeight="1">
      <c r="A114" s="81" t="s">
        <v>32</v>
      </c>
      <c r="B114" s="82"/>
      <c r="C114" s="82"/>
      <c r="D114" s="83"/>
      <c r="E114" s="18">
        <f t="shared" si="18"/>
        <v>2482</v>
      </c>
      <c r="F114" s="18">
        <f>SUM(F113)</f>
        <v>2482</v>
      </c>
      <c r="G114" s="21">
        <f>SUM(G113)</f>
        <v>0</v>
      </c>
      <c r="H114" s="18" t="e">
        <f>SUM(#REF!)</f>
        <v>#REF!</v>
      </c>
      <c r="I114" s="16"/>
      <c r="J114" s="18" t="e">
        <f>SUM(#REF!+J113)</f>
        <v>#REF!</v>
      </c>
      <c r="K114" s="19">
        <f t="shared" si="19"/>
        <v>2400</v>
      </c>
      <c r="L114" s="19">
        <f>SUM(L113)</f>
        <v>2400</v>
      </c>
      <c r="M114" s="23">
        <f>SUM(M113)</f>
        <v>0</v>
      </c>
      <c r="N114" s="19">
        <f t="shared" si="20"/>
        <v>2216.88</v>
      </c>
      <c r="O114" s="19">
        <f>SUM(O113)</f>
        <v>2216.88</v>
      </c>
      <c r="P114" s="23"/>
      <c r="Q114" s="74">
        <f t="shared" si="16"/>
        <v>92.37</v>
      </c>
    </row>
    <row r="115" spans="1:17" ht="12" customHeight="1">
      <c r="A115" s="13">
        <v>754</v>
      </c>
      <c r="B115" s="13">
        <v>75404</v>
      </c>
      <c r="C115" s="13">
        <v>3000</v>
      </c>
      <c r="D115" s="13" t="s">
        <v>109</v>
      </c>
      <c r="E115" s="14">
        <f t="shared" si="18"/>
        <v>151000</v>
      </c>
      <c r="F115" s="14">
        <v>151000</v>
      </c>
      <c r="G115" s="13"/>
      <c r="H115" s="14">
        <v>0</v>
      </c>
      <c r="I115" s="13"/>
      <c r="J115" s="14">
        <f>SUM(E115+H115)</f>
        <v>151000</v>
      </c>
      <c r="K115" s="15">
        <f t="shared" si="19"/>
        <v>151000</v>
      </c>
      <c r="L115" s="15">
        <v>151000</v>
      </c>
      <c r="M115" s="15"/>
      <c r="N115" s="15">
        <f t="shared" si="20"/>
        <v>79950</v>
      </c>
      <c r="O115" s="15">
        <v>79950</v>
      </c>
      <c r="P115" s="15"/>
      <c r="Q115" s="74">
        <f t="shared" si="16"/>
        <v>52.94701986754967</v>
      </c>
    </row>
    <row r="116" spans="1:17" ht="36" customHeight="1">
      <c r="A116" s="13"/>
      <c r="B116" s="13"/>
      <c r="C116" s="16">
        <v>6170</v>
      </c>
      <c r="D116" s="36" t="s">
        <v>159</v>
      </c>
      <c r="E116" s="14"/>
      <c r="F116" s="14"/>
      <c r="G116" s="13"/>
      <c r="H116" s="14"/>
      <c r="I116" s="13"/>
      <c r="J116" s="14"/>
      <c r="K116" s="15">
        <f t="shared" si="19"/>
        <v>37000</v>
      </c>
      <c r="L116" s="15"/>
      <c r="M116" s="15">
        <v>37000</v>
      </c>
      <c r="N116" s="15">
        <f t="shared" si="20"/>
        <v>37000</v>
      </c>
      <c r="O116" s="15"/>
      <c r="P116" s="15">
        <v>37000</v>
      </c>
      <c r="Q116" s="74">
        <f t="shared" si="16"/>
        <v>100</v>
      </c>
    </row>
    <row r="117" spans="1:17" ht="12" customHeight="1">
      <c r="A117" s="13"/>
      <c r="B117" s="13"/>
      <c r="C117" s="86" t="s">
        <v>107</v>
      </c>
      <c r="D117" s="87"/>
      <c r="E117" s="22">
        <f>SUM(F117:G117)</f>
        <v>151000</v>
      </c>
      <c r="F117" s="22">
        <f>SUM(F115:F115)</f>
        <v>151000</v>
      </c>
      <c r="G117" s="22">
        <f>SUM(G116)</f>
        <v>0</v>
      </c>
      <c r="H117" s="22">
        <f>SUM(H115:H115)</f>
        <v>0</v>
      </c>
      <c r="I117" s="21">
        <v>150000</v>
      </c>
      <c r="J117" s="22">
        <f>SUM(E117+I117)</f>
        <v>301000</v>
      </c>
      <c r="K117" s="27">
        <f t="shared" si="19"/>
        <v>188000</v>
      </c>
      <c r="L117" s="27">
        <f>SUM(L115:L115)</f>
        <v>151000</v>
      </c>
      <c r="M117" s="27">
        <f>SUM(M116)</f>
        <v>37000</v>
      </c>
      <c r="N117" s="27">
        <f t="shared" si="20"/>
        <v>116950</v>
      </c>
      <c r="O117" s="27">
        <f>SUM(O115)</f>
        <v>79950</v>
      </c>
      <c r="P117" s="27">
        <f>SUM(P116)</f>
        <v>37000</v>
      </c>
      <c r="Q117" s="74">
        <f t="shared" si="16"/>
        <v>62.20744680851064</v>
      </c>
    </row>
    <row r="118" spans="1:17" ht="12" customHeight="1">
      <c r="A118" s="13"/>
      <c r="B118" s="13">
        <v>75412</v>
      </c>
      <c r="C118" s="13">
        <v>3030</v>
      </c>
      <c r="D118" s="13" t="s">
        <v>22</v>
      </c>
      <c r="E118" s="14">
        <f t="shared" si="18"/>
        <v>12000</v>
      </c>
      <c r="F118" s="14">
        <v>12000</v>
      </c>
      <c r="G118" s="13"/>
      <c r="H118" s="14">
        <v>0</v>
      </c>
      <c r="I118" s="13"/>
      <c r="J118" s="14">
        <f>SUM(E118+H118)</f>
        <v>12000</v>
      </c>
      <c r="K118" s="15">
        <f t="shared" si="19"/>
        <v>1000</v>
      </c>
      <c r="L118" s="15">
        <v>1000</v>
      </c>
      <c r="M118" s="15"/>
      <c r="N118" s="15">
        <f t="shared" si="20"/>
        <v>0</v>
      </c>
      <c r="O118" s="15">
        <v>0</v>
      </c>
      <c r="P118" s="15">
        <v>0</v>
      </c>
      <c r="Q118" s="74">
        <f t="shared" si="16"/>
        <v>0</v>
      </c>
    </row>
    <row r="119" spans="1:17" ht="12" customHeight="1">
      <c r="A119" s="13"/>
      <c r="B119" s="13"/>
      <c r="C119" s="13">
        <v>4210</v>
      </c>
      <c r="D119" s="13" t="s">
        <v>13</v>
      </c>
      <c r="E119" s="14">
        <f t="shared" si="18"/>
        <v>41000</v>
      </c>
      <c r="F119" s="14">
        <v>41000</v>
      </c>
      <c r="G119" s="13"/>
      <c r="H119" s="14">
        <v>0</v>
      </c>
      <c r="I119" s="13"/>
      <c r="J119" s="14">
        <f>SUM(E119+H119)</f>
        <v>41000</v>
      </c>
      <c r="K119" s="15">
        <f t="shared" si="19"/>
        <v>52000</v>
      </c>
      <c r="L119" s="15">
        <v>52000</v>
      </c>
      <c r="M119" s="15"/>
      <c r="N119" s="15">
        <f t="shared" si="20"/>
        <v>32086.32</v>
      </c>
      <c r="O119" s="15">
        <v>32086.32</v>
      </c>
      <c r="P119" s="15"/>
      <c r="Q119" s="74">
        <f t="shared" si="16"/>
        <v>61.704461538461544</v>
      </c>
    </row>
    <row r="120" spans="1:17" ht="12" customHeight="1">
      <c r="A120" s="13"/>
      <c r="B120" s="13"/>
      <c r="C120" s="13">
        <v>4260</v>
      </c>
      <c r="D120" s="13" t="s">
        <v>6</v>
      </c>
      <c r="E120" s="14">
        <f t="shared" si="18"/>
        <v>9000</v>
      </c>
      <c r="F120" s="14">
        <v>9000</v>
      </c>
      <c r="G120" s="13"/>
      <c r="H120" s="14">
        <v>0</v>
      </c>
      <c r="I120" s="13"/>
      <c r="J120" s="14">
        <f>SUM(E120+H120)</f>
        <v>9000</v>
      </c>
      <c r="K120" s="15">
        <f t="shared" si="19"/>
        <v>9000</v>
      </c>
      <c r="L120" s="15">
        <v>9000</v>
      </c>
      <c r="M120" s="15"/>
      <c r="N120" s="15">
        <f t="shared" si="20"/>
        <v>1973.38</v>
      </c>
      <c r="O120" s="15">
        <v>1973.38</v>
      </c>
      <c r="P120" s="15"/>
      <c r="Q120" s="74">
        <f t="shared" si="16"/>
        <v>21.926444444444446</v>
      </c>
    </row>
    <row r="121" spans="1:17" ht="12" customHeight="1">
      <c r="A121" s="13"/>
      <c r="B121" s="13"/>
      <c r="C121" s="13">
        <v>4270</v>
      </c>
      <c r="D121" s="13" t="s">
        <v>7</v>
      </c>
      <c r="E121" s="14">
        <f t="shared" si="18"/>
        <v>5000</v>
      </c>
      <c r="F121" s="14">
        <v>5000</v>
      </c>
      <c r="G121" s="13"/>
      <c r="H121" s="14"/>
      <c r="I121" s="13"/>
      <c r="J121" s="14"/>
      <c r="K121" s="15">
        <f t="shared" si="19"/>
        <v>5000</v>
      </c>
      <c r="L121" s="15">
        <v>5000</v>
      </c>
      <c r="M121" s="15"/>
      <c r="N121" s="15">
        <f t="shared" si="20"/>
        <v>3257.4</v>
      </c>
      <c r="O121" s="15">
        <v>3257.4</v>
      </c>
      <c r="P121" s="15"/>
      <c r="Q121" s="74">
        <f t="shared" si="16"/>
        <v>65.14800000000001</v>
      </c>
    </row>
    <row r="122" spans="1:17" ht="12" customHeight="1">
      <c r="A122" s="13"/>
      <c r="B122" s="13"/>
      <c r="C122" s="13">
        <v>4280</v>
      </c>
      <c r="D122" s="13" t="s">
        <v>29</v>
      </c>
      <c r="E122" s="14">
        <f t="shared" si="18"/>
        <v>2000</v>
      </c>
      <c r="F122" s="14">
        <v>2000</v>
      </c>
      <c r="G122" s="13"/>
      <c r="H122" s="14"/>
      <c r="I122" s="13"/>
      <c r="J122" s="14"/>
      <c r="K122" s="15">
        <f t="shared" si="19"/>
        <v>3000</v>
      </c>
      <c r="L122" s="15">
        <v>3000</v>
      </c>
      <c r="M122" s="15"/>
      <c r="N122" s="15">
        <f t="shared" si="20"/>
        <v>500</v>
      </c>
      <c r="O122" s="15">
        <v>500</v>
      </c>
      <c r="P122" s="15"/>
      <c r="Q122" s="74">
        <f t="shared" si="16"/>
        <v>16.666666666666664</v>
      </c>
    </row>
    <row r="123" spans="1:17" ht="12" customHeight="1">
      <c r="A123" s="13"/>
      <c r="B123" s="13"/>
      <c r="C123" s="13">
        <v>4300</v>
      </c>
      <c r="D123" s="13" t="s">
        <v>8</v>
      </c>
      <c r="E123" s="14">
        <f t="shared" si="18"/>
        <v>11000</v>
      </c>
      <c r="F123" s="14">
        <v>11000</v>
      </c>
      <c r="G123" s="13"/>
      <c r="H123" s="14">
        <v>0</v>
      </c>
      <c r="I123" s="13"/>
      <c r="J123" s="14">
        <f>SUM(E123+H123)</f>
        <v>11000</v>
      </c>
      <c r="K123" s="15">
        <f t="shared" si="19"/>
        <v>14000</v>
      </c>
      <c r="L123" s="15">
        <v>14000</v>
      </c>
      <c r="M123" s="15"/>
      <c r="N123" s="15">
        <f t="shared" si="20"/>
        <v>4431.6</v>
      </c>
      <c r="O123" s="15">
        <v>4431.6</v>
      </c>
      <c r="P123" s="15"/>
      <c r="Q123" s="74">
        <f t="shared" si="16"/>
        <v>31.654285714285717</v>
      </c>
    </row>
    <row r="124" spans="1:17" ht="24" customHeight="1">
      <c r="A124" s="13"/>
      <c r="B124" s="13"/>
      <c r="C124" s="16">
        <v>4360</v>
      </c>
      <c r="D124" s="17" t="s">
        <v>131</v>
      </c>
      <c r="E124" s="14">
        <f t="shared" si="18"/>
        <v>700</v>
      </c>
      <c r="F124" s="14">
        <v>700</v>
      </c>
      <c r="G124" s="13"/>
      <c r="H124" s="14"/>
      <c r="I124" s="13"/>
      <c r="J124" s="14"/>
      <c r="K124" s="15">
        <f t="shared" si="19"/>
        <v>700</v>
      </c>
      <c r="L124" s="15">
        <v>700</v>
      </c>
      <c r="M124" s="15"/>
      <c r="N124" s="15">
        <f t="shared" si="20"/>
        <v>0</v>
      </c>
      <c r="O124" s="15">
        <v>0</v>
      </c>
      <c r="P124" s="15"/>
      <c r="Q124" s="74">
        <f t="shared" si="16"/>
        <v>0</v>
      </c>
    </row>
    <row r="125" spans="1:17" ht="24" customHeight="1">
      <c r="A125" s="13"/>
      <c r="B125" s="13"/>
      <c r="C125" s="16">
        <v>4370</v>
      </c>
      <c r="D125" s="17" t="s">
        <v>126</v>
      </c>
      <c r="E125" s="14">
        <f t="shared" si="18"/>
        <v>3000</v>
      </c>
      <c r="F125" s="14">
        <v>3000</v>
      </c>
      <c r="G125" s="13"/>
      <c r="H125" s="14"/>
      <c r="I125" s="13"/>
      <c r="J125" s="14"/>
      <c r="K125" s="15">
        <f t="shared" si="19"/>
        <v>3000</v>
      </c>
      <c r="L125" s="15">
        <v>3000</v>
      </c>
      <c r="M125" s="15"/>
      <c r="N125" s="15">
        <f t="shared" si="20"/>
        <v>1304.37</v>
      </c>
      <c r="O125" s="15">
        <v>1304.37</v>
      </c>
      <c r="P125" s="15"/>
      <c r="Q125" s="74">
        <f t="shared" si="16"/>
        <v>43.47899999999999</v>
      </c>
    </row>
    <row r="126" spans="1:17" ht="12" customHeight="1">
      <c r="A126" s="13"/>
      <c r="B126" s="13"/>
      <c r="C126" s="13">
        <v>4430</v>
      </c>
      <c r="D126" s="13" t="s">
        <v>25</v>
      </c>
      <c r="E126" s="14">
        <f t="shared" si="18"/>
        <v>3000</v>
      </c>
      <c r="F126" s="14">
        <v>3000</v>
      </c>
      <c r="G126" s="13"/>
      <c r="H126" s="14">
        <v>0</v>
      </c>
      <c r="I126" s="13"/>
      <c r="J126" s="14">
        <f>SUM(E126+H126)</f>
        <v>3000</v>
      </c>
      <c r="K126" s="15">
        <f t="shared" si="19"/>
        <v>3000</v>
      </c>
      <c r="L126" s="15">
        <v>3000</v>
      </c>
      <c r="M126" s="15"/>
      <c r="N126" s="15">
        <f t="shared" si="20"/>
        <v>2236</v>
      </c>
      <c r="O126" s="15">
        <v>2236</v>
      </c>
      <c r="P126" s="15"/>
      <c r="Q126" s="74">
        <f t="shared" si="16"/>
        <v>74.53333333333333</v>
      </c>
    </row>
    <row r="127" spans="1:17" ht="12" customHeight="1">
      <c r="A127" s="13"/>
      <c r="B127" s="13"/>
      <c r="C127" s="13">
        <v>6060</v>
      </c>
      <c r="D127" s="13" t="s">
        <v>27</v>
      </c>
      <c r="E127" s="14">
        <f t="shared" si="18"/>
        <v>200000</v>
      </c>
      <c r="F127" s="14"/>
      <c r="G127" s="14">
        <v>200000</v>
      </c>
      <c r="H127" s="14"/>
      <c r="I127" s="14">
        <v>-170000</v>
      </c>
      <c r="J127" s="14">
        <f>SUM(E127+I127)</f>
        <v>30000</v>
      </c>
      <c r="K127" s="15">
        <f t="shared" si="19"/>
        <v>6000</v>
      </c>
      <c r="L127" s="15"/>
      <c r="M127" s="15">
        <v>6000</v>
      </c>
      <c r="N127" s="15">
        <f t="shared" si="20"/>
        <v>5150</v>
      </c>
      <c r="O127" s="15"/>
      <c r="P127" s="15">
        <v>5150</v>
      </c>
      <c r="Q127" s="74">
        <f t="shared" si="16"/>
        <v>85.83333333333333</v>
      </c>
    </row>
    <row r="128" spans="1:17" ht="12" customHeight="1">
      <c r="A128" s="13"/>
      <c r="B128" s="13"/>
      <c r="C128" s="86" t="s">
        <v>73</v>
      </c>
      <c r="D128" s="87"/>
      <c r="E128" s="22">
        <f t="shared" si="18"/>
        <v>286700</v>
      </c>
      <c r="F128" s="22">
        <f>SUM(F118:F126)</f>
        <v>86700</v>
      </c>
      <c r="G128" s="22">
        <f>SUM(G127)</f>
        <v>200000</v>
      </c>
      <c r="H128" s="22">
        <f>SUM(H118:H126)</f>
        <v>0</v>
      </c>
      <c r="I128" s="22">
        <f>SUM(I127)</f>
        <v>-170000</v>
      </c>
      <c r="J128" s="22">
        <f>SUM(E128+I128)</f>
        <v>116700</v>
      </c>
      <c r="K128" s="27">
        <f t="shared" si="19"/>
        <v>96700</v>
      </c>
      <c r="L128" s="27">
        <f>SUM(L118:L127)</f>
        <v>90700</v>
      </c>
      <c r="M128" s="27">
        <f>SUM(M127)</f>
        <v>6000</v>
      </c>
      <c r="N128" s="27">
        <f t="shared" si="20"/>
        <v>50939.07</v>
      </c>
      <c r="O128" s="27">
        <f>SUM(O118:O127)</f>
        <v>45789.07</v>
      </c>
      <c r="P128" s="27">
        <f>SUM(P127)</f>
        <v>5150</v>
      </c>
      <c r="Q128" s="74">
        <f t="shared" si="16"/>
        <v>52.677425025853154</v>
      </c>
    </row>
    <row r="129" spans="1:17" ht="12" customHeight="1">
      <c r="A129" s="13"/>
      <c r="B129" s="13">
        <v>75414</v>
      </c>
      <c r="C129" s="13">
        <v>3030</v>
      </c>
      <c r="D129" s="13" t="s">
        <v>22</v>
      </c>
      <c r="E129" s="14">
        <f>SUM(F129)</f>
        <v>700</v>
      </c>
      <c r="F129" s="14">
        <v>700</v>
      </c>
      <c r="G129" s="22"/>
      <c r="H129" s="22"/>
      <c r="I129" s="22"/>
      <c r="J129" s="22"/>
      <c r="K129" s="15">
        <f>SUM(L129)</f>
        <v>700</v>
      </c>
      <c r="L129" s="15">
        <v>700</v>
      </c>
      <c r="M129" s="27"/>
      <c r="N129" s="15">
        <f>SUM(O129)</f>
        <v>0</v>
      </c>
      <c r="O129" s="15">
        <v>0</v>
      </c>
      <c r="P129" s="27"/>
      <c r="Q129" s="74">
        <f t="shared" si="16"/>
        <v>0</v>
      </c>
    </row>
    <row r="130" spans="1:17" ht="12" customHeight="1">
      <c r="A130" s="13"/>
      <c r="B130" s="13"/>
      <c r="C130" s="13">
        <v>4210</v>
      </c>
      <c r="D130" s="13" t="s">
        <v>13</v>
      </c>
      <c r="E130" s="14">
        <f t="shared" si="18"/>
        <v>400</v>
      </c>
      <c r="F130" s="14">
        <v>400</v>
      </c>
      <c r="G130" s="13"/>
      <c r="H130" s="14">
        <v>0</v>
      </c>
      <c r="I130" s="13"/>
      <c r="J130" s="14">
        <f>SUM(E130+H130)</f>
        <v>400</v>
      </c>
      <c r="K130" s="15">
        <f>SUM(L130:M130)</f>
        <v>400</v>
      </c>
      <c r="L130" s="15">
        <v>400</v>
      </c>
      <c r="M130" s="15"/>
      <c r="N130" s="15">
        <f>SUM(O130:P130)</f>
        <v>400</v>
      </c>
      <c r="O130" s="15">
        <v>400</v>
      </c>
      <c r="P130" s="15"/>
      <c r="Q130" s="74">
        <f t="shared" si="16"/>
        <v>100</v>
      </c>
    </row>
    <row r="131" spans="1:17" ht="24" customHeight="1">
      <c r="A131" s="13"/>
      <c r="B131" s="13"/>
      <c r="C131" s="16">
        <v>4700</v>
      </c>
      <c r="D131" s="17" t="s">
        <v>122</v>
      </c>
      <c r="E131" s="14">
        <f t="shared" si="18"/>
        <v>1500</v>
      </c>
      <c r="F131" s="13">
        <v>1500</v>
      </c>
      <c r="G131" s="13"/>
      <c r="H131" s="13"/>
      <c r="I131" s="13"/>
      <c r="J131" s="14"/>
      <c r="K131" s="15">
        <f>SUM(L131:M131)</f>
        <v>1500</v>
      </c>
      <c r="L131" s="15">
        <v>1500</v>
      </c>
      <c r="M131" s="15"/>
      <c r="N131" s="15">
        <f>SUM(O131:P131)</f>
        <v>1500</v>
      </c>
      <c r="O131" s="15">
        <v>1500</v>
      </c>
      <c r="P131" s="15"/>
      <c r="Q131" s="74">
        <f t="shared" si="16"/>
        <v>100</v>
      </c>
    </row>
    <row r="132" spans="1:17" ht="12" customHeight="1">
      <c r="A132" s="13"/>
      <c r="B132" s="13"/>
      <c r="C132" s="86" t="s">
        <v>74</v>
      </c>
      <c r="D132" s="87"/>
      <c r="E132" s="22">
        <f t="shared" si="18"/>
        <v>2600</v>
      </c>
      <c r="F132" s="22">
        <f>SUM(F129:F131)</f>
        <v>2600</v>
      </c>
      <c r="G132" s="26"/>
      <c r="H132" s="22">
        <f>SUM(H130:H130)</f>
        <v>0</v>
      </c>
      <c r="I132" s="26"/>
      <c r="J132" s="14">
        <f>SUM(E132+H132)</f>
        <v>2600</v>
      </c>
      <c r="K132" s="27">
        <f>SUM(L132:M132)</f>
        <v>2600</v>
      </c>
      <c r="L132" s="27">
        <f>SUM(L129:L131)</f>
        <v>2600</v>
      </c>
      <c r="M132" s="27"/>
      <c r="N132" s="27">
        <f>SUM(O132:P132)</f>
        <v>1900</v>
      </c>
      <c r="O132" s="27">
        <f>SUM(O129:O131)</f>
        <v>1900</v>
      </c>
      <c r="P132" s="27"/>
      <c r="Q132" s="74">
        <f t="shared" si="16"/>
        <v>73.07692307692307</v>
      </c>
    </row>
    <row r="133" spans="1:17" ht="12" customHeight="1">
      <c r="A133" s="13"/>
      <c r="B133" s="13">
        <v>75421</v>
      </c>
      <c r="C133" s="13">
        <v>4210</v>
      </c>
      <c r="D133" s="13" t="s">
        <v>13</v>
      </c>
      <c r="E133" s="14">
        <f aca="true" t="shared" si="21" ref="E133:E139">SUM(F133)</f>
        <v>1900</v>
      </c>
      <c r="F133" s="14">
        <v>1900</v>
      </c>
      <c r="G133" s="26"/>
      <c r="H133" s="22"/>
      <c r="I133" s="26"/>
      <c r="J133" s="14"/>
      <c r="K133" s="15">
        <f aca="true" t="shared" si="22" ref="K133:K139">SUM(L133)</f>
        <v>1900</v>
      </c>
      <c r="L133" s="15">
        <v>1900</v>
      </c>
      <c r="M133" s="27"/>
      <c r="N133" s="15">
        <f aca="true" t="shared" si="23" ref="N133:N139">SUM(O133)</f>
        <v>1406.82</v>
      </c>
      <c r="O133" s="15">
        <v>1406.82</v>
      </c>
      <c r="P133" s="27"/>
      <c r="Q133" s="74">
        <f t="shared" si="16"/>
        <v>74.04315789473685</v>
      </c>
    </row>
    <row r="134" spans="1:17" ht="12" customHeight="1">
      <c r="A134" s="13"/>
      <c r="B134" s="13"/>
      <c r="C134" s="86" t="s">
        <v>141</v>
      </c>
      <c r="D134" s="87"/>
      <c r="E134" s="22">
        <f t="shared" si="21"/>
        <v>1900</v>
      </c>
      <c r="F134" s="22">
        <f>SUM(F133)</f>
        <v>1900</v>
      </c>
      <c r="G134" s="26"/>
      <c r="H134" s="22"/>
      <c r="I134" s="26"/>
      <c r="J134" s="14"/>
      <c r="K134" s="27">
        <f t="shared" si="22"/>
        <v>1900</v>
      </c>
      <c r="L134" s="27">
        <f>SUM(L133)</f>
        <v>1900</v>
      </c>
      <c r="M134" s="27"/>
      <c r="N134" s="27">
        <f t="shared" si="23"/>
        <v>1406.82</v>
      </c>
      <c r="O134" s="27">
        <f>SUM(O133)</f>
        <v>1406.82</v>
      </c>
      <c r="P134" s="27"/>
      <c r="Q134" s="74">
        <f t="shared" si="16"/>
        <v>74.04315789473685</v>
      </c>
    </row>
    <row r="135" spans="1:17" ht="12" customHeight="1">
      <c r="A135" s="13"/>
      <c r="B135" s="13">
        <v>75416</v>
      </c>
      <c r="C135" s="13">
        <v>4010</v>
      </c>
      <c r="D135" s="13" t="s">
        <v>18</v>
      </c>
      <c r="E135" s="14">
        <f t="shared" si="21"/>
        <v>200000</v>
      </c>
      <c r="F135" s="14">
        <v>200000</v>
      </c>
      <c r="G135" s="13"/>
      <c r="H135" s="22"/>
      <c r="I135" s="26"/>
      <c r="J135" s="14"/>
      <c r="K135" s="15">
        <f t="shared" si="22"/>
        <v>0</v>
      </c>
      <c r="L135" s="15">
        <v>0</v>
      </c>
      <c r="M135" s="15"/>
      <c r="N135" s="15">
        <f t="shared" si="23"/>
        <v>0</v>
      </c>
      <c r="O135" s="15">
        <v>0</v>
      </c>
      <c r="P135" s="15"/>
      <c r="Q135" s="74" t="e">
        <f t="shared" si="16"/>
        <v>#DIV/0!</v>
      </c>
    </row>
    <row r="136" spans="1:17" ht="12" customHeight="1">
      <c r="A136" s="13"/>
      <c r="B136" s="13"/>
      <c r="C136" s="13">
        <v>4110</v>
      </c>
      <c r="D136" s="13" t="s">
        <v>20</v>
      </c>
      <c r="E136" s="14">
        <f t="shared" si="21"/>
        <v>37000</v>
      </c>
      <c r="F136" s="14">
        <v>37000</v>
      </c>
      <c r="G136" s="13"/>
      <c r="H136" s="22"/>
      <c r="I136" s="26"/>
      <c r="J136" s="14"/>
      <c r="K136" s="15">
        <f t="shared" si="22"/>
        <v>0</v>
      </c>
      <c r="L136" s="15">
        <v>0</v>
      </c>
      <c r="M136" s="15"/>
      <c r="N136" s="15">
        <f t="shared" si="23"/>
        <v>0</v>
      </c>
      <c r="O136" s="15">
        <v>0</v>
      </c>
      <c r="P136" s="15"/>
      <c r="Q136" s="74" t="e">
        <f t="shared" si="16"/>
        <v>#DIV/0!</v>
      </c>
    </row>
    <row r="137" spans="1:17" ht="12" customHeight="1">
      <c r="A137" s="13"/>
      <c r="B137" s="13"/>
      <c r="C137" s="13">
        <v>4120</v>
      </c>
      <c r="D137" s="13" t="s">
        <v>21</v>
      </c>
      <c r="E137" s="14">
        <f t="shared" si="21"/>
        <v>5000</v>
      </c>
      <c r="F137" s="14">
        <v>5000</v>
      </c>
      <c r="G137" s="13"/>
      <c r="H137" s="22"/>
      <c r="I137" s="26"/>
      <c r="J137" s="14"/>
      <c r="K137" s="15">
        <f t="shared" si="22"/>
        <v>0</v>
      </c>
      <c r="L137" s="15">
        <v>0</v>
      </c>
      <c r="M137" s="15"/>
      <c r="N137" s="15">
        <f t="shared" si="23"/>
        <v>0</v>
      </c>
      <c r="O137" s="15">
        <v>0</v>
      </c>
      <c r="P137" s="15"/>
      <c r="Q137" s="74" t="e">
        <f t="shared" si="16"/>
        <v>#DIV/0!</v>
      </c>
    </row>
    <row r="138" spans="1:17" ht="12" customHeight="1">
      <c r="A138" s="13"/>
      <c r="B138" s="13"/>
      <c r="C138" s="13">
        <v>4210</v>
      </c>
      <c r="D138" s="13" t="s">
        <v>13</v>
      </c>
      <c r="E138" s="14">
        <f t="shared" si="21"/>
        <v>18000</v>
      </c>
      <c r="F138" s="14">
        <v>18000</v>
      </c>
      <c r="G138" s="13"/>
      <c r="H138" s="22"/>
      <c r="I138" s="26"/>
      <c r="J138" s="14"/>
      <c r="K138" s="15">
        <f t="shared" si="22"/>
        <v>0</v>
      </c>
      <c r="L138" s="15">
        <v>0</v>
      </c>
      <c r="M138" s="15"/>
      <c r="N138" s="15">
        <f t="shared" si="23"/>
        <v>0</v>
      </c>
      <c r="O138" s="15">
        <v>0</v>
      </c>
      <c r="P138" s="15"/>
      <c r="Q138" s="74" t="e">
        <f t="shared" si="16"/>
        <v>#DIV/0!</v>
      </c>
    </row>
    <row r="139" spans="1:17" ht="12" customHeight="1">
      <c r="A139" s="13"/>
      <c r="B139" s="13"/>
      <c r="C139" s="13">
        <v>4300</v>
      </c>
      <c r="D139" s="13" t="s">
        <v>8</v>
      </c>
      <c r="E139" s="14">
        <f t="shared" si="21"/>
        <v>10000</v>
      </c>
      <c r="F139" s="14">
        <v>10000</v>
      </c>
      <c r="G139" s="13"/>
      <c r="H139" s="22"/>
      <c r="I139" s="26"/>
      <c r="J139" s="14"/>
      <c r="K139" s="15">
        <f t="shared" si="22"/>
        <v>0</v>
      </c>
      <c r="L139" s="15">
        <v>0</v>
      </c>
      <c r="M139" s="15"/>
      <c r="N139" s="15">
        <f t="shared" si="23"/>
        <v>0</v>
      </c>
      <c r="O139" s="15">
        <v>0</v>
      </c>
      <c r="P139" s="15"/>
      <c r="Q139" s="74" t="e">
        <f t="shared" si="16"/>
        <v>#DIV/0!</v>
      </c>
    </row>
    <row r="140" spans="1:17" ht="12" customHeight="1">
      <c r="A140" s="13"/>
      <c r="B140" s="13"/>
      <c r="C140" s="13">
        <v>6060</v>
      </c>
      <c r="D140" s="13" t="s">
        <v>27</v>
      </c>
      <c r="E140" s="14">
        <f>SUM(G140)</f>
        <v>110000</v>
      </c>
      <c r="F140" s="14"/>
      <c r="G140" s="13">
        <v>110000</v>
      </c>
      <c r="H140" s="22"/>
      <c r="I140" s="26"/>
      <c r="J140" s="14"/>
      <c r="K140" s="15">
        <f>SUM(M140)</f>
        <v>110000</v>
      </c>
      <c r="L140" s="15"/>
      <c r="M140" s="15">
        <v>110000</v>
      </c>
      <c r="N140" s="15">
        <f>SUM(P140)</f>
        <v>0</v>
      </c>
      <c r="O140" s="15">
        <v>0</v>
      </c>
      <c r="P140" s="15">
        <v>0</v>
      </c>
      <c r="Q140" s="74">
        <f aca="true" t="shared" si="24" ref="Q140:Q203">SUM(N140/K140)*100</f>
        <v>0</v>
      </c>
    </row>
    <row r="141" spans="1:17" ht="12" customHeight="1">
      <c r="A141" s="13"/>
      <c r="B141" s="13"/>
      <c r="C141" s="86" t="s">
        <v>142</v>
      </c>
      <c r="D141" s="87"/>
      <c r="E141" s="22">
        <f>SUM(F141+G141)</f>
        <v>380000</v>
      </c>
      <c r="F141" s="22">
        <f>SUM(F135:F140)</f>
        <v>270000</v>
      </c>
      <c r="G141" s="22">
        <f>SUM(G135:G140)</f>
        <v>110000</v>
      </c>
      <c r="H141" s="22"/>
      <c r="I141" s="26"/>
      <c r="J141" s="14"/>
      <c r="K141" s="27">
        <f>SUM(L141+M141)</f>
        <v>110000</v>
      </c>
      <c r="L141" s="27">
        <f>SUM(L135:L140)</f>
        <v>0</v>
      </c>
      <c r="M141" s="27">
        <f>SUM(M135:M140)</f>
        <v>110000</v>
      </c>
      <c r="N141" s="27">
        <f>SUM(O141+P141)</f>
        <v>0</v>
      </c>
      <c r="O141" s="27">
        <f>SUM(O135:O140)</f>
        <v>0</v>
      </c>
      <c r="P141" s="27">
        <f>SUM(P140)</f>
        <v>0</v>
      </c>
      <c r="Q141" s="74">
        <f t="shared" si="24"/>
        <v>0</v>
      </c>
    </row>
    <row r="142" spans="1:17" ht="29.25" customHeight="1">
      <c r="A142" s="99" t="s">
        <v>75</v>
      </c>
      <c r="B142" s="100"/>
      <c r="C142" s="100"/>
      <c r="D142" s="101"/>
      <c r="E142" s="14">
        <f t="shared" si="18"/>
        <v>822200</v>
      </c>
      <c r="F142" s="14">
        <f>SUM(F132,F128,F117,F134,F141)</f>
        <v>512200</v>
      </c>
      <c r="G142" s="14">
        <f>SUM(G117+G128+G132+G140)</f>
        <v>310000</v>
      </c>
      <c r="H142" s="14">
        <f>SUM(H117,H132,H128)</f>
        <v>0</v>
      </c>
      <c r="I142" s="14">
        <f>SUM(I117+I128+I132)</f>
        <v>-20000</v>
      </c>
      <c r="J142" s="14">
        <f>SUM(E142+I142)</f>
        <v>802200</v>
      </c>
      <c r="K142" s="15">
        <f aca="true" t="shared" si="25" ref="K142:K227">SUM(L142:M142)</f>
        <v>399200</v>
      </c>
      <c r="L142" s="15">
        <f>SUM(L132,L128,L117,L134,L141)</f>
        <v>246200</v>
      </c>
      <c r="M142" s="15">
        <f>SUM(M117+M128+M132+M140)</f>
        <v>153000</v>
      </c>
      <c r="N142" s="15">
        <f aca="true" t="shared" si="26" ref="N142:N227">SUM(O142:P142)</f>
        <v>171195.89</v>
      </c>
      <c r="O142" s="15">
        <f>SUM(O141,O134,O132,O128,O117)</f>
        <v>129045.89</v>
      </c>
      <c r="P142" s="15">
        <f>SUM(P117+P128)</f>
        <v>42150</v>
      </c>
      <c r="Q142" s="74">
        <f t="shared" si="24"/>
        <v>42.88474198396794</v>
      </c>
    </row>
    <row r="143" spans="1:17" ht="24.75" customHeight="1">
      <c r="A143" s="38">
        <v>757</v>
      </c>
      <c r="B143" s="38">
        <v>75702</v>
      </c>
      <c r="C143" s="38">
        <v>8070</v>
      </c>
      <c r="D143" s="17" t="s">
        <v>143</v>
      </c>
      <c r="E143" s="18">
        <f t="shared" si="18"/>
        <v>1566315</v>
      </c>
      <c r="F143" s="18">
        <v>1566315</v>
      </c>
      <c r="G143" s="13"/>
      <c r="H143" s="14">
        <v>-303975</v>
      </c>
      <c r="I143" s="13"/>
      <c r="J143" s="14">
        <f aca="true" t="shared" si="27" ref="J143:J150">SUM(E143+H143)</f>
        <v>1262340</v>
      </c>
      <c r="K143" s="19">
        <f t="shared" si="25"/>
        <v>1566315</v>
      </c>
      <c r="L143" s="19">
        <v>1566315</v>
      </c>
      <c r="M143" s="15"/>
      <c r="N143" s="19">
        <f t="shared" si="26"/>
        <v>1156018.98</v>
      </c>
      <c r="O143" s="19">
        <v>1156018.98</v>
      </c>
      <c r="P143" s="15"/>
      <c r="Q143" s="74">
        <f t="shared" si="24"/>
        <v>73.80501240171996</v>
      </c>
    </row>
    <row r="144" spans="1:17" ht="37.5" customHeight="1">
      <c r="A144" s="13"/>
      <c r="B144" s="13"/>
      <c r="C144" s="88" t="s">
        <v>86</v>
      </c>
      <c r="D144" s="89"/>
      <c r="E144" s="21">
        <f t="shared" si="18"/>
        <v>1566315</v>
      </c>
      <c r="F144" s="21">
        <f>SUM(F143)</f>
        <v>1566315</v>
      </c>
      <c r="G144" s="16"/>
      <c r="H144" s="21">
        <f>SUM(H143)</f>
        <v>-303975</v>
      </c>
      <c r="I144" s="16"/>
      <c r="J144" s="14">
        <f t="shared" si="27"/>
        <v>1262340</v>
      </c>
      <c r="K144" s="23">
        <f t="shared" si="25"/>
        <v>1566315</v>
      </c>
      <c r="L144" s="23">
        <f>SUM(L143)</f>
        <v>1566315</v>
      </c>
      <c r="M144" s="19"/>
      <c r="N144" s="23">
        <f t="shared" si="26"/>
        <v>1156018.98</v>
      </c>
      <c r="O144" s="23">
        <v>1156018.98</v>
      </c>
      <c r="P144" s="19"/>
      <c r="Q144" s="74">
        <f t="shared" si="24"/>
        <v>73.80501240171996</v>
      </c>
    </row>
    <row r="145" spans="1:17" ht="12" customHeight="1">
      <c r="A145" s="90" t="s">
        <v>34</v>
      </c>
      <c r="B145" s="91"/>
      <c r="C145" s="91"/>
      <c r="D145" s="92"/>
      <c r="E145" s="14">
        <f t="shared" si="18"/>
        <v>1566315</v>
      </c>
      <c r="F145" s="14">
        <f>SUM(F144)</f>
        <v>1566315</v>
      </c>
      <c r="G145" s="14">
        <f>SUM(G144)</f>
        <v>0</v>
      </c>
      <c r="H145" s="14">
        <f>SUM(H144)</f>
        <v>-303975</v>
      </c>
      <c r="I145" s="13"/>
      <c r="J145" s="14">
        <f t="shared" si="27"/>
        <v>1262340</v>
      </c>
      <c r="K145" s="15">
        <f t="shared" si="25"/>
        <v>1566315</v>
      </c>
      <c r="L145" s="15">
        <f>SUM(L144)</f>
        <v>1566315</v>
      </c>
      <c r="M145" s="15">
        <f>SUM(M144)</f>
        <v>0</v>
      </c>
      <c r="N145" s="15">
        <f t="shared" si="26"/>
        <v>1156018.98</v>
      </c>
      <c r="O145" s="15">
        <f>SUM(O144)</f>
        <v>1156018.98</v>
      </c>
      <c r="P145" s="15"/>
      <c r="Q145" s="74">
        <f t="shared" si="24"/>
        <v>73.80501240171996</v>
      </c>
    </row>
    <row r="146" spans="1:17" ht="24" customHeight="1">
      <c r="A146" s="39">
        <v>758</v>
      </c>
      <c r="B146" s="39">
        <v>75831</v>
      </c>
      <c r="C146" s="39">
        <v>2930</v>
      </c>
      <c r="D146" s="17" t="s">
        <v>95</v>
      </c>
      <c r="E146" s="18">
        <f t="shared" si="18"/>
        <v>2910328</v>
      </c>
      <c r="F146" s="18">
        <v>2910328</v>
      </c>
      <c r="G146" s="13"/>
      <c r="H146" s="14">
        <v>0</v>
      </c>
      <c r="I146" s="13"/>
      <c r="J146" s="14">
        <f t="shared" si="27"/>
        <v>2910328</v>
      </c>
      <c r="K146" s="19">
        <f t="shared" si="25"/>
        <v>2910328</v>
      </c>
      <c r="L146" s="19">
        <v>2910328</v>
      </c>
      <c r="M146" s="15"/>
      <c r="N146" s="19">
        <f t="shared" si="26"/>
        <v>2910328</v>
      </c>
      <c r="O146" s="19">
        <v>2910328</v>
      </c>
      <c r="P146" s="15"/>
      <c r="Q146" s="74">
        <f t="shared" si="24"/>
        <v>100</v>
      </c>
    </row>
    <row r="147" spans="1:17" ht="27.75" customHeight="1">
      <c r="A147" s="13"/>
      <c r="B147" s="13"/>
      <c r="C147" s="88" t="s">
        <v>102</v>
      </c>
      <c r="D147" s="89"/>
      <c r="E147" s="22">
        <f t="shared" si="18"/>
        <v>2910328</v>
      </c>
      <c r="F147" s="22">
        <f>SUM(F146)</f>
        <v>2910328</v>
      </c>
      <c r="G147" s="22">
        <f>SUM(G146)</f>
        <v>0</v>
      </c>
      <c r="H147" s="22">
        <f>SUM(H146)</f>
        <v>0</v>
      </c>
      <c r="I147" s="26"/>
      <c r="J147" s="14">
        <f t="shared" si="27"/>
        <v>2910328</v>
      </c>
      <c r="K147" s="27">
        <f t="shared" si="25"/>
        <v>2910328</v>
      </c>
      <c r="L147" s="27">
        <f>SUM(L146)</f>
        <v>2910328</v>
      </c>
      <c r="M147" s="27">
        <f>SUM(M146)</f>
        <v>0</v>
      </c>
      <c r="N147" s="27">
        <f t="shared" si="26"/>
        <v>2910328</v>
      </c>
      <c r="O147" s="27">
        <f>SUM(O146)</f>
        <v>2910328</v>
      </c>
      <c r="P147" s="27"/>
      <c r="Q147" s="74">
        <f t="shared" si="24"/>
        <v>100</v>
      </c>
    </row>
    <row r="148" spans="1:17" ht="12" customHeight="1">
      <c r="A148" s="13"/>
      <c r="B148" s="13">
        <v>75818</v>
      </c>
      <c r="C148" s="13">
        <v>4810</v>
      </c>
      <c r="D148" s="13" t="s">
        <v>35</v>
      </c>
      <c r="E148" s="14">
        <f t="shared" si="18"/>
        <v>315900</v>
      </c>
      <c r="F148" s="14">
        <v>315900</v>
      </c>
      <c r="G148" s="13"/>
      <c r="H148" s="14">
        <v>7100</v>
      </c>
      <c r="I148" s="13"/>
      <c r="J148" s="14">
        <f t="shared" si="27"/>
        <v>323000</v>
      </c>
      <c r="K148" s="15">
        <f t="shared" si="25"/>
        <v>0</v>
      </c>
      <c r="L148" s="15">
        <v>0</v>
      </c>
      <c r="M148" s="15"/>
      <c r="N148" s="15">
        <f t="shared" si="26"/>
        <v>0</v>
      </c>
      <c r="O148" s="15">
        <v>0</v>
      </c>
      <c r="P148" s="15"/>
      <c r="Q148" s="74" t="e">
        <f t="shared" si="24"/>
        <v>#DIV/0!</v>
      </c>
    </row>
    <row r="149" spans="1:17" ht="12" customHeight="1">
      <c r="A149" s="13"/>
      <c r="B149" s="13"/>
      <c r="C149" s="16">
        <v>4810</v>
      </c>
      <c r="D149" s="17" t="s">
        <v>103</v>
      </c>
      <c r="E149" s="14">
        <f t="shared" si="18"/>
        <v>495000</v>
      </c>
      <c r="F149" s="14">
        <v>495000</v>
      </c>
      <c r="G149" s="13"/>
      <c r="H149" s="14">
        <v>0</v>
      </c>
      <c r="I149" s="13"/>
      <c r="J149" s="14">
        <f t="shared" si="27"/>
        <v>495000</v>
      </c>
      <c r="K149" s="15">
        <f t="shared" si="25"/>
        <v>0</v>
      </c>
      <c r="L149" s="15">
        <v>0</v>
      </c>
      <c r="M149" s="15"/>
      <c r="N149" s="15">
        <f t="shared" si="26"/>
        <v>0</v>
      </c>
      <c r="O149" s="15">
        <v>0</v>
      </c>
      <c r="P149" s="15"/>
      <c r="Q149" s="74" t="e">
        <f t="shared" si="24"/>
        <v>#DIV/0!</v>
      </c>
    </row>
    <row r="150" spans="1:17" ht="12" customHeight="1">
      <c r="A150" s="13"/>
      <c r="B150" s="13"/>
      <c r="C150" s="86" t="s">
        <v>76</v>
      </c>
      <c r="D150" s="87"/>
      <c r="E150" s="22">
        <f t="shared" si="18"/>
        <v>810900</v>
      </c>
      <c r="F150" s="22">
        <f>SUM(F148:F149)</f>
        <v>810900</v>
      </c>
      <c r="G150" s="22">
        <f>SUM(G148:G149)</f>
        <v>0</v>
      </c>
      <c r="H150" s="22">
        <f>SUM(H148:H149)</f>
        <v>7100</v>
      </c>
      <c r="I150" s="26"/>
      <c r="J150" s="22">
        <f t="shared" si="27"/>
        <v>818000</v>
      </c>
      <c r="K150" s="27">
        <f t="shared" si="25"/>
        <v>0</v>
      </c>
      <c r="L150" s="27">
        <f>SUM(L148:L149)</f>
        <v>0</v>
      </c>
      <c r="M150" s="27">
        <f>SUM(M148:M149)</f>
        <v>0</v>
      </c>
      <c r="N150" s="27">
        <f t="shared" si="26"/>
        <v>0</v>
      </c>
      <c r="O150" s="27">
        <v>0</v>
      </c>
      <c r="P150" s="27"/>
      <c r="Q150" s="74" t="e">
        <f t="shared" si="24"/>
        <v>#DIV/0!</v>
      </c>
    </row>
    <row r="151" spans="1:17" ht="12" customHeight="1">
      <c r="A151" s="90" t="s">
        <v>36</v>
      </c>
      <c r="B151" s="91"/>
      <c r="C151" s="91"/>
      <c r="D151" s="92"/>
      <c r="E151" s="14">
        <f t="shared" si="18"/>
        <v>3721228</v>
      </c>
      <c r="F151" s="14">
        <f>SUM(F147+F150)</f>
        <v>3721228</v>
      </c>
      <c r="G151" s="14">
        <f>SUM(G147+G150)</f>
        <v>0</v>
      </c>
      <c r="H151" s="14">
        <f>SUM(H147+H150)</f>
        <v>7100</v>
      </c>
      <c r="I151" s="13"/>
      <c r="J151" s="14">
        <f>SUM(J150,J147)</f>
        <v>3728328</v>
      </c>
      <c r="K151" s="15">
        <f t="shared" si="25"/>
        <v>2910328</v>
      </c>
      <c r="L151" s="15">
        <f>SUM(L147+L150)</f>
        <v>2910328</v>
      </c>
      <c r="M151" s="15">
        <f>SUM(M147+M150)</f>
        <v>0</v>
      </c>
      <c r="N151" s="15">
        <f t="shared" si="26"/>
        <v>2910328</v>
      </c>
      <c r="O151" s="15">
        <f>SUM(O147)</f>
        <v>2910328</v>
      </c>
      <c r="P151" s="15"/>
      <c r="Q151" s="74">
        <f t="shared" si="24"/>
        <v>100</v>
      </c>
    </row>
    <row r="152" spans="1:17" ht="23.25" customHeight="1">
      <c r="A152" s="16">
        <v>801</v>
      </c>
      <c r="B152" s="16">
        <v>80101</v>
      </c>
      <c r="C152" s="16">
        <v>3020</v>
      </c>
      <c r="D152" s="17" t="s">
        <v>163</v>
      </c>
      <c r="E152" s="14">
        <f t="shared" si="18"/>
        <v>322000</v>
      </c>
      <c r="F152" s="14">
        <v>322000</v>
      </c>
      <c r="G152" s="13"/>
      <c r="H152" s="14">
        <v>0</v>
      </c>
      <c r="I152" s="13"/>
      <c r="J152" s="14">
        <f>SUM(E151+H152)</f>
        <v>3721228</v>
      </c>
      <c r="K152" s="15">
        <f t="shared" si="25"/>
        <v>335200</v>
      </c>
      <c r="L152" s="15">
        <v>335200</v>
      </c>
      <c r="M152" s="15"/>
      <c r="N152" s="15">
        <f t="shared" si="26"/>
        <v>319145.86</v>
      </c>
      <c r="O152" s="15">
        <v>319145.86</v>
      </c>
      <c r="P152" s="15"/>
      <c r="Q152" s="74">
        <f t="shared" si="24"/>
        <v>95.21057875894988</v>
      </c>
    </row>
    <row r="153" spans="1:17" ht="12" customHeight="1">
      <c r="A153" s="13"/>
      <c r="B153" s="13"/>
      <c r="C153" s="13">
        <v>3240</v>
      </c>
      <c r="D153" s="13" t="s">
        <v>100</v>
      </c>
      <c r="E153" s="14">
        <f t="shared" si="18"/>
        <v>31600</v>
      </c>
      <c r="F153" s="14">
        <v>31600</v>
      </c>
      <c r="G153" s="13"/>
      <c r="H153" s="14"/>
      <c r="I153" s="13"/>
      <c r="J153" s="14"/>
      <c r="K153" s="15">
        <f t="shared" si="25"/>
        <v>27430</v>
      </c>
      <c r="L153" s="15">
        <v>27430</v>
      </c>
      <c r="M153" s="15"/>
      <c r="N153" s="15">
        <f t="shared" si="26"/>
        <v>25712</v>
      </c>
      <c r="O153" s="15">
        <v>25712</v>
      </c>
      <c r="P153" s="15"/>
      <c r="Q153" s="74">
        <f t="shared" si="24"/>
        <v>93.73678454247175</v>
      </c>
    </row>
    <row r="154" spans="1:17" ht="12" customHeight="1">
      <c r="A154" s="13"/>
      <c r="B154" s="13"/>
      <c r="C154" s="13">
        <v>4010</v>
      </c>
      <c r="D154" s="13" t="s">
        <v>18</v>
      </c>
      <c r="E154" s="14">
        <f t="shared" si="18"/>
        <v>4586500</v>
      </c>
      <c r="F154" s="14">
        <v>4586500</v>
      </c>
      <c r="G154" s="13"/>
      <c r="H154" s="14">
        <v>0</v>
      </c>
      <c r="I154" s="13"/>
      <c r="J154" s="14">
        <f>SUM(E152+H154)</f>
        <v>322000</v>
      </c>
      <c r="K154" s="15">
        <f t="shared" si="25"/>
        <v>4668924</v>
      </c>
      <c r="L154" s="15">
        <v>4668924</v>
      </c>
      <c r="M154" s="15"/>
      <c r="N154" s="15">
        <f t="shared" si="26"/>
        <v>4581733.32</v>
      </c>
      <c r="O154" s="15">
        <v>4581733.32</v>
      </c>
      <c r="P154" s="15"/>
      <c r="Q154" s="74">
        <f t="shared" si="24"/>
        <v>98.13253160685417</v>
      </c>
    </row>
    <row r="155" spans="1:17" ht="12" customHeight="1">
      <c r="A155" s="13"/>
      <c r="B155" s="13"/>
      <c r="C155" s="13">
        <v>4040</v>
      </c>
      <c r="D155" s="13" t="s">
        <v>19</v>
      </c>
      <c r="E155" s="14">
        <f t="shared" si="18"/>
        <v>367830</v>
      </c>
      <c r="F155" s="14">
        <v>367830</v>
      </c>
      <c r="G155" s="13"/>
      <c r="H155" s="14">
        <v>0</v>
      </c>
      <c r="I155" s="13"/>
      <c r="J155" s="14">
        <f aca="true" t="shared" si="28" ref="J155:J163">SUM(E154+H155)</f>
        <v>4586500</v>
      </c>
      <c r="K155" s="15">
        <f t="shared" si="25"/>
        <v>328050</v>
      </c>
      <c r="L155" s="15">
        <v>328050</v>
      </c>
      <c r="M155" s="15"/>
      <c r="N155" s="15">
        <f t="shared" si="26"/>
        <v>328024.67</v>
      </c>
      <c r="O155" s="15">
        <v>328024.67</v>
      </c>
      <c r="P155" s="15"/>
      <c r="Q155" s="74">
        <f t="shared" si="24"/>
        <v>99.99227861606462</v>
      </c>
    </row>
    <row r="156" spans="1:17" ht="12" customHeight="1">
      <c r="A156" s="13"/>
      <c r="B156" s="13"/>
      <c r="C156" s="13">
        <v>4110</v>
      </c>
      <c r="D156" s="13" t="s">
        <v>20</v>
      </c>
      <c r="E156" s="14">
        <f t="shared" si="18"/>
        <v>790000</v>
      </c>
      <c r="F156" s="14">
        <v>790000</v>
      </c>
      <c r="G156" s="13"/>
      <c r="H156" s="14">
        <v>0</v>
      </c>
      <c r="I156" s="13"/>
      <c r="J156" s="14">
        <f t="shared" si="28"/>
        <v>367830</v>
      </c>
      <c r="K156" s="15">
        <f t="shared" si="25"/>
        <v>800265</v>
      </c>
      <c r="L156" s="15">
        <v>800265</v>
      </c>
      <c r="M156" s="15"/>
      <c r="N156" s="15">
        <f t="shared" si="26"/>
        <v>769399.04</v>
      </c>
      <c r="O156" s="15">
        <v>769399.04</v>
      </c>
      <c r="P156" s="15"/>
      <c r="Q156" s="74">
        <f t="shared" si="24"/>
        <v>96.14303262044447</v>
      </c>
    </row>
    <row r="157" spans="1:17" ht="12" customHeight="1">
      <c r="A157" s="13"/>
      <c r="B157" s="13"/>
      <c r="C157" s="13">
        <v>4120</v>
      </c>
      <c r="D157" s="13" t="s">
        <v>21</v>
      </c>
      <c r="E157" s="14">
        <f t="shared" si="18"/>
        <v>125000</v>
      </c>
      <c r="F157" s="14">
        <v>125000</v>
      </c>
      <c r="G157" s="13"/>
      <c r="H157" s="14">
        <v>0</v>
      </c>
      <c r="I157" s="13"/>
      <c r="J157" s="14">
        <f t="shared" si="28"/>
        <v>790000</v>
      </c>
      <c r="K157" s="15">
        <f t="shared" si="25"/>
        <v>127931</v>
      </c>
      <c r="L157" s="15">
        <v>127931</v>
      </c>
      <c r="M157" s="15"/>
      <c r="N157" s="15">
        <f t="shared" si="26"/>
        <v>122820.66</v>
      </c>
      <c r="O157" s="15">
        <v>122820.66</v>
      </c>
      <c r="P157" s="15"/>
      <c r="Q157" s="74">
        <f t="shared" si="24"/>
        <v>96.0053935324511</v>
      </c>
    </row>
    <row r="158" spans="1:17" ht="12" customHeight="1">
      <c r="A158" s="13"/>
      <c r="B158" s="13"/>
      <c r="C158" s="13">
        <v>4140</v>
      </c>
      <c r="D158" s="13" t="s">
        <v>24</v>
      </c>
      <c r="E158" s="14">
        <f t="shared" si="18"/>
        <v>41544</v>
      </c>
      <c r="F158" s="14">
        <v>41544</v>
      </c>
      <c r="G158" s="13"/>
      <c r="H158" s="14">
        <v>0</v>
      </c>
      <c r="I158" s="13"/>
      <c r="J158" s="14">
        <f t="shared" si="28"/>
        <v>125000</v>
      </c>
      <c r="K158" s="15">
        <f t="shared" si="25"/>
        <v>11020</v>
      </c>
      <c r="L158" s="15">
        <v>11020</v>
      </c>
      <c r="M158" s="15"/>
      <c r="N158" s="15">
        <f t="shared" si="26"/>
        <v>9424.38</v>
      </c>
      <c r="O158" s="15">
        <v>9424.38</v>
      </c>
      <c r="P158" s="15"/>
      <c r="Q158" s="74">
        <f t="shared" si="24"/>
        <v>85.5206896551724</v>
      </c>
    </row>
    <row r="159" spans="1:17" ht="12" customHeight="1">
      <c r="A159" s="13"/>
      <c r="B159" s="13"/>
      <c r="C159" s="13">
        <v>4170</v>
      </c>
      <c r="D159" s="13" t="s">
        <v>93</v>
      </c>
      <c r="E159" s="14">
        <f t="shared" si="18"/>
        <v>15000</v>
      </c>
      <c r="F159" s="14">
        <v>15000</v>
      </c>
      <c r="G159" s="13"/>
      <c r="H159" s="14">
        <v>0</v>
      </c>
      <c r="I159" s="13"/>
      <c r="J159" s="14">
        <f t="shared" si="28"/>
        <v>41544</v>
      </c>
      <c r="K159" s="15">
        <f t="shared" si="25"/>
        <v>27640</v>
      </c>
      <c r="L159" s="15">
        <v>27640</v>
      </c>
      <c r="M159" s="15"/>
      <c r="N159" s="15">
        <f t="shared" si="26"/>
        <v>23754.4</v>
      </c>
      <c r="O159" s="15">
        <v>23754.4</v>
      </c>
      <c r="P159" s="15"/>
      <c r="Q159" s="74">
        <f t="shared" si="24"/>
        <v>85.94211287988423</v>
      </c>
    </row>
    <row r="160" spans="1:17" ht="12" customHeight="1">
      <c r="A160" s="13"/>
      <c r="B160" s="13"/>
      <c r="C160" s="13">
        <v>4210</v>
      </c>
      <c r="D160" s="13" t="s">
        <v>13</v>
      </c>
      <c r="E160" s="14">
        <f t="shared" si="18"/>
        <v>193000</v>
      </c>
      <c r="F160" s="14">
        <v>193000</v>
      </c>
      <c r="G160" s="13"/>
      <c r="H160" s="14">
        <v>0</v>
      </c>
      <c r="I160" s="13"/>
      <c r="J160" s="14">
        <f t="shared" si="28"/>
        <v>15000</v>
      </c>
      <c r="K160" s="15">
        <f t="shared" si="25"/>
        <v>245534</v>
      </c>
      <c r="L160" s="15">
        <v>245534</v>
      </c>
      <c r="M160" s="15"/>
      <c r="N160" s="15">
        <f t="shared" si="26"/>
        <v>244666.95</v>
      </c>
      <c r="O160" s="15">
        <v>244666.95</v>
      </c>
      <c r="P160" s="15"/>
      <c r="Q160" s="74">
        <f t="shared" si="24"/>
        <v>99.64687171634071</v>
      </c>
    </row>
    <row r="161" spans="1:17" ht="24.75" customHeight="1">
      <c r="A161" s="13"/>
      <c r="B161" s="13"/>
      <c r="C161" s="16">
        <v>4230</v>
      </c>
      <c r="D161" s="17" t="s">
        <v>140</v>
      </c>
      <c r="E161" s="14">
        <f t="shared" si="18"/>
        <v>10000</v>
      </c>
      <c r="F161" s="14">
        <v>10000</v>
      </c>
      <c r="G161" s="13"/>
      <c r="H161" s="14">
        <v>0</v>
      </c>
      <c r="I161" s="13"/>
      <c r="J161" s="14">
        <f t="shared" si="28"/>
        <v>193000</v>
      </c>
      <c r="K161" s="15">
        <f t="shared" si="25"/>
        <v>15415</v>
      </c>
      <c r="L161" s="15">
        <v>15415</v>
      </c>
      <c r="M161" s="15"/>
      <c r="N161" s="15">
        <f t="shared" si="26"/>
        <v>15303.11</v>
      </c>
      <c r="O161" s="15">
        <v>15303.11</v>
      </c>
      <c r="P161" s="15"/>
      <c r="Q161" s="74">
        <f t="shared" si="24"/>
        <v>99.27414855660072</v>
      </c>
    </row>
    <row r="162" spans="1:17" ht="12" customHeight="1">
      <c r="A162" s="13"/>
      <c r="B162" s="13"/>
      <c r="C162" s="13">
        <v>4240</v>
      </c>
      <c r="D162" s="13" t="s">
        <v>37</v>
      </c>
      <c r="E162" s="14">
        <f t="shared" si="18"/>
        <v>69000</v>
      </c>
      <c r="F162" s="14">
        <v>69000</v>
      </c>
      <c r="G162" s="13"/>
      <c r="H162" s="14">
        <v>0</v>
      </c>
      <c r="I162" s="13"/>
      <c r="J162" s="14">
        <f t="shared" si="28"/>
        <v>10000</v>
      </c>
      <c r="K162" s="15">
        <f t="shared" si="25"/>
        <v>104770</v>
      </c>
      <c r="L162" s="15">
        <v>104770</v>
      </c>
      <c r="M162" s="15"/>
      <c r="N162" s="15">
        <f t="shared" si="26"/>
        <v>103269.4</v>
      </c>
      <c r="O162" s="15">
        <v>103269.4</v>
      </c>
      <c r="P162" s="15"/>
      <c r="Q162" s="74">
        <f t="shared" si="24"/>
        <v>98.5677197671089</v>
      </c>
    </row>
    <row r="163" spans="1:17" ht="12" customHeight="1">
      <c r="A163" s="13"/>
      <c r="B163" s="13"/>
      <c r="C163" s="13">
        <v>4260</v>
      </c>
      <c r="D163" s="13" t="s">
        <v>6</v>
      </c>
      <c r="E163" s="14">
        <f t="shared" si="18"/>
        <v>554000</v>
      </c>
      <c r="F163" s="14">
        <v>554000</v>
      </c>
      <c r="G163" s="13"/>
      <c r="H163" s="14">
        <v>0</v>
      </c>
      <c r="I163" s="13"/>
      <c r="J163" s="14">
        <f t="shared" si="28"/>
        <v>69000</v>
      </c>
      <c r="K163" s="15">
        <f t="shared" si="25"/>
        <v>590664</v>
      </c>
      <c r="L163" s="15">
        <v>590664</v>
      </c>
      <c r="M163" s="15"/>
      <c r="N163" s="15">
        <f t="shared" si="26"/>
        <v>571684.55</v>
      </c>
      <c r="O163" s="15">
        <v>571684.55</v>
      </c>
      <c r="P163" s="15"/>
      <c r="Q163" s="74">
        <f t="shared" si="24"/>
        <v>96.78676032397439</v>
      </c>
    </row>
    <row r="164" spans="1:17" ht="12" customHeight="1">
      <c r="A164" s="13"/>
      <c r="B164" s="13"/>
      <c r="C164" s="13">
        <v>4270</v>
      </c>
      <c r="D164" s="13" t="s">
        <v>7</v>
      </c>
      <c r="E164" s="14">
        <f t="shared" si="18"/>
        <v>790000</v>
      </c>
      <c r="F164" s="14">
        <v>790000</v>
      </c>
      <c r="G164" s="13"/>
      <c r="H164" s="14">
        <v>6000</v>
      </c>
      <c r="I164" s="13"/>
      <c r="J164" s="14">
        <f aca="true" t="shared" si="29" ref="J164:J173">SUM(E164+H164)</f>
        <v>796000</v>
      </c>
      <c r="K164" s="15">
        <f t="shared" si="25"/>
        <v>854300</v>
      </c>
      <c r="L164" s="15">
        <v>854300</v>
      </c>
      <c r="M164" s="15"/>
      <c r="N164" s="15">
        <f t="shared" si="26"/>
        <v>852126.84</v>
      </c>
      <c r="O164" s="15">
        <v>852126.84</v>
      </c>
      <c r="P164" s="15"/>
      <c r="Q164" s="74">
        <f t="shared" si="24"/>
        <v>99.74562097623784</v>
      </c>
    </row>
    <row r="165" spans="1:17" ht="12" customHeight="1">
      <c r="A165" s="13"/>
      <c r="B165" s="13"/>
      <c r="C165" s="13">
        <v>4280</v>
      </c>
      <c r="D165" s="13" t="s">
        <v>29</v>
      </c>
      <c r="E165" s="14">
        <f t="shared" si="18"/>
        <v>6500</v>
      </c>
      <c r="F165" s="14">
        <v>6500</v>
      </c>
      <c r="G165" s="13"/>
      <c r="H165" s="14">
        <v>0</v>
      </c>
      <c r="I165" s="13"/>
      <c r="J165" s="14">
        <f t="shared" si="29"/>
        <v>6500</v>
      </c>
      <c r="K165" s="15">
        <f t="shared" si="25"/>
        <v>6900</v>
      </c>
      <c r="L165" s="15">
        <v>6900</v>
      </c>
      <c r="M165" s="15"/>
      <c r="N165" s="15">
        <f t="shared" si="26"/>
        <v>6095</v>
      </c>
      <c r="O165" s="15">
        <v>6095</v>
      </c>
      <c r="P165" s="15"/>
      <c r="Q165" s="74">
        <f t="shared" si="24"/>
        <v>88.33333333333333</v>
      </c>
    </row>
    <row r="166" spans="1:17" ht="12" customHeight="1">
      <c r="A166" s="13"/>
      <c r="B166" s="13"/>
      <c r="C166" s="13">
        <v>4300</v>
      </c>
      <c r="D166" s="13" t="s">
        <v>8</v>
      </c>
      <c r="E166" s="14">
        <f t="shared" si="18"/>
        <v>180000</v>
      </c>
      <c r="F166" s="14">
        <v>180000</v>
      </c>
      <c r="G166" s="13"/>
      <c r="H166" s="14">
        <v>10500</v>
      </c>
      <c r="I166" s="13"/>
      <c r="J166" s="14">
        <f t="shared" si="29"/>
        <v>190500</v>
      </c>
      <c r="K166" s="15">
        <f t="shared" si="25"/>
        <v>196690</v>
      </c>
      <c r="L166" s="15">
        <v>196690</v>
      </c>
      <c r="M166" s="15"/>
      <c r="N166" s="15">
        <f t="shared" si="26"/>
        <v>190124.03</v>
      </c>
      <c r="O166" s="15">
        <v>190124.03</v>
      </c>
      <c r="P166" s="15"/>
      <c r="Q166" s="74">
        <f t="shared" si="24"/>
        <v>96.66176724795363</v>
      </c>
    </row>
    <row r="167" spans="1:17" ht="12" customHeight="1">
      <c r="A167" s="13"/>
      <c r="B167" s="13"/>
      <c r="C167" s="13">
        <v>4350</v>
      </c>
      <c r="D167" s="13" t="s">
        <v>108</v>
      </c>
      <c r="E167" s="14">
        <f>SUM(F167:G167)</f>
        <v>6500</v>
      </c>
      <c r="F167" s="14">
        <v>6500</v>
      </c>
      <c r="G167" s="13"/>
      <c r="H167" s="14">
        <v>0</v>
      </c>
      <c r="I167" s="13"/>
      <c r="J167" s="14">
        <f>SUM(E167+H167)</f>
        <v>6500</v>
      </c>
      <c r="K167" s="15">
        <f t="shared" si="25"/>
        <v>5500</v>
      </c>
      <c r="L167" s="15">
        <v>5500</v>
      </c>
      <c r="M167" s="15"/>
      <c r="N167" s="15">
        <f t="shared" si="26"/>
        <v>3832.12</v>
      </c>
      <c r="O167" s="15">
        <v>3832.12</v>
      </c>
      <c r="P167" s="15"/>
      <c r="Q167" s="74">
        <f t="shared" si="24"/>
        <v>69.67490909090908</v>
      </c>
    </row>
    <row r="168" spans="1:17" ht="33.75" customHeight="1">
      <c r="A168" s="13"/>
      <c r="B168" s="13"/>
      <c r="C168" s="16">
        <v>4360</v>
      </c>
      <c r="D168" s="17" t="s">
        <v>131</v>
      </c>
      <c r="E168" s="18">
        <f>SUM(F168:G168)</f>
        <v>4400</v>
      </c>
      <c r="F168" s="18">
        <v>4400</v>
      </c>
      <c r="G168" s="13"/>
      <c r="H168" s="14"/>
      <c r="I168" s="13"/>
      <c r="J168" s="14"/>
      <c r="K168" s="19">
        <f t="shared" si="25"/>
        <v>3800</v>
      </c>
      <c r="L168" s="19">
        <v>3800</v>
      </c>
      <c r="M168" s="15"/>
      <c r="N168" s="19">
        <f t="shared" si="26"/>
        <v>2962.46</v>
      </c>
      <c r="O168" s="19">
        <v>2962.46</v>
      </c>
      <c r="P168" s="15"/>
      <c r="Q168" s="74">
        <f t="shared" si="24"/>
        <v>77.95947368421052</v>
      </c>
    </row>
    <row r="169" spans="1:17" ht="38.25" customHeight="1">
      <c r="A169" s="13"/>
      <c r="B169" s="13"/>
      <c r="C169" s="16">
        <v>4370</v>
      </c>
      <c r="D169" s="17" t="s">
        <v>126</v>
      </c>
      <c r="E169" s="18">
        <f>SUM(F169:G169)</f>
        <v>22500</v>
      </c>
      <c r="F169" s="18">
        <v>22500</v>
      </c>
      <c r="G169" s="13"/>
      <c r="H169" s="14"/>
      <c r="I169" s="13"/>
      <c r="J169" s="14"/>
      <c r="K169" s="19">
        <f t="shared" si="25"/>
        <v>21110</v>
      </c>
      <c r="L169" s="19">
        <v>21110</v>
      </c>
      <c r="M169" s="15"/>
      <c r="N169" s="19">
        <f t="shared" si="26"/>
        <v>20290.71</v>
      </c>
      <c r="O169" s="19">
        <v>20290.71</v>
      </c>
      <c r="P169" s="15"/>
      <c r="Q169" s="74">
        <f t="shared" si="24"/>
        <v>96.11894836570345</v>
      </c>
    </row>
    <row r="170" spans="1:17" ht="12" customHeight="1">
      <c r="A170" s="13"/>
      <c r="B170" s="13"/>
      <c r="C170" s="13">
        <v>4410</v>
      </c>
      <c r="D170" s="13" t="s">
        <v>23</v>
      </c>
      <c r="E170" s="14">
        <f t="shared" si="18"/>
        <v>6500</v>
      </c>
      <c r="F170" s="14">
        <v>6500</v>
      </c>
      <c r="G170" s="13"/>
      <c r="H170" s="14">
        <v>0</v>
      </c>
      <c r="I170" s="13"/>
      <c r="J170" s="14">
        <f t="shared" si="29"/>
        <v>6500</v>
      </c>
      <c r="K170" s="15">
        <f t="shared" si="25"/>
        <v>5480</v>
      </c>
      <c r="L170" s="15">
        <v>5480</v>
      </c>
      <c r="M170" s="15"/>
      <c r="N170" s="15">
        <f t="shared" si="26"/>
        <v>4969.98</v>
      </c>
      <c r="O170" s="15">
        <v>4969.98</v>
      </c>
      <c r="P170" s="15"/>
      <c r="Q170" s="74">
        <f t="shared" si="24"/>
        <v>90.69306569343065</v>
      </c>
    </row>
    <row r="171" spans="1:17" ht="12" customHeight="1">
      <c r="A171" s="13"/>
      <c r="B171" s="13"/>
      <c r="C171" s="13">
        <v>4420</v>
      </c>
      <c r="D171" s="13" t="s">
        <v>1</v>
      </c>
      <c r="E171" s="14">
        <f t="shared" si="18"/>
        <v>600</v>
      </c>
      <c r="F171" s="14">
        <v>600</v>
      </c>
      <c r="G171" s="13"/>
      <c r="H171" s="14">
        <v>0</v>
      </c>
      <c r="I171" s="13"/>
      <c r="J171" s="14">
        <f t="shared" si="29"/>
        <v>600</v>
      </c>
      <c r="K171" s="15">
        <f t="shared" si="25"/>
        <v>0</v>
      </c>
      <c r="L171" s="15">
        <v>0</v>
      </c>
      <c r="M171" s="15"/>
      <c r="N171" s="15">
        <f t="shared" si="26"/>
        <v>0</v>
      </c>
      <c r="O171" s="15">
        <v>0</v>
      </c>
      <c r="P171" s="15"/>
      <c r="Q171" s="74" t="e">
        <f t="shared" si="24"/>
        <v>#DIV/0!</v>
      </c>
    </row>
    <row r="172" spans="1:17" ht="12" customHeight="1">
      <c r="A172" s="13"/>
      <c r="B172" s="13"/>
      <c r="C172" s="13">
        <v>4430</v>
      </c>
      <c r="D172" s="13" t="s">
        <v>25</v>
      </c>
      <c r="E172" s="14">
        <f t="shared" si="18"/>
        <v>17500</v>
      </c>
      <c r="F172" s="14">
        <v>17500</v>
      </c>
      <c r="G172" s="13"/>
      <c r="H172" s="14">
        <v>0</v>
      </c>
      <c r="I172" s="13"/>
      <c r="J172" s="14">
        <f t="shared" si="29"/>
        <v>17500</v>
      </c>
      <c r="K172" s="15">
        <f t="shared" si="25"/>
        <v>19109</v>
      </c>
      <c r="L172" s="15">
        <v>19109</v>
      </c>
      <c r="M172" s="15"/>
      <c r="N172" s="15">
        <f t="shared" si="26"/>
        <v>19045</v>
      </c>
      <c r="O172" s="15">
        <v>19045</v>
      </c>
      <c r="P172" s="15"/>
      <c r="Q172" s="74">
        <f t="shared" si="24"/>
        <v>99.6650792820137</v>
      </c>
    </row>
    <row r="173" spans="1:17" ht="12" customHeight="1">
      <c r="A173" s="13"/>
      <c r="B173" s="13"/>
      <c r="C173" s="13">
        <v>4440</v>
      </c>
      <c r="D173" s="13" t="s">
        <v>38</v>
      </c>
      <c r="E173" s="14">
        <f t="shared" si="18"/>
        <v>272398</v>
      </c>
      <c r="F173" s="14">
        <v>272398</v>
      </c>
      <c r="G173" s="13"/>
      <c r="H173" s="14">
        <v>0</v>
      </c>
      <c r="I173" s="13"/>
      <c r="J173" s="14">
        <f t="shared" si="29"/>
        <v>272398</v>
      </c>
      <c r="K173" s="15">
        <f t="shared" si="25"/>
        <v>283042</v>
      </c>
      <c r="L173" s="15">
        <v>283042</v>
      </c>
      <c r="M173" s="15"/>
      <c r="N173" s="15">
        <f t="shared" si="26"/>
        <v>283042</v>
      </c>
      <c r="O173" s="15">
        <v>283042</v>
      </c>
      <c r="P173" s="15"/>
      <c r="Q173" s="74">
        <f t="shared" si="24"/>
        <v>100</v>
      </c>
    </row>
    <row r="174" spans="1:17" ht="24" customHeight="1">
      <c r="A174" s="13"/>
      <c r="B174" s="13"/>
      <c r="C174" s="40">
        <v>4700</v>
      </c>
      <c r="D174" s="17" t="s">
        <v>122</v>
      </c>
      <c r="E174" s="14">
        <f t="shared" si="18"/>
        <v>3500</v>
      </c>
      <c r="F174" s="14">
        <v>3500</v>
      </c>
      <c r="G174" s="13"/>
      <c r="H174" s="14"/>
      <c r="I174" s="13"/>
      <c r="J174" s="14"/>
      <c r="K174" s="15">
        <f t="shared" si="25"/>
        <v>2210</v>
      </c>
      <c r="L174" s="15">
        <v>2210</v>
      </c>
      <c r="M174" s="15"/>
      <c r="N174" s="15">
        <f t="shared" si="26"/>
        <v>2035</v>
      </c>
      <c r="O174" s="15">
        <v>2035</v>
      </c>
      <c r="P174" s="15"/>
      <c r="Q174" s="74">
        <f t="shared" si="24"/>
        <v>92.0814479638009</v>
      </c>
    </row>
    <row r="175" spans="1:17" ht="37.5" customHeight="1">
      <c r="A175" s="13"/>
      <c r="B175" s="13"/>
      <c r="C175" s="40">
        <v>4740</v>
      </c>
      <c r="D175" s="17" t="s">
        <v>123</v>
      </c>
      <c r="E175" s="14">
        <f t="shared" si="18"/>
        <v>11000</v>
      </c>
      <c r="F175" s="14">
        <v>11000</v>
      </c>
      <c r="G175" s="13"/>
      <c r="H175" s="14"/>
      <c r="I175" s="13"/>
      <c r="J175" s="14"/>
      <c r="K175" s="15">
        <f t="shared" si="25"/>
        <v>8500</v>
      </c>
      <c r="L175" s="15">
        <v>8500</v>
      </c>
      <c r="M175" s="15"/>
      <c r="N175" s="15">
        <f t="shared" si="26"/>
        <v>8438.55</v>
      </c>
      <c r="O175" s="15">
        <v>8438.55</v>
      </c>
      <c r="P175" s="15"/>
      <c r="Q175" s="74">
        <f t="shared" si="24"/>
        <v>99.2770588235294</v>
      </c>
    </row>
    <row r="176" spans="1:17" ht="24" customHeight="1">
      <c r="A176" s="13"/>
      <c r="B176" s="13"/>
      <c r="C176" s="40">
        <v>4750</v>
      </c>
      <c r="D176" s="17" t="s">
        <v>124</v>
      </c>
      <c r="E176" s="14">
        <f t="shared" si="18"/>
        <v>10500</v>
      </c>
      <c r="F176" s="14">
        <v>10500</v>
      </c>
      <c r="G176" s="13"/>
      <c r="H176" s="14"/>
      <c r="I176" s="13"/>
      <c r="J176" s="14"/>
      <c r="K176" s="15">
        <f t="shared" si="25"/>
        <v>18300</v>
      </c>
      <c r="L176" s="15">
        <v>18300</v>
      </c>
      <c r="M176" s="15"/>
      <c r="N176" s="15">
        <f t="shared" si="26"/>
        <v>18170.46</v>
      </c>
      <c r="O176" s="15">
        <v>18170.46</v>
      </c>
      <c r="P176" s="15"/>
      <c r="Q176" s="74">
        <f t="shared" si="24"/>
        <v>99.29213114754097</v>
      </c>
    </row>
    <row r="177" spans="1:17" ht="12" customHeight="1">
      <c r="A177" s="13"/>
      <c r="B177" s="13"/>
      <c r="C177" s="13">
        <v>6060</v>
      </c>
      <c r="D177" s="13" t="s">
        <v>27</v>
      </c>
      <c r="E177" s="14"/>
      <c r="F177" s="14"/>
      <c r="G177" s="14">
        <f>SUM(G178)</f>
        <v>0</v>
      </c>
      <c r="H177" s="14"/>
      <c r="I177" s="13"/>
      <c r="J177" s="14"/>
      <c r="K177" s="15">
        <f t="shared" si="25"/>
        <v>7500</v>
      </c>
      <c r="L177" s="15"/>
      <c r="M177" s="15">
        <v>7500</v>
      </c>
      <c r="N177" s="15">
        <f>SUM(P177+O177)</f>
        <v>7320</v>
      </c>
      <c r="O177" s="15"/>
      <c r="P177" s="15">
        <v>7320</v>
      </c>
      <c r="Q177" s="74">
        <f t="shared" si="24"/>
        <v>97.6</v>
      </c>
    </row>
    <row r="178" spans="1:17" ht="12" customHeight="1">
      <c r="A178" s="13"/>
      <c r="B178" s="13"/>
      <c r="C178" s="86" t="s">
        <v>40</v>
      </c>
      <c r="D178" s="87"/>
      <c r="E178" s="22">
        <f>SUM(F178:G178)</f>
        <v>8437372</v>
      </c>
      <c r="F178" s="22">
        <f>SUM(F152:F176)</f>
        <v>8437372</v>
      </c>
      <c r="G178" s="22"/>
      <c r="H178" s="22">
        <f>SUM(H152:H173)</f>
        <v>16500</v>
      </c>
      <c r="I178" s="22" t="e">
        <f>SUM(#REF!)</f>
        <v>#REF!</v>
      </c>
      <c r="J178" s="22" t="e">
        <f>SUM(E178+H178+I178)</f>
        <v>#REF!</v>
      </c>
      <c r="K178" s="27">
        <f t="shared" si="25"/>
        <v>8715284</v>
      </c>
      <c r="L178" s="27">
        <f>SUM(L152:L176)</f>
        <v>8707784</v>
      </c>
      <c r="M178" s="27">
        <f>SUM(M177)</f>
        <v>7500</v>
      </c>
      <c r="N178" s="27">
        <f>SUM(P178+O178)</f>
        <v>8533390.490000004</v>
      </c>
      <c r="O178" s="27">
        <f>SUM(O152:O176)</f>
        <v>8526070.490000004</v>
      </c>
      <c r="P178" s="27">
        <f>SUM(P177)</f>
        <v>7320</v>
      </c>
      <c r="Q178" s="74">
        <f t="shared" si="24"/>
        <v>97.91293651474817</v>
      </c>
    </row>
    <row r="179" spans="1:17" ht="38.25" customHeight="1">
      <c r="A179" s="16"/>
      <c r="B179" s="16">
        <v>80103</v>
      </c>
      <c r="C179" s="16">
        <v>2310</v>
      </c>
      <c r="D179" s="20" t="s">
        <v>119</v>
      </c>
      <c r="E179" s="18">
        <f aca="true" t="shared" si="30" ref="E179:E329">SUM(F179:G179)</f>
        <v>15600</v>
      </c>
      <c r="F179" s="18">
        <v>15600</v>
      </c>
      <c r="G179" s="16"/>
      <c r="H179" s="18"/>
      <c r="I179" s="16"/>
      <c r="J179" s="18"/>
      <c r="K179" s="19">
        <f t="shared" si="25"/>
        <v>13200</v>
      </c>
      <c r="L179" s="19">
        <v>13200</v>
      </c>
      <c r="M179" s="19"/>
      <c r="N179" s="19">
        <f t="shared" si="26"/>
        <v>12799.08</v>
      </c>
      <c r="O179" s="19">
        <v>12799.08</v>
      </c>
      <c r="P179" s="19"/>
      <c r="Q179" s="74">
        <f t="shared" si="24"/>
        <v>96.96272727272726</v>
      </c>
    </row>
    <row r="180" spans="1:17" ht="22.5" customHeight="1">
      <c r="A180" s="13"/>
      <c r="B180" s="13"/>
      <c r="C180" s="13">
        <v>3020</v>
      </c>
      <c r="D180" s="17" t="s">
        <v>96</v>
      </c>
      <c r="E180" s="14">
        <f>SUM(F180:G180)</f>
        <v>14800</v>
      </c>
      <c r="F180" s="14">
        <v>14800</v>
      </c>
      <c r="G180" s="13"/>
      <c r="H180" s="14">
        <v>0</v>
      </c>
      <c r="I180" s="13"/>
      <c r="J180" s="18">
        <f aca="true" t="shared" si="31" ref="J180:J186">SUM(E180+H180)</f>
        <v>14800</v>
      </c>
      <c r="K180" s="15">
        <f t="shared" si="25"/>
        <v>20800</v>
      </c>
      <c r="L180" s="15">
        <v>20800</v>
      </c>
      <c r="M180" s="15"/>
      <c r="N180" s="15">
        <f t="shared" si="26"/>
        <v>18442.82</v>
      </c>
      <c r="O180" s="15">
        <v>18442.82</v>
      </c>
      <c r="P180" s="15"/>
      <c r="Q180" s="74">
        <f t="shared" si="24"/>
        <v>88.66740384615385</v>
      </c>
    </row>
    <row r="181" spans="1:17" ht="12" customHeight="1">
      <c r="A181" s="13"/>
      <c r="B181" s="13"/>
      <c r="C181" s="13">
        <v>4010</v>
      </c>
      <c r="D181" s="13" t="s">
        <v>18</v>
      </c>
      <c r="E181" s="14">
        <f t="shared" si="30"/>
        <v>141600</v>
      </c>
      <c r="F181" s="14">
        <v>141600</v>
      </c>
      <c r="G181" s="13"/>
      <c r="H181" s="14">
        <v>0</v>
      </c>
      <c r="I181" s="13"/>
      <c r="J181" s="18">
        <f t="shared" si="31"/>
        <v>141600</v>
      </c>
      <c r="K181" s="15">
        <f t="shared" si="25"/>
        <v>174800</v>
      </c>
      <c r="L181" s="15">
        <v>174800</v>
      </c>
      <c r="M181" s="15"/>
      <c r="N181" s="15">
        <f t="shared" si="26"/>
        <v>156557.9</v>
      </c>
      <c r="O181" s="15">
        <v>156557.9</v>
      </c>
      <c r="P181" s="15"/>
      <c r="Q181" s="74">
        <f t="shared" si="24"/>
        <v>89.56401601830663</v>
      </c>
    </row>
    <row r="182" spans="1:17" ht="12" customHeight="1">
      <c r="A182" s="13"/>
      <c r="B182" s="13"/>
      <c r="C182" s="13">
        <v>4040</v>
      </c>
      <c r="D182" s="13" t="s">
        <v>19</v>
      </c>
      <c r="E182" s="14">
        <f t="shared" si="30"/>
        <v>10070</v>
      </c>
      <c r="F182" s="14">
        <v>10070</v>
      </c>
      <c r="G182" s="13"/>
      <c r="H182" s="14">
        <v>0</v>
      </c>
      <c r="I182" s="13"/>
      <c r="J182" s="18">
        <f t="shared" si="31"/>
        <v>10070</v>
      </c>
      <c r="K182" s="15">
        <f t="shared" si="25"/>
        <v>9470</v>
      </c>
      <c r="L182" s="15">
        <v>9470</v>
      </c>
      <c r="M182" s="15"/>
      <c r="N182" s="15">
        <f t="shared" si="26"/>
        <v>9109.61</v>
      </c>
      <c r="O182" s="15">
        <v>9109.61</v>
      </c>
      <c r="P182" s="15"/>
      <c r="Q182" s="74">
        <f t="shared" si="24"/>
        <v>96.19440337909188</v>
      </c>
    </row>
    <row r="183" spans="1:17" ht="12" customHeight="1">
      <c r="A183" s="13"/>
      <c r="B183" s="13"/>
      <c r="C183" s="13">
        <v>4110</v>
      </c>
      <c r="D183" s="13" t="s">
        <v>20</v>
      </c>
      <c r="E183" s="14">
        <f t="shared" si="30"/>
        <v>25400</v>
      </c>
      <c r="F183" s="14">
        <v>25400</v>
      </c>
      <c r="G183" s="13"/>
      <c r="H183" s="14">
        <v>0</v>
      </c>
      <c r="I183" s="13"/>
      <c r="J183" s="18">
        <f t="shared" si="31"/>
        <v>25400</v>
      </c>
      <c r="K183" s="15">
        <f t="shared" si="25"/>
        <v>29900</v>
      </c>
      <c r="L183" s="15">
        <v>29900</v>
      </c>
      <c r="M183" s="15"/>
      <c r="N183" s="15">
        <f t="shared" si="26"/>
        <v>27621.51</v>
      </c>
      <c r="O183" s="15">
        <v>27621.51</v>
      </c>
      <c r="P183" s="15"/>
      <c r="Q183" s="74">
        <f t="shared" si="24"/>
        <v>92.3796321070234</v>
      </c>
    </row>
    <row r="184" spans="1:17" ht="12" customHeight="1">
      <c r="A184" s="13"/>
      <c r="B184" s="13"/>
      <c r="C184" s="13">
        <v>4120</v>
      </c>
      <c r="D184" s="13" t="s">
        <v>21</v>
      </c>
      <c r="E184" s="14">
        <f t="shared" si="30"/>
        <v>3950</v>
      </c>
      <c r="F184" s="14">
        <v>3950</v>
      </c>
      <c r="G184" s="13"/>
      <c r="H184" s="14">
        <v>0</v>
      </c>
      <c r="I184" s="13"/>
      <c r="J184" s="18">
        <f t="shared" si="31"/>
        <v>3950</v>
      </c>
      <c r="K184" s="15">
        <f t="shared" si="25"/>
        <v>5050</v>
      </c>
      <c r="L184" s="15">
        <v>5050</v>
      </c>
      <c r="M184" s="15"/>
      <c r="N184" s="15">
        <f t="shared" si="26"/>
        <v>4403.33</v>
      </c>
      <c r="O184" s="15">
        <v>4403.33</v>
      </c>
      <c r="P184" s="15"/>
      <c r="Q184" s="74">
        <f t="shared" si="24"/>
        <v>87.19465346534653</v>
      </c>
    </row>
    <row r="185" spans="1:17" ht="12" customHeight="1">
      <c r="A185" s="13"/>
      <c r="B185" s="13"/>
      <c r="C185" s="13">
        <v>4210</v>
      </c>
      <c r="D185" s="13" t="s">
        <v>13</v>
      </c>
      <c r="E185" s="14">
        <f t="shared" si="30"/>
        <v>6000</v>
      </c>
      <c r="F185" s="14">
        <v>6000</v>
      </c>
      <c r="G185" s="13"/>
      <c r="H185" s="14">
        <v>0</v>
      </c>
      <c r="I185" s="13"/>
      <c r="J185" s="18">
        <f t="shared" si="31"/>
        <v>6000</v>
      </c>
      <c r="K185" s="15">
        <f t="shared" si="25"/>
        <v>5170</v>
      </c>
      <c r="L185" s="15">
        <v>5170</v>
      </c>
      <c r="M185" s="15"/>
      <c r="N185" s="15">
        <f t="shared" si="26"/>
        <v>5042.84</v>
      </c>
      <c r="O185" s="15">
        <v>5042.84</v>
      </c>
      <c r="P185" s="15"/>
      <c r="Q185" s="74">
        <f t="shared" si="24"/>
        <v>97.54042553191489</v>
      </c>
    </row>
    <row r="186" spans="1:17" ht="12" customHeight="1">
      <c r="A186" s="13"/>
      <c r="B186" s="13"/>
      <c r="C186" s="13">
        <v>4240</v>
      </c>
      <c r="D186" s="13" t="s">
        <v>39</v>
      </c>
      <c r="E186" s="14">
        <f t="shared" si="30"/>
        <v>6000</v>
      </c>
      <c r="F186" s="14">
        <v>6000</v>
      </c>
      <c r="G186" s="13"/>
      <c r="H186" s="14">
        <v>0</v>
      </c>
      <c r="I186" s="13"/>
      <c r="J186" s="18">
        <f t="shared" si="31"/>
        <v>6000</v>
      </c>
      <c r="K186" s="15">
        <f t="shared" si="25"/>
        <v>5400</v>
      </c>
      <c r="L186" s="15">
        <v>5400</v>
      </c>
      <c r="M186" s="15"/>
      <c r="N186" s="15">
        <f t="shared" si="26"/>
        <v>5349.72</v>
      </c>
      <c r="O186" s="15">
        <v>5349.72</v>
      </c>
      <c r="P186" s="15"/>
      <c r="Q186" s="74">
        <f t="shared" si="24"/>
        <v>99.06888888888889</v>
      </c>
    </row>
    <row r="187" spans="1:17" ht="12" customHeight="1">
      <c r="A187" s="13"/>
      <c r="B187" s="13"/>
      <c r="C187" s="13">
        <v>4440</v>
      </c>
      <c r="D187" s="13" t="s">
        <v>38</v>
      </c>
      <c r="E187" s="14">
        <f t="shared" si="30"/>
        <v>11042</v>
      </c>
      <c r="F187" s="14">
        <v>11042</v>
      </c>
      <c r="G187" s="13"/>
      <c r="H187" s="14">
        <v>0</v>
      </c>
      <c r="I187" s="13"/>
      <c r="J187" s="14">
        <f>SUM(E187+H187)</f>
        <v>11042</v>
      </c>
      <c r="K187" s="15">
        <f t="shared" si="25"/>
        <v>13345</v>
      </c>
      <c r="L187" s="15">
        <v>13345</v>
      </c>
      <c r="M187" s="15"/>
      <c r="N187" s="15">
        <f t="shared" si="26"/>
        <v>13345</v>
      </c>
      <c r="O187" s="15">
        <v>13345</v>
      </c>
      <c r="P187" s="15"/>
      <c r="Q187" s="74">
        <f t="shared" si="24"/>
        <v>100</v>
      </c>
    </row>
    <row r="188" spans="1:17" ht="27" customHeight="1">
      <c r="A188" s="13"/>
      <c r="B188" s="13"/>
      <c r="C188" s="88" t="s">
        <v>111</v>
      </c>
      <c r="D188" s="89"/>
      <c r="E188" s="22">
        <f t="shared" si="30"/>
        <v>234462</v>
      </c>
      <c r="F188" s="22">
        <f>SUM(F179:F187)</f>
        <v>234462</v>
      </c>
      <c r="G188" s="26"/>
      <c r="H188" s="22">
        <f>SUM(H179:H187)</f>
        <v>0</v>
      </c>
      <c r="I188" s="26" t="e">
        <f>SUM(#REF!)</f>
        <v>#REF!</v>
      </c>
      <c r="J188" s="22" t="e">
        <f>SUM(E188+H188+I188)</f>
        <v>#REF!</v>
      </c>
      <c r="K188" s="27">
        <f t="shared" si="25"/>
        <v>277135</v>
      </c>
      <c r="L188" s="27">
        <f>SUM(L179:L187)</f>
        <v>277135</v>
      </c>
      <c r="M188" s="27"/>
      <c r="N188" s="27">
        <f t="shared" si="26"/>
        <v>252671.80999999997</v>
      </c>
      <c r="O188" s="27">
        <f>SUM(O179:O187)</f>
        <v>252671.80999999997</v>
      </c>
      <c r="P188" s="27"/>
      <c r="Q188" s="74">
        <f t="shared" si="24"/>
        <v>91.17282551824921</v>
      </c>
    </row>
    <row r="189" spans="1:17" ht="38.25" customHeight="1">
      <c r="A189" s="16"/>
      <c r="B189" s="16">
        <v>80104</v>
      </c>
      <c r="C189" s="16">
        <v>2310</v>
      </c>
      <c r="D189" s="20" t="s">
        <v>119</v>
      </c>
      <c r="E189" s="18">
        <f t="shared" si="30"/>
        <v>441360</v>
      </c>
      <c r="F189" s="18">
        <v>441360</v>
      </c>
      <c r="G189" s="16"/>
      <c r="H189" s="22"/>
      <c r="I189" s="26"/>
      <c r="J189" s="22"/>
      <c r="K189" s="19">
        <f t="shared" si="25"/>
        <v>484070</v>
      </c>
      <c r="L189" s="19">
        <v>484070</v>
      </c>
      <c r="M189" s="19"/>
      <c r="N189" s="19">
        <f t="shared" si="26"/>
        <v>482407.13</v>
      </c>
      <c r="O189" s="19">
        <v>482407.13</v>
      </c>
      <c r="P189" s="19"/>
      <c r="Q189" s="74">
        <f t="shared" si="24"/>
        <v>99.65648150060942</v>
      </c>
    </row>
    <row r="190" spans="1:17" ht="36" customHeight="1">
      <c r="A190" s="16"/>
      <c r="B190" s="16"/>
      <c r="C190" s="16">
        <v>2540</v>
      </c>
      <c r="D190" s="20" t="s">
        <v>110</v>
      </c>
      <c r="E190" s="18">
        <f t="shared" si="30"/>
        <v>1461091</v>
      </c>
      <c r="F190" s="18">
        <v>1461091</v>
      </c>
      <c r="G190" s="16"/>
      <c r="H190" s="22"/>
      <c r="I190" s="26"/>
      <c r="J190" s="22"/>
      <c r="K190" s="19">
        <f t="shared" si="25"/>
        <v>1435271</v>
      </c>
      <c r="L190" s="19">
        <v>1435271</v>
      </c>
      <c r="M190" s="19"/>
      <c r="N190" s="19">
        <f t="shared" si="26"/>
        <v>1434423.63</v>
      </c>
      <c r="O190" s="19">
        <v>1434423.63</v>
      </c>
      <c r="P190" s="19"/>
      <c r="Q190" s="74">
        <f t="shared" si="24"/>
        <v>99.94096097531407</v>
      </c>
    </row>
    <row r="191" spans="1:17" ht="15.75" customHeight="1">
      <c r="A191" s="13"/>
      <c r="B191" s="13"/>
      <c r="C191" s="86" t="s">
        <v>114</v>
      </c>
      <c r="D191" s="87"/>
      <c r="E191" s="21">
        <f>SUM(F191:G191)</f>
        <v>1902451</v>
      </c>
      <c r="F191" s="21">
        <f>SUM(F189:F190)</f>
        <v>1902451</v>
      </c>
      <c r="G191" s="18">
        <f>SUM(G189:G190)</f>
        <v>0</v>
      </c>
      <c r="H191" s="22"/>
      <c r="I191" s="26"/>
      <c r="J191" s="22"/>
      <c r="K191" s="23">
        <f t="shared" si="25"/>
        <v>1919341</v>
      </c>
      <c r="L191" s="23">
        <f>SUM(L189:L190)</f>
        <v>1919341</v>
      </c>
      <c r="M191" s="19">
        <f>SUM(M189:M190)</f>
        <v>0</v>
      </c>
      <c r="N191" s="23">
        <f t="shared" si="26"/>
        <v>1916830.7599999998</v>
      </c>
      <c r="O191" s="23">
        <f>SUM(O189:O190)</f>
        <v>1916830.7599999998</v>
      </c>
      <c r="P191" s="19"/>
      <c r="Q191" s="74">
        <f t="shared" si="24"/>
        <v>99.86921344357255</v>
      </c>
    </row>
    <row r="192" spans="1:17" ht="23.25" customHeight="1">
      <c r="A192" s="13"/>
      <c r="B192" s="16">
        <v>80104</v>
      </c>
      <c r="C192" s="13">
        <v>3020</v>
      </c>
      <c r="D192" s="17" t="s">
        <v>96</v>
      </c>
      <c r="E192" s="18">
        <f>SUM(F192:G192)</f>
        <v>60200</v>
      </c>
      <c r="F192" s="18">
        <v>60200</v>
      </c>
      <c r="G192" s="16"/>
      <c r="H192" s="22"/>
      <c r="I192" s="26"/>
      <c r="J192" s="22"/>
      <c r="K192" s="19">
        <f t="shared" si="25"/>
        <v>60800</v>
      </c>
      <c r="L192" s="19">
        <v>60800</v>
      </c>
      <c r="M192" s="19"/>
      <c r="N192" s="19">
        <f t="shared" si="26"/>
        <v>56540.68</v>
      </c>
      <c r="O192" s="19">
        <v>56540.68</v>
      </c>
      <c r="P192" s="19"/>
      <c r="Q192" s="74">
        <f t="shared" si="24"/>
        <v>92.99453947368421</v>
      </c>
    </row>
    <row r="193" spans="1:17" ht="12.75" customHeight="1">
      <c r="A193" s="13"/>
      <c r="B193" s="13"/>
      <c r="C193" s="13">
        <v>4010</v>
      </c>
      <c r="D193" s="13" t="s">
        <v>18</v>
      </c>
      <c r="E193" s="14">
        <f aca="true" t="shared" si="32" ref="E193:E215">SUM(F193:G193)</f>
        <v>943000</v>
      </c>
      <c r="F193" s="14">
        <v>943000</v>
      </c>
      <c r="G193" s="13"/>
      <c r="H193" s="22"/>
      <c r="I193" s="26"/>
      <c r="J193" s="22"/>
      <c r="K193" s="15">
        <f t="shared" si="25"/>
        <v>921800</v>
      </c>
      <c r="L193" s="15">
        <v>921800</v>
      </c>
      <c r="M193" s="15"/>
      <c r="N193" s="15">
        <f t="shared" si="26"/>
        <v>905091.52</v>
      </c>
      <c r="O193" s="15">
        <v>905091.52</v>
      </c>
      <c r="P193" s="15"/>
      <c r="Q193" s="74">
        <f t="shared" si="24"/>
        <v>98.18740724669127</v>
      </c>
    </row>
    <row r="194" spans="1:17" ht="12.75" customHeight="1">
      <c r="A194" s="13"/>
      <c r="B194" s="13"/>
      <c r="C194" s="13">
        <v>4040</v>
      </c>
      <c r="D194" s="13" t="s">
        <v>19</v>
      </c>
      <c r="E194" s="14">
        <f t="shared" si="32"/>
        <v>68950</v>
      </c>
      <c r="F194" s="14">
        <v>68950</v>
      </c>
      <c r="G194" s="13"/>
      <c r="H194" s="22"/>
      <c r="I194" s="26"/>
      <c r="J194" s="22"/>
      <c r="K194" s="15">
        <f t="shared" si="25"/>
        <v>57910</v>
      </c>
      <c r="L194" s="15">
        <v>57910</v>
      </c>
      <c r="M194" s="15"/>
      <c r="N194" s="15">
        <f t="shared" si="26"/>
        <v>57891.1</v>
      </c>
      <c r="O194" s="15">
        <v>57891.1</v>
      </c>
      <c r="P194" s="15"/>
      <c r="Q194" s="74">
        <f t="shared" si="24"/>
        <v>99.96736314971507</v>
      </c>
    </row>
    <row r="195" spans="1:17" ht="12.75" customHeight="1">
      <c r="A195" s="13"/>
      <c r="B195" s="13"/>
      <c r="C195" s="13">
        <v>4110</v>
      </c>
      <c r="D195" s="13" t="s">
        <v>20</v>
      </c>
      <c r="E195" s="14">
        <f t="shared" si="32"/>
        <v>160600</v>
      </c>
      <c r="F195" s="14">
        <v>160600</v>
      </c>
      <c r="G195" s="13"/>
      <c r="H195" s="22"/>
      <c r="I195" s="26"/>
      <c r="J195" s="22"/>
      <c r="K195" s="15">
        <f t="shared" si="25"/>
        <v>156350</v>
      </c>
      <c r="L195" s="15">
        <v>156350</v>
      </c>
      <c r="M195" s="15"/>
      <c r="N195" s="15">
        <f t="shared" si="26"/>
        <v>149255.98</v>
      </c>
      <c r="O195" s="15">
        <v>149255.98</v>
      </c>
      <c r="P195" s="15"/>
      <c r="Q195" s="74">
        <f t="shared" si="24"/>
        <v>95.46273105212664</v>
      </c>
    </row>
    <row r="196" spans="1:17" ht="12.75" customHeight="1">
      <c r="A196" s="13"/>
      <c r="B196" s="13"/>
      <c r="C196" s="13">
        <v>4120</v>
      </c>
      <c r="D196" s="13" t="s">
        <v>21</v>
      </c>
      <c r="E196" s="14">
        <f t="shared" si="32"/>
        <v>26000</v>
      </c>
      <c r="F196" s="14">
        <v>26000</v>
      </c>
      <c r="G196" s="13"/>
      <c r="H196" s="22"/>
      <c r="I196" s="26"/>
      <c r="J196" s="22"/>
      <c r="K196" s="15">
        <f t="shared" si="25"/>
        <v>25250</v>
      </c>
      <c r="L196" s="15">
        <v>25250</v>
      </c>
      <c r="M196" s="15"/>
      <c r="N196" s="15">
        <f t="shared" si="26"/>
        <v>23937.66</v>
      </c>
      <c r="O196" s="15">
        <v>23937.66</v>
      </c>
      <c r="P196" s="15"/>
      <c r="Q196" s="74">
        <f t="shared" si="24"/>
        <v>94.80261386138615</v>
      </c>
    </row>
    <row r="197" spans="1:17" ht="12.75" customHeight="1">
      <c r="A197" s="13"/>
      <c r="B197" s="13"/>
      <c r="C197" s="13">
        <v>4140</v>
      </c>
      <c r="D197" s="13" t="s">
        <v>24</v>
      </c>
      <c r="E197" s="14">
        <f t="shared" si="32"/>
        <v>6480</v>
      </c>
      <c r="F197" s="14">
        <v>6480</v>
      </c>
      <c r="G197" s="13"/>
      <c r="H197" s="22"/>
      <c r="I197" s="26"/>
      <c r="J197" s="22"/>
      <c r="K197" s="15">
        <f t="shared" si="25"/>
        <v>1865</v>
      </c>
      <c r="L197" s="15">
        <v>1865</v>
      </c>
      <c r="M197" s="15"/>
      <c r="N197" s="15">
        <f t="shared" si="26"/>
        <v>1210</v>
      </c>
      <c r="O197" s="15">
        <v>1210</v>
      </c>
      <c r="P197" s="15"/>
      <c r="Q197" s="74">
        <f t="shared" si="24"/>
        <v>64.87935656836461</v>
      </c>
    </row>
    <row r="198" spans="1:17" ht="12.75" customHeight="1">
      <c r="A198" s="13"/>
      <c r="B198" s="13"/>
      <c r="C198" s="13">
        <v>4170</v>
      </c>
      <c r="D198" s="13" t="s">
        <v>93</v>
      </c>
      <c r="E198" s="14">
        <f t="shared" si="32"/>
        <v>4000</v>
      </c>
      <c r="F198" s="14">
        <v>4000</v>
      </c>
      <c r="G198" s="13"/>
      <c r="H198" s="22"/>
      <c r="I198" s="26"/>
      <c r="J198" s="22"/>
      <c r="K198" s="15">
        <f t="shared" si="25"/>
        <v>0</v>
      </c>
      <c r="L198" s="15">
        <v>0</v>
      </c>
      <c r="M198" s="15"/>
      <c r="N198" s="15">
        <f t="shared" si="26"/>
        <v>0</v>
      </c>
      <c r="O198" s="15">
        <v>0</v>
      </c>
      <c r="P198" s="15"/>
      <c r="Q198" s="74" t="e">
        <f t="shared" si="24"/>
        <v>#DIV/0!</v>
      </c>
    </row>
    <row r="199" spans="1:17" ht="12.75" customHeight="1">
      <c r="A199" s="13"/>
      <c r="B199" s="13"/>
      <c r="C199" s="13">
        <v>4210</v>
      </c>
      <c r="D199" s="13" t="s">
        <v>13</v>
      </c>
      <c r="E199" s="14">
        <f t="shared" si="32"/>
        <v>77000</v>
      </c>
      <c r="F199" s="14">
        <v>77000</v>
      </c>
      <c r="G199" s="13"/>
      <c r="H199" s="22"/>
      <c r="I199" s="26"/>
      <c r="J199" s="22"/>
      <c r="K199" s="15">
        <f t="shared" si="25"/>
        <v>78200</v>
      </c>
      <c r="L199" s="15">
        <v>78200</v>
      </c>
      <c r="M199" s="15"/>
      <c r="N199" s="15">
        <f t="shared" si="26"/>
        <v>77895.62</v>
      </c>
      <c r="O199" s="15">
        <v>77895.62</v>
      </c>
      <c r="P199" s="15"/>
      <c r="Q199" s="74">
        <f t="shared" si="24"/>
        <v>99.6107672634271</v>
      </c>
    </row>
    <row r="200" spans="1:17" ht="27" customHeight="1">
      <c r="A200" s="13"/>
      <c r="B200" s="13"/>
      <c r="C200" s="16">
        <v>4230</v>
      </c>
      <c r="D200" s="20" t="s">
        <v>140</v>
      </c>
      <c r="E200" s="18">
        <f t="shared" si="32"/>
        <v>3500</v>
      </c>
      <c r="F200" s="18">
        <v>3500</v>
      </c>
      <c r="G200" s="13"/>
      <c r="H200" s="22"/>
      <c r="I200" s="26"/>
      <c r="J200" s="22"/>
      <c r="K200" s="19">
        <f t="shared" si="25"/>
        <v>1250</v>
      </c>
      <c r="L200" s="19">
        <v>1250</v>
      </c>
      <c r="M200" s="15"/>
      <c r="N200" s="19">
        <f t="shared" si="26"/>
        <v>1178.64</v>
      </c>
      <c r="O200" s="19">
        <v>1178.64</v>
      </c>
      <c r="P200" s="15"/>
      <c r="Q200" s="74">
        <f t="shared" si="24"/>
        <v>94.2912</v>
      </c>
    </row>
    <row r="201" spans="1:17" ht="12.75" customHeight="1">
      <c r="A201" s="13"/>
      <c r="B201" s="13"/>
      <c r="C201" s="13">
        <v>4240</v>
      </c>
      <c r="D201" s="13" t="s">
        <v>39</v>
      </c>
      <c r="E201" s="14">
        <f t="shared" si="32"/>
        <v>30000</v>
      </c>
      <c r="F201" s="14">
        <v>30000</v>
      </c>
      <c r="G201" s="13"/>
      <c r="H201" s="22"/>
      <c r="I201" s="26"/>
      <c r="J201" s="22"/>
      <c r="K201" s="15">
        <f t="shared" si="25"/>
        <v>35110</v>
      </c>
      <c r="L201" s="15">
        <v>35110</v>
      </c>
      <c r="M201" s="15"/>
      <c r="N201" s="15">
        <f t="shared" si="26"/>
        <v>35099.28</v>
      </c>
      <c r="O201" s="15">
        <v>35099.28</v>
      </c>
      <c r="P201" s="15"/>
      <c r="Q201" s="74">
        <f t="shared" si="24"/>
        <v>99.96946738820849</v>
      </c>
    </row>
    <row r="202" spans="1:17" ht="12.75" customHeight="1">
      <c r="A202" s="13"/>
      <c r="B202" s="13"/>
      <c r="C202" s="13">
        <v>4260</v>
      </c>
      <c r="D202" s="13" t="s">
        <v>6</v>
      </c>
      <c r="E202" s="14">
        <f t="shared" si="32"/>
        <v>105000</v>
      </c>
      <c r="F202" s="14">
        <v>105000</v>
      </c>
      <c r="G202" s="13"/>
      <c r="H202" s="22"/>
      <c r="I202" s="26"/>
      <c r="J202" s="22"/>
      <c r="K202" s="15">
        <f t="shared" si="25"/>
        <v>100790</v>
      </c>
      <c r="L202" s="15">
        <v>100790</v>
      </c>
      <c r="M202" s="15"/>
      <c r="N202" s="15">
        <f t="shared" si="26"/>
        <v>93556.6</v>
      </c>
      <c r="O202" s="15">
        <v>93556.6</v>
      </c>
      <c r="P202" s="15"/>
      <c r="Q202" s="74">
        <f t="shared" si="24"/>
        <v>92.82329596190098</v>
      </c>
    </row>
    <row r="203" spans="1:17" ht="12.75" customHeight="1">
      <c r="A203" s="13"/>
      <c r="B203" s="13"/>
      <c r="C203" s="13">
        <v>4270</v>
      </c>
      <c r="D203" s="13" t="s">
        <v>7</v>
      </c>
      <c r="E203" s="14">
        <f t="shared" si="32"/>
        <v>8000</v>
      </c>
      <c r="F203" s="14">
        <v>8000</v>
      </c>
      <c r="G203" s="13"/>
      <c r="H203" s="22"/>
      <c r="I203" s="26"/>
      <c r="J203" s="22"/>
      <c r="K203" s="15">
        <f t="shared" si="25"/>
        <v>5200</v>
      </c>
      <c r="L203" s="15">
        <v>5200</v>
      </c>
      <c r="M203" s="15"/>
      <c r="N203" s="15">
        <f t="shared" si="26"/>
        <v>4982.9</v>
      </c>
      <c r="O203" s="15">
        <v>4982.9</v>
      </c>
      <c r="P203" s="15"/>
      <c r="Q203" s="74">
        <f t="shared" si="24"/>
        <v>95.82499999999999</v>
      </c>
    </row>
    <row r="204" spans="1:17" ht="12.75" customHeight="1">
      <c r="A204" s="13"/>
      <c r="B204" s="13"/>
      <c r="C204" s="13">
        <v>4280</v>
      </c>
      <c r="D204" s="13" t="s">
        <v>29</v>
      </c>
      <c r="E204" s="14">
        <f t="shared" si="32"/>
        <v>3000</v>
      </c>
      <c r="F204" s="14">
        <v>3000</v>
      </c>
      <c r="G204" s="13"/>
      <c r="H204" s="22"/>
      <c r="I204" s="26"/>
      <c r="J204" s="22"/>
      <c r="K204" s="15">
        <f t="shared" si="25"/>
        <v>2500</v>
      </c>
      <c r="L204" s="15">
        <v>2500</v>
      </c>
      <c r="M204" s="15"/>
      <c r="N204" s="15">
        <f t="shared" si="26"/>
        <v>2133</v>
      </c>
      <c r="O204" s="15">
        <v>2133</v>
      </c>
      <c r="P204" s="15"/>
      <c r="Q204" s="74">
        <f aca="true" t="shared" si="33" ref="Q204:Q267">SUM(N204/K204)*100</f>
        <v>85.32</v>
      </c>
    </row>
    <row r="205" spans="1:17" ht="12.75" customHeight="1">
      <c r="A205" s="13"/>
      <c r="B205" s="13"/>
      <c r="C205" s="13">
        <v>4300</v>
      </c>
      <c r="D205" s="13" t="s">
        <v>8</v>
      </c>
      <c r="E205" s="14">
        <f t="shared" si="32"/>
        <v>43000</v>
      </c>
      <c r="F205" s="14">
        <v>43000</v>
      </c>
      <c r="G205" s="13"/>
      <c r="H205" s="22"/>
      <c r="I205" s="26"/>
      <c r="J205" s="22"/>
      <c r="K205" s="15">
        <f t="shared" si="25"/>
        <v>55800</v>
      </c>
      <c r="L205" s="15">
        <v>55800</v>
      </c>
      <c r="M205" s="15"/>
      <c r="N205" s="15">
        <f t="shared" si="26"/>
        <v>41629.66</v>
      </c>
      <c r="O205" s="15">
        <v>41629.66</v>
      </c>
      <c r="P205" s="15"/>
      <c r="Q205" s="74">
        <f t="shared" si="33"/>
        <v>74.60512544802867</v>
      </c>
    </row>
    <row r="206" spans="1:17" ht="12.75" customHeight="1">
      <c r="A206" s="13"/>
      <c r="B206" s="13"/>
      <c r="C206" s="13">
        <v>4350</v>
      </c>
      <c r="D206" s="13" t="s">
        <v>108</v>
      </c>
      <c r="E206" s="14">
        <f t="shared" si="32"/>
        <v>1000</v>
      </c>
      <c r="F206" s="14">
        <v>1000</v>
      </c>
      <c r="G206" s="13"/>
      <c r="H206" s="22"/>
      <c r="I206" s="26"/>
      <c r="J206" s="22"/>
      <c r="K206" s="15">
        <f t="shared" si="25"/>
        <v>700</v>
      </c>
      <c r="L206" s="15">
        <v>700</v>
      </c>
      <c r="M206" s="15"/>
      <c r="N206" s="15">
        <f t="shared" si="26"/>
        <v>684.55</v>
      </c>
      <c r="O206" s="15">
        <v>684.55</v>
      </c>
      <c r="P206" s="15"/>
      <c r="Q206" s="74">
        <f t="shared" si="33"/>
        <v>97.79285714285713</v>
      </c>
    </row>
    <row r="207" spans="1:17" ht="26.25" customHeight="1">
      <c r="A207" s="13"/>
      <c r="B207" s="13"/>
      <c r="C207" s="16">
        <v>4370</v>
      </c>
      <c r="D207" s="17" t="s">
        <v>126</v>
      </c>
      <c r="E207" s="18">
        <f t="shared" si="32"/>
        <v>5200</v>
      </c>
      <c r="F207" s="18">
        <v>5200</v>
      </c>
      <c r="G207" s="13"/>
      <c r="H207" s="22"/>
      <c r="I207" s="26"/>
      <c r="J207" s="22"/>
      <c r="K207" s="19">
        <f t="shared" si="25"/>
        <v>3660</v>
      </c>
      <c r="L207" s="19">
        <v>3660</v>
      </c>
      <c r="M207" s="15"/>
      <c r="N207" s="19">
        <f t="shared" si="26"/>
        <v>3427.55</v>
      </c>
      <c r="O207" s="19">
        <v>3427.55</v>
      </c>
      <c r="P207" s="15"/>
      <c r="Q207" s="74">
        <f t="shared" si="33"/>
        <v>93.64890710382514</v>
      </c>
    </row>
    <row r="208" spans="1:17" ht="12.75" customHeight="1">
      <c r="A208" s="13"/>
      <c r="B208" s="13"/>
      <c r="C208" s="13">
        <v>4410</v>
      </c>
      <c r="D208" s="13" t="s">
        <v>23</v>
      </c>
      <c r="E208" s="14">
        <f t="shared" si="32"/>
        <v>1800</v>
      </c>
      <c r="F208" s="14">
        <v>1800</v>
      </c>
      <c r="G208" s="13"/>
      <c r="H208" s="22"/>
      <c r="I208" s="26"/>
      <c r="J208" s="22"/>
      <c r="K208" s="15">
        <f t="shared" si="25"/>
        <v>1800</v>
      </c>
      <c r="L208" s="15">
        <v>1800</v>
      </c>
      <c r="M208" s="15"/>
      <c r="N208" s="15">
        <f t="shared" si="26"/>
        <v>1523.64</v>
      </c>
      <c r="O208" s="15">
        <v>1523.64</v>
      </c>
      <c r="P208" s="15"/>
      <c r="Q208" s="74">
        <f t="shared" si="33"/>
        <v>84.64666666666668</v>
      </c>
    </row>
    <row r="209" spans="1:17" ht="12.75" customHeight="1">
      <c r="A209" s="13"/>
      <c r="B209" s="13"/>
      <c r="C209" s="13">
        <v>4430</v>
      </c>
      <c r="D209" s="13" t="s">
        <v>25</v>
      </c>
      <c r="E209" s="14">
        <f t="shared" si="32"/>
        <v>4000</v>
      </c>
      <c r="F209" s="14">
        <v>4000</v>
      </c>
      <c r="G209" s="13"/>
      <c r="H209" s="22"/>
      <c r="I209" s="26"/>
      <c r="J209" s="22"/>
      <c r="K209" s="15">
        <f t="shared" si="25"/>
        <v>6170</v>
      </c>
      <c r="L209" s="15">
        <v>6170</v>
      </c>
      <c r="M209" s="15"/>
      <c r="N209" s="15">
        <f t="shared" si="26"/>
        <v>6161</v>
      </c>
      <c r="O209" s="15">
        <v>6161</v>
      </c>
      <c r="P209" s="15"/>
      <c r="Q209" s="74">
        <f t="shared" si="33"/>
        <v>99.85413290113452</v>
      </c>
    </row>
    <row r="210" spans="1:17" ht="12.75" customHeight="1">
      <c r="A210" s="13"/>
      <c r="B210" s="13"/>
      <c r="C210" s="13">
        <v>4440</v>
      </c>
      <c r="D210" s="13" t="s">
        <v>38</v>
      </c>
      <c r="E210" s="14">
        <f t="shared" si="32"/>
        <v>55465</v>
      </c>
      <c r="F210" s="14">
        <v>55465</v>
      </c>
      <c r="G210" s="13"/>
      <c r="H210" s="22"/>
      <c r="I210" s="26"/>
      <c r="J210" s="22"/>
      <c r="K210" s="15">
        <f t="shared" si="25"/>
        <v>59483</v>
      </c>
      <c r="L210" s="15">
        <v>59483</v>
      </c>
      <c r="M210" s="15"/>
      <c r="N210" s="15">
        <f t="shared" si="26"/>
        <v>59483</v>
      </c>
      <c r="O210" s="15">
        <v>59483</v>
      </c>
      <c r="P210" s="15"/>
      <c r="Q210" s="74">
        <f t="shared" si="33"/>
        <v>100</v>
      </c>
    </row>
    <row r="211" spans="1:17" ht="12.75" customHeight="1">
      <c r="A211" s="13"/>
      <c r="B211" s="13"/>
      <c r="C211" s="13">
        <v>4700</v>
      </c>
      <c r="D211" s="17" t="s">
        <v>122</v>
      </c>
      <c r="E211" s="14">
        <f t="shared" si="32"/>
        <v>1500</v>
      </c>
      <c r="F211" s="14">
        <v>1500</v>
      </c>
      <c r="G211" s="13"/>
      <c r="H211" s="22"/>
      <c r="I211" s="26"/>
      <c r="J211" s="22"/>
      <c r="K211" s="15">
        <f t="shared" si="25"/>
        <v>1000</v>
      </c>
      <c r="L211" s="15">
        <v>1000</v>
      </c>
      <c r="M211" s="15"/>
      <c r="N211" s="15">
        <f t="shared" si="26"/>
        <v>750</v>
      </c>
      <c r="O211" s="15">
        <v>750</v>
      </c>
      <c r="P211" s="15"/>
      <c r="Q211" s="74">
        <f t="shared" si="33"/>
        <v>75</v>
      </c>
    </row>
    <row r="212" spans="1:17" ht="12.75" customHeight="1">
      <c r="A212" s="13"/>
      <c r="B212" s="13"/>
      <c r="C212" s="13">
        <v>4740</v>
      </c>
      <c r="D212" s="17" t="s">
        <v>123</v>
      </c>
      <c r="E212" s="14">
        <f t="shared" si="32"/>
        <v>2500</v>
      </c>
      <c r="F212" s="14">
        <v>2500</v>
      </c>
      <c r="G212" s="13"/>
      <c r="H212" s="22"/>
      <c r="I212" s="26"/>
      <c r="J212" s="22"/>
      <c r="K212" s="15">
        <f t="shared" si="25"/>
        <v>2000</v>
      </c>
      <c r="L212" s="15">
        <v>2000</v>
      </c>
      <c r="M212" s="15"/>
      <c r="N212" s="15">
        <f t="shared" si="26"/>
        <v>1991.53</v>
      </c>
      <c r="O212" s="15">
        <v>1991.53</v>
      </c>
      <c r="P212" s="15"/>
      <c r="Q212" s="74">
        <f t="shared" si="33"/>
        <v>99.5765</v>
      </c>
    </row>
    <row r="213" spans="1:17" ht="12.75" customHeight="1">
      <c r="A213" s="13"/>
      <c r="B213" s="13"/>
      <c r="C213" s="13">
        <v>4750</v>
      </c>
      <c r="D213" s="17" t="s">
        <v>124</v>
      </c>
      <c r="E213" s="14">
        <f t="shared" si="32"/>
        <v>2500</v>
      </c>
      <c r="F213" s="14">
        <v>2500</v>
      </c>
      <c r="G213" s="13"/>
      <c r="H213" s="22"/>
      <c r="I213" s="26"/>
      <c r="J213" s="22"/>
      <c r="K213" s="15">
        <f t="shared" si="25"/>
        <v>2500</v>
      </c>
      <c r="L213" s="15">
        <v>2500</v>
      </c>
      <c r="M213" s="15"/>
      <c r="N213" s="15">
        <f t="shared" si="26"/>
        <v>2473.99</v>
      </c>
      <c r="O213" s="15">
        <v>2473.99</v>
      </c>
      <c r="P213" s="15"/>
      <c r="Q213" s="74">
        <f t="shared" si="33"/>
        <v>98.9596</v>
      </c>
    </row>
    <row r="214" spans="1:17" ht="12.75" customHeight="1">
      <c r="A214" s="13"/>
      <c r="B214" s="13"/>
      <c r="C214" s="13">
        <v>6050</v>
      </c>
      <c r="D214" s="13" t="s">
        <v>9</v>
      </c>
      <c r="E214" s="14">
        <f t="shared" si="32"/>
        <v>437000</v>
      </c>
      <c r="F214" s="14"/>
      <c r="G214" s="14">
        <v>437000</v>
      </c>
      <c r="H214" s="22"/>
      <c r="I214" s="26"/>
      <c r="J214" s="22"/>
      <c r="K214" s="15">
        <f t="shared" si="25"/>
        <v>464000</v>
      </c>
      <c r="L214" s="15"/>
      <c r="M214" s="15">
        <v>464000</v>
      </c>
      <c r="N214" s="15">
        <f t="shared" si="26"/>
        <v>343103.83</v>
      </c>
      <c r="O214" s="15"/>
      <c r="P214" s="15">
        <v>343103.83</v>
      </c>
      <c r="Q214" s="74">
        <f t="shared" si="33"/>
        <v>73.94479094827587</v>
      </c>
    </row>
    <row r="215" spans="1:17" ht="12.75" customHeight="1">
      <c r="A215" s="13"/>
      <c r="B215" s="13"/>
      <c r="C215" s="86" t="s">
        <v>115</v>
      </c>
      <c r="D215" s="87"/>
      <c r="E215" s="22">
        <f t="shared" si="32"/>
        <v>2049695</v>
      </c>
      <c r="F215" s="22">
        <f>SUM(F192:F214)</f>
        <v>1612695</v>
      </c>
      <c r="G215" s="14">
        <f>SUM(G214)</f>
        <v>437000</v>
      </c>
      <c r="H215" s="22"/>
      <c r="I215" s="26"/>
      <c r="J215" s="22"/>
      <c r="K215" s="27">
        <f t="shared" si="25"/>
        <v>2044138</v>
      </c>
      <c r="L215" s="27">
        <f>SUM(L192:L214)</f>
        <v>1580138</v>
      </c>
      <c r="M215" s="15">
        <f>SUM(M214)</f>
        <v>464000</v>
      </c>
      <c r="N215" s="27">
        <f t="shared" si="26"/>
        <v>1870001.73</v>
      </c>
      <c r="O215" s="27">
        <f>SUM(O192:O214)</f>
        <v>1526897.9</v>
      </c>
      <c r="P215" s="27">
        <f>SUM(P214)</f>
        <v>343103.83</v>
      </c>
      <c r="Q215" s="74">
        <f t="shared" si="33"/>
        <v>91.48118815852942</v>
      </c>
    </row>
    <row r="216" spans="1:17" ht="24.75" customHeight="1">
      <c r="A216" s="13"/>
      <c r="B216" s="41">
        <v>80110</v>
      </c>
      <c r="C216" s="41">
        <v>3020</v>
      </c>
      <c r="D216" s="17" t="s">
        <v>97</v>
      </c>
      <c r="E216" s="14">
        <f t="shared" si="30"/>
        <v>223200</v>
      </c>
      <c r="F216" s="14">
        <v>223200</v>
      </c>
      <c r="G216" s="13"/>
      <c r="H216" s="14">
        <v>0</v>
      </c>
      <c r="I216" s="13"/>
      <c r="J216" s="14">
        <f>SUM(E216+H216)</f>
        <v>223200</v>
      </c>
      <c r="K216" s="15">
        <f t="shared" si="25"/>
        <v>230000</v>
      </c>
      <c r="L216" s="15">
        <v>230000</v>
      </c>
      <c r="M216" s="15"/>
      <c r="N216" s="15">
        <f t="shared" si="26"/>
        <v>220325.82</v>
      </c>
      <c r="O216" s="15">
        <v>220325.82</v>
      </c>
      <c r="P216" s="15"/>
      <c r="Q216" s="74">
        <f t="shared" si="33"/>
        <v>95.7938347826087</v>
      </c>
    </row>
    <row r="217" spans="1:17" ht="12" customHeight="1">
      <c r="A217" s="13"/>
      <c r="B217" s="13"/>
      <c r="C217" s="13">
        <v>3240</v>
      </c>
      <c r="D217" s="13" t="s">
        <v>100</v>
      </c>
      <c r="E217" s="14">
        <f t="shared" si="30"/>
        <v>19300</v>
      </c>
      <c r="F217" s="14">
        <v>19300</v>
      </c>
      <c r="G217" s="13"/>
      <c r="H217" s="14"/>
      <c r="I217" s="13"/>
      <c r="J217" s="14"/>
      <c r="K217" s="15">
        <f t="shared" si="25"/>
        <v>21460</v>
      </c>
      <c r="L217" s="15">
        <v>21460</v>
      </c>
      <c r="M217" s="15"/>
      <c r="N217" s="15">
        <f t="shared" si="26"/>
        <v>18368</v>
      </c>
      <c r="O217" s="15">
        <v>18368</v>
      </c>
      <c r="P217" s="15"/>
      <c r="Q217" s="74">
        <f t="shared" si="33"/>
        <v>85.59179869524696</v>
      </c>
    </row>
    <row r="218" spans="1:17" ht="12" customHeight="1">
      <c r="A218" s="13"/>
      <c r="B218" s="13"/>
      <c r="C218" s="13">
        <v>4010</v>
      </c>
      <c r="D218" s="13" t="s">
        <v>18</v>
      </c>
      <c r="E218" s="14">
        <f t="shared" si="30"/>
        <v>2798000</v>
      </c>
      <c r="F218" s="14">
        <v>2798000</v>
      </c>
      <c r="G218" s="13"/>
      <c r="H218" s="14">
        <v>0</v>
      </c>
      <c r="I218" s="13"/>
      <c r="J218" s="14">
        <f aca="true" t="shared" si="34" ref="J218:J234">SUM(E218+H218)</f>
        <v>2798000</v>
      </c>
      <c r="K218" s="15">
        <f t="shared" si="25"/>
        <v>2823100</v>
      </c>
      <c r="L218" s="15">
        <v>2823100</v>
      </c>
      <c r="M218" s="15"/>
      <c r="N218" s="15">
        <f t="shared" si="26"/>
        <v>2748186.93</v>
      </c>
      <c r="O218" s="15">
        <v>2748186.93</v>
      </c>
      <c r="P218" s="15"/>
      <c r="Q218" s="74">
        <f t="shared" si="33"/>
        <v>97.34642520633346</v>
      </c>
    </row>
    <row r="219" spans="1:17" ht="12" customHeight="1">
      <c r="A219" s="13"/>
      <c r="B219" s="13"/>
      <c r="C219" s="13">
        <v>4040</v>
      </c>
      <c r="D219" s="13" t="s">
        <v>19</v>
      </c>
      <c r="E219" s="14">
        <f t="shared" si="30"/>
        <v>217030</v>
      </c>
      <c r="F219" s="14">
        <v>217030</v>
      </c>
      <c r="G219" s="13"/>
      <c r="H219" s="14">
        <v>0</v>
      </c>
      <c r="I219" s="13">
        <v>0</v>
      </c>
      <c r="J219" s="14">
        <f t="shared" si="34"/>
        <v>217030</v>
      </c>
      <c r="K219" s="15">
        <f t="shared" si="25"/>
        <v>190200</v>
      </c>
      <c r="L219" s="15">
        <v>190200</v>
      </c>
      <c r="M219" s="15"/>
      <c r="N219" s="15">
        <f t="shared" si="26"/>
        <v>190149.88</v>
      </c>
      <c r="O219" s="15">
        <v>190149.88</v>
      </c>
      <c r="P219" s="15"/>
      <c r="Q219" s="74">
        <f t="shared" si="33"/>
        <v>99.97364879074658</v>
      </c>
    </row>
    <row r="220" spans="1:17" ht="12" customHeight="1">
      <c r="A220" s="13"/>
      <c r="B220" s="13"/>
      <c r="C220" s="13">
        <v>4110</v>
      </c>
      <c r="D220" s="13" t="s">
        <v>20</v>
      </c>
      <c r="E220" s="14">
        <f t="shared" si="30"/>
        <v>487700</v>
      </c>
      <c r="F220" s="14">
        <v>487700</v>
      </c>
      <c r="G220" s="13"/>
      <c r="H220" s="14">
        <v>0</v>
      </c>
      <c r="I220" s="13"/>
      <c r="J220" s="14">
        <f t="shared" si="34"/>
        <v>487700</v>
      </c>
      <c r="K220" s="15">
        <f t="shared" si="25"/>
        <v>484800</v>
      </c>
      <c r="L220" s="15">
        <v>484800</v>
      </c>
      <c r="M220" s="15"/>
      <c r="N220" s="15">
        <f t="shared" si="26"/>
        <v>466226.43</v>
      </c>
      <c r="O220" s="15">
        <v>466226.43</v>
      </c>
      <c r="P220" s="15"/>
      <c r="Q220" s="74">
        <f t="shared" si="33"/>
        <v>96.16881806930692</v>
      </c>
    </row>
    <row r="221" spans="1:17" ht="12" customHeight="1">
      <c r="A221" s="13"/>
      <c r="B221" s="13"/>
      <c r="C221" s="13">
        <v>4120</v>
      </c>
      <c r="D221" s="13" t="s">
        <v>21</v>
      </c>
      <c r="E221" s="14">
        <f t="shared" si="30"/>
        <v>75000</v>
      </c>
      <c r="F221" s="14">
        <v>75000</v>
      </c>
      <c r="G221" s="13"/>
      <c r="H221" s="14">
        <v>0</v>
      </c>
      <c r="I221" s="13"/>
      <c r="J221" s="14">
        <f t="shared" si="34"/>
        <v>75000</v>
      </c>
      <c r="K221" s="15">
        <f t="shared" si="25"/>
        <v>76850</v>
      </c>
      <c r="L221" s="15">
        <v>76850</v>
      </c>
      <c r="M221" s="15"/>
      <c r="N221" s="15">
        <f t="shared" si="26"/>
        <v>74341.24</v>
      </c>
      <c r="O221" s="15">
        <v>74341.24</v>
      </c>
      <c r="P221" s="15"/>
      <c r="Q221" s="74">
        <f t="shared" si="33"/>
        <v>96.73551073519845</v>
      </c>
    </row>
    <row r="222" spans="1:17" ht="12" customHeight="1">
      <c r="A222" s="13"/>
      <c r="B222" s="13"/>
      <c r="C222" s="13">
        <v>4140</v>
      </c>
      <c r="D222" s="13" t="s">
        <v>24</v>
      </c>
      <c r="E222" s="14">
        <f t="shared" si="30"/>
        <v>21444</v>
      </c>
      <c r="F222" s="14">
        <v>21444</v>
      </c>
      <c r="G222" s="13"/>
      <c r="H222" s="14">
        <v>0</v>
      </c>
      <c r="I222" s="13"/>
      <c r="J222" s="14">
        <f t="shared" si="34"/>
        <v>21444</v>
      </c>
      <c r="K222" s="15">
        <f t="shared" si="25"/>
        <v>0</v>
      </c>
      <c r="L222" s="15">
        <v>0</v>
      </c>
      <c r="M222" s="15"/>
      <c r="N222" s="15">
        <f t="shared" si="26"/>
        <v>0</v>
      </c>
      <c r="O222" s="15">
        <v>0</v>
      </c>
      <c r="P222" s="15"/>
      <c r="Q222" s="74" t="e">
        <f t="shared" si="33"/>
        <v>#DIV/0!</v>
      </c>
    </row>
    <row r="223" spans="1:17" ht="12" customHeight="1">
      <c r="A223" s="13"/>
      <c r="B223" s="13"/>
      <c r="C223" s="13">
        <v>4170</v>
      </c>
      <c r="D223" s="13" t="s">
        <v>93</v>
      </c>
      <c r="E223" s="14">
        <f t="shared" si="30"/>
        <v>9500</v>
      </c>
      <c r="F223" s="14">
        <v>9500</v>
      </c>
      <c r="G223" s="13"/>
      <c r="H223" s="14">
        <v>0</v>
      </c>
      <c r="I223" s="13"/>
      <c r="J223" s="14">
        <f t="shared" si="34"/>
        <v>9500</v>
      </c>
      <c r="K223" s="15">
        <f t="shared" si="25"/>
        <v>5540</v>
      </c>
      <c r="L223" s="15">
        <v>5540</v>
      </c>
      <c r="M223" s="15"/>
      <c r="N223" s="15">
        <f t="shared" si="26"/>
        <v>4135</v>
      </c>
      <c r="O223" s="15">
        <v>4135</v>
      </c>
      <c r="P223" s="15"/>
      <c r="Q223" s="74">
        <f t="shared" si="33"/>
        <v>74.63898916967509</v>
      </c>
    </row>
    <row r="224" spans="1:17" ht="12" customHeight="1">
      <c r="A224" s="13"/>
      <c r="B224" s="13"/>
      <c r="C224" s="13">
        <v>4210</v>
      </c>
      <c r="D224" s="13" t="s">
        <v>13</v>
      </c>
      <c r="E224" s="14">
        <f t="shared" si="30"/>
        <v>85000</v>
      </c>
      <c r="F224" s="14">
        <v>85000</v>
      </c>
      <c r="G224" s="13"/>
      <c r="H224" s="14">
        <v>0</v>
      </c>
      <c r="I224" s="13"/>
      <c r="J224" s="14">
        <f t="shared" si="34"/>
        <v>85000</v>
      </c>
      <c r="K224" s="15">
        <f t="shared" si="25"/>
        <v>109000</v>
      </c>
      <c r="L224" s="15">
        <v>109000</v>
      </c>
      <c r="M224" s="15"/>
      <c r="N224" s="15">
        <f t="shared" si="26"/>
        <v>107955.04</v>
      </c>
      <c r="O224" s="15">
        <v>107955.04</v>
      </c>
      <c r="P224" s="15"/>
      <c r="Q224" s="74">
        <f t="shared" si="33"/>
        <v>99.04132110091743</v>
      </c>
    </row>
    <row r="225" spans="1:17" ht="12" customHeight="1">
      <c r="A225" s="13"/>
      <c r="B225" s="13"/>
      <c r="C225" s="13">
        <v>4240</v>
      </c>
      <c r="D225" s="13" t="s">
        <v>39</v>
      </c>
      <c r="E225" s="14">
        <f t="shared" si="30"/>
        <v>63000</v>
      </c>
      <c r="F225" s="14">
        <v>63000</v>
      </c>
      <c r="G225" s="13"/>
      <c r="H225" s="14">
        <v>0</v>
      </c>
      <c r="I225" s="13"/>
      <c r="J225" s="14">
        <f t="shared" si="34"/>
        <v>63000</v>
      </c>
      <c r="K225" s="15">
        <f t="shared" si="25"/>
        <v>71380</v>
      </c>
      <c r="L225" s="15">
        <v>71380</v>
      </c>
      <c r="M225" s="15"/>
      <c r="N225" s="15">
        <f t="shared" si="26"/>
        <v>69953.02</v>
      </c>
      <c r="O225" s="15">
        <v>69953.02</v>
      </c>
      <c r="P225" s="15"/>
      <c r="Q225" s="74">
        <f t="shared" si="33"/>
        <v>98.00086859064164</v>
      </c>
    </row>
    <row r="226" spans="1:17" ht="12" customHeight="1">
      <c r="A226" s="13"/>
      <c r="B226" s="13"/>
      <c r="C226" s="13">
        <v>4260</v>
      </c>
      <c r="D226" s="13" t="s">
        <v>6</v>
      </c>
      <c r="E226" s="14">
        <f t="shared" si="30"/>
        <v>66500</v>
      </c>
      <c r="F226" s="14">
        <v>66500</v>
      </c>
      <c r="G226" s="13"/>
      <c r="H226" s="14">
        <v>0</v>
      </c>
      <c r="I226" s="13"/>
      <c r="J226" s="14">
        <f t="shared" si="34"/>
        <v>66500</v>
      </c>
      <c r="K226" s="15">
        <f t="shared" si="25"/>
        <v>60980</v>
      </c>
      <c r="L226" s="15">
        <v>60980</v>
      </c>
      <c r="M226" s="15"/>
      <c r="N226" s="15">
        <f t="shared" si="26"/>
        <v>59190.47</v>
      </c>
      <c r="O226" s="15">
        <v>59190.47</v>
      </c>
      <c r="P226" s="15"/>
      <c r="Q226" s="74">
        <f t="shared" si="33"/>
        <v>97.06538209248934</v>
      </c>
    </row>
    <row r="227" spans="1:17" ht="12" customHeight="1">
      <c r="A227" s="13"/>
      <c r="B227" s="13"/>
      <c r="C227" s="13">
        <v>4270</v>
      </c>
      <c r="D227" s="13" t="s">
        <v>7</v>
      </c>
      <c r="E227" s="14">
        <f t="shared" si="30"/>
        <v>21000</v>
      </c>
      <c r="F227" s="14">
        <v>21000</v>
      </c>
      <c r="G227" s="13"/>
      <c r="H227" s="14">
        <v>0</v>
      </c>
      <c r="I227" s="13"/>
      <c r="J227" s="14">
        <f t="shared" si="34"/>
        <v>21000</v>
      </c>
      <c r="K227" s="15">
        <f t="shared" si="25"/>
        <v>15650</v>
      </c>
      <c r="L227" s="15">
        <v>15650</v>
      </c>
      <c r="M227" s="15"/>
      <c r="N227" s="15">
        <f t="shared" si="26"/>
        <v>15402.9</v>
      </c>
      <c r="O227" s="15">
        <v>15402.9</v>
      </c>
      <c r="P227" s="15"/>
      <c r="Q227" s="74">
        <f t="shared" si="33"/>
        <v>98.42108626198083</v>
      </c>
    </row>
    <row r="228" spans="1:17" ht="12" customHeight="1">
      <c r="A228" s="13"/>
      <c r="B228" s="13"/>
      <c r="C228" s="13">
        <v>4280</v>
      </c>
      <c r="D228" s="13" t="s">
        <v>29</v>
      </c>
      <c r="E228" s="14">
        <f t="shared" si="30"/>
        <v>3000</v>
      </c>
      <c r="F228" s="14">
        <v>3000</v>
      </c>
      <c r="G228" s="13"/>
      <c r="H228" s="14">
        <v>0</v>
      </c>
      <c r="I228" s="13"/>
      <c r="J228" s="14">
        <f t="shared" si="34"/>
        <v>3000</v>
      </c>
      <c r="K228" s="15">
        <f aca="true" t="shared" si="35" ref="K228:K260">SUM(L228:M228)</f>
        <v>4500</v>
      </c>
      <c r="L228" s="15">
        <v>4500</v>
      </c>
      <c r="M228" s="15"/>
      <c r="N228" s="15">
        <f aca="true" t="shared" si="36" ref="N228:N260">SUM(O228:P228)</f>
        <v>2900</v>
      </c>
      <c r="O228" s="15">
        <v>2900</v>
      </c>
      <c r="P228" s="15"/>
      <c r="Q228" s="74">
        <f t="shared" si="33"/>
        <v>64.44444444444444</v>
      </c>
    </row>
    <row r="229" spans="1:17" ht="12" customHeight="1">
      <c r="A229" s="13"/>
      <c r="B229" s="13"/>
      <c r="C229" s="13">
        <v>4300</v>
      </c>
      <c r="D229" s="13" t="s">
        <v>8</v>
      </c>
      <c r="E229" s="14">
        <f t="shared" si="30"/>
        <v>50000</v>
      </c>
      <c r="F229" s="14">
        <v>50000</v>
      </c>
      <c r="G229" s="13"/>
      <c r="H229" s="14">
        <v>0</v>
      </c>
      <c r="I229" s="13"/>
      <c r="J229" s="14">
        <f t="shared" si="34"/>
        <v>50000</v>
      </c>
      <c r="K229" s="15">
        <f t="shared" si="35"/>
        <v>52000</v>
      </c>
      <c r="L229" s="15">
        <v>52000</v>
      </c>
      <c r="M229" s="15"/>
      <c r="N229" s="15">
        <f t="shared" si="36"/>
        <v>51209.32</v>
      </c>
      <c r="O229" s="15">
        <v>51209.32</v>
      </c>
      <c r="P229" s="15"/>
      <c r="Q229" s="74">
        <f t="shared" si="33"/>
        <v>98.47946153846154</v>
      </c>
    </row>
    <row r="230" spans="1:17" ht="35.25" customHeight="1">
      <c r="A230" s="13"/>
      <c r="B230" s="13"/>
      <c r="C230" s="16">
        <v>4370</v>
      </c>
      <c r="D230" s="17" t="s">
        <v>126</v>
      </c>
      <c r="E230" s="18">
        <f t="shared" si="30"/>
        <v>6800</v>
      </c>
      <c r="F230" s="18">
        <v>6800</v>
      </c>
      <c r="G230" s="13"/>
      <c r="H230" s="14"/>
      <c r="I230" s="13"/>
      <c r="J230" s="14"/>
      <c r="K230" s="19">
        <f t="shared" si="35"/>
        <v>5250</v>
      </c>
      <c r="L230" s="19">
        <v>5250</v>
      </c>
      <c r="M230" s="15"/>
      <c r="N230" s="19">
        <f t="shared" si="36"/>
        <v>4869.25</v>
      </c>
      <c r="O230" s="19">
        <v>4869.25</v>
      </c>
      <c r="P230" s="15"/>
      <c r="Q230" s="74">
        <f t="shared" si="33"/>
        <v>92.74761904761904</v>
      </c>
    </row>
    <row r="231" spans="1:17" ht="12" customHeight="1">
      <c r="A231" s="13"/>
      <c r="B231" s="13"/>
      <c r="C231" s="13">
        <v>4410</v>
      </c>
      <c r="D231" s="13" t="s">
        <v>23</v>
      </c>
      <c r="E231" s="14">
        <f t="shared" si="30"/>
        <v>6000</v>
      </c>
      <c r="F231" s="14">
        <v>6000</v>
      </c>
      <c r="G231" s="13"/>
      <c r="H231" s="14">
        <v>0</v>
      </c>
      <c r="I231" s="13"/>
      <c r="J231" s="14">
        <f t="shared" si="34"/>
        <v>6000</v>
      </c>
      <c r="K231" s="15">
        <f t="shared" si="35"/>
        <v>3600</v>
      </c>
      <c r="L231" s="15">
        <v>3600</v>
      </c>
      <c r="M231" s="15"/>
      <c r="N231" s="15">
        <f t="shared" si="36"/>
        <v>3035.39</v>
      </c>
      <c r="O231" s="15">
        <v>3035.39</v>
      </c>
      <c r="P231" s="15"/>
      <c r="Q231" s="74">
        <f t="shared" si="33"/>
        <v>84.31638888888888</v>
      </c>
    </row>
    <row r="232" spans="1:17" ht="12" customHeight="1">
      <c r="A232" s="13"/>
      <c r="B232" s="13"/>
      <c r="C232" s="13">
        <v>4420</v>
      </c>
      <c r="D232" s="13" t="s">
        <v>1</v>
      </c>
      <c r="E232" s="14">
        <f t="shared" si="30"/>
        <v>3300</v>
      </c>
      <c r="F232" s="14">
        <v>3300</v>
      </c>
      <c r="G232" s="13"/>
      <c r="H232" s="14">
        <v>0</v>
      </c>
      <c r="I232" s="13"/>
      <c r="J232" s="14">
        <f t="shared" si="34"/>
        <v>3300</v>
      </c>
      <c r="K232" s="15">
        <f t="shared" si="35"/>
        <v>0</v>
      </c>
      <c r="L232" s="15">
        <v>0</v>
      </c>
      <c r="M232" s="15"/>
      <c r="N232" s="15">
        <f t="shared" si="36"/>
        <v>0</v>
      </c>
      <c r="O232" s="15">
        <v>0</v>
      </c>
      <c r="P232" s="15"/>
      <c r="Q232" s="74" t="e">
        <f t="shared" si="33"/>
        <v>#DIV/0!</v>
      </c>
    </row>
    <row r="233" spans="1:17" ht="12" customHeight="1">
      <c r="A233" s="13"/>
      <c r="B233" s="13"/>
      <c r="C233" s="13">
        <v>4430</v>
      </c>
      <c r="D233" s="13" t="s">
        <v>25</v>
      </c>
      <c r="E233" s="14">
        <f t="shared" si="30"/>
        <v>5500</v>
      </c>
      <c r="F233" s="14">
        <v>5500</v>
      </c>
      <c r="G233" s="13"/>
      <c r="H233" s="14">
        <v>0</v>
      </c>
      <c r="I233" s="13"/>
      <c r="J233" s="14">
        <f t="shared" si="34"/>
        <v>5500</v>
      </c>
      <c r="K233" s="15">
        <f t="shared" si="35"/>
        <v>4128</v>
      </c>
      <c r="L233" s="15">
        <v>4128</v>
      </c>
      <c r="M233" s="15"/>
      <c r="N233" s="15">
        <f t="shared" si="36"/>
        <v>4118</v>
      </c>
      <c r="O233" s="15">
        <v>4118</v>
      </c>
      <c r="P233" s="15"/>
      <c r="Q233" s="74">
        <f t="shared" si="33"/>
        <v>99.7577519379845</v>
      </c>
    </row>
    <row r="234" spans="1:17" ht="12" customHeight="1">
      <c r="A234" s="13"/>
      <c r="B234" s="13"/>
      <c r="C234" s="13">
        <v>4440</v>
      </c>
      <c r="D234" s="13" t="s">
        <v>38</v>
      </c>
      <c r="E234" s="14">
        <f t="shared" si="30"/>
        <v>144412</v>
      </c>
      <c r="F234" s="14">
        <v>144412</v>
      </c>
      <c r="G234" s="13"/>
      <c r="H234" s="14">
        <v>0</v>
      </c>
      <c r="I234" s="13"/>
      <c r="J234" s="14">
        <f t="shared" si="34"/>
        <v>144412</v>
      </c>
      <c r="K234" s="15">
        <f t="shared" si="35"/>
        <v>152988</v>
      </c>
      <c r="L234" s="15">
        <v>152988</v>
      </c>
      <c r="M234" s="15"/>
      <c r="N234" s="15">
        <f t="shared" si="36"/>
        <v>152988</v>
      </c>
      <c r="O234" s="15">
        <v>152988</v>
      </c>
      <c r="P234" s="15"/>
      <c r="Q234" s="74">
        <f t="shared" si="33"/>
        <v>100</v>
      </c>
    </row>
    <row r="235" spans="1:17" ht="24" customHeight="1">
      <c r="A235" s="13"/>
      <c r="B235" s="13"/>
      <c r="C235" s="16">
        <v>4700</v>
      </c>
      <c r="D235" s="17" t="s">
        <v>122</v>
      </c>
      <c r="E235" s="18">
        <f t="shared" si="30"/>
        <v>1200</v>
      </c>
      <c r="F235" s="18">
        <v>1200</v>
      </c>
      <c r="G235" s="13"/>
      <c r="H235" s="14"/>
      <c r="I235" s="13"/>
      <c r="J235" s="14"/>
      <c r="K235" s="19">
        <f t="shared" si="35"/>
        <v>500</v>
      </c>
      <c r="L235" s="19">
        <v>500</v>
      </c>
      <c r="M235" s="15"/>
      <c r="N235" s="19">
        <f t="shared" si="36"/>
        <v>480</v>
      </c>
      <c r="O235" s="19">
        <v>480</v>
      </c>
      <c r="P235" s="15"/>
      <c r="Q235" s="74">
        <f t="shared" si="33"/>
        <v>96</v>
      </c>
    </row>
    <row r="236" spans="1:17" ht="22.5" customHeight="1">
      <c r="A236" s="13"/>
      <c r="B236" s="13"/>
      <c r="C236" s="16">
        <v>4740</v>
      </c>
      <c r="D236" s="17" t="s">
        <v>123</v>
      </c>
      <c r="E236" s="18">
        <f t="shared" si="30"/>
        <v>10500</v>
      </c>
      <c r="F236" s="18">
        <v>10500</v>
      </c>
      <c r="G236" s="13"/>
      <c r="H236" s="14"/>
      <c r="I236" s="13"/>
      <c r="J236" s="14"/>
      <c r="K236" s="19">
        <f t="shared" si="35"/>
        <v>7000</v>
      </c>
      <c r="L236" s="19">
        <v>7000</v>
      </c>
      <c r="M236" s="15"/>
      <c r="N236" s="19">
        <f t="shared" si="36"/>
        <v>6971</v>
      </c>
      <c r="O236" s="19">
        <v>6971</v>
      </c>
      <c r="P236" s="15"/>
      <c r="Q236" s="74">
        <f t="shared" si="33"/>
        <v>99.58571428571429</v>
      </c>
    </row>
    <row r="237" spans="1:17" ht="24" customHeight="1">
      <c r="A237" s="13"/>
      <c r="B237" s="13"/>
      <c r="C237" s="16">
        <v>4750</v>
      </c>
      <c r="D237" s="17" t="s">
        <v>124</v>
      </c>
      <c r="E237" s="18">
        <f t="shared" si="30"/>
        <v>7000</v>
      </c>
      <c r="F237" s="18">
        <v>7000</v>
      </c>
      <c r="G237" s="13"/>
      <c r="H237" s="14"/>
      <c r="I237" s="13"/>
      <c r="J237" s="14"/>
      <c r="K237" s="19">
        <f t="shared" si="35"/>
        <v>10900</v>
      </c>
      <c r="L237" s="19">
        <v>10900</v>
      </c>
      <c r="M237" s="15"/>
      <c r="N237" s="19">
        <f t="shared" si="36"/>
        <v>10133.05</v>
      </c>
      <c r="O237" s="19">
        <v>10133.05</v>
      </c>
      <c r="P237" s="15"/>
      <c r="Q237" s="74">
        <f t="shared" si="33"/>
        <v>92.96376146788991</v>
      </c>
    </row>
    <row r="238" spans="1:17" ht="12" customHeight="1">
      <c r="A238" s="13"/>
      <c r="B238" s="13"/>
      <c r="C238" s="86" t="s">
        <v>41</v>
      </c>
      <c r="D238" s="87"/>
      <c r="E238" s="22">
        <f t="shared" si="30"/>
        <v>4324386</v>
      </c>
      <c r="F238" s="22">
        <f>SUM(F216:F237)</f>
        <v>4324386</v>
      </c>
      <c r="G238" s="26">
        <v>0</v>
      </c>
      <c r="H238" s="22">
        <f>SUM(H216:H234)</f>
        <v>0</v>
      </c>
      <c r="I238" s="26">
        <v>0</v>
      </c>
      <c r="J238" s="22">
        <f>SUM(E238+H238+I238)</f>
        <v>4324386</v>
      </c>
      <c r="K238" s="27">
        <f t="shared" si="35"/>
        <v>4329826</v>
      </c>
      <c r="L238" s="27">
        <f>SUM(L216:L237)</f>
        <v>4329826</v>
      </c>
      <c r="M238" s="27">
        <v>0</v>
      </c>
      <c r="N238" s="27">
        <f t="shared" si="36"/>
        <v>4210938.74</v>
      </c>
      <c r="O238" s="27">
        <f>SUM(O216:O237)</f>
        <v>4210938.74</v>
      </c>
      <c r="P238" s="27"/>
      <c r="Q238" s="74">
        <f t="shared" si="33"/>
        <v>97.25422545848264</v>
      </c>
    </row>
    <row r="239" spans="1:17" ht="12" customHeight="1">
      <c r="A239" s="13"/>
      <c r="B239" s="13">
        <v>80113</v>
      </c>
      <c r="C239" s="13">
        <v>4300</v>
      </c>
      <c r="D239" s="13" t="s">
        <v>8</v>
      </c>
      <c r="E239" s="14">
        <f t="shared" si="30"/>
        <v>218500</v>
      </c>
      <c r="F239" s="14">
        <v>218500</v>
      </c>
      <c r="G239" s="13"/>
      <c r="H239" s="14">
        <v>0</v>
      </c>
      <c r="I239" s="13"/>
      <c r="J239" s="14">
        <f>SUM(E239+H239)</f>
        <v>218500</v>
      </c>
      <c r="K239" s="15">
        <f t="shared" si="35"/>
        <v>217300</v>
      </c>
      <c r="L239" s="15">
        <v>217300</v>
      </c>
      <c r="M239" s="15"/>
      <c r="N239" s="15">
        <f t="shared" si="36"/>
        <v>212740.45</v>
      </c>
      <c r="O239" s="15">
        <v>212740.45</v>
      </c>
      <c r="P239" s="15"/>
      <c r="Q239" s="74">
        <f t="shared" si="33"/>
        <v>97.90172572480442</v>
      </c>
    </row>
    <row r="240" spans="1:17" ht="12" customHeight="1">
      <c r="A240" s="13"/>
      <c r="B240" s="13"/>
      <c r="C240" s="86" t="s">
        <v>42</v>
      </c>
      <c r="D240" s="87"/>
      <c r="E240" s="22">
        <f t="shared" si="30"/>
        <v>218500</v>
      </c>
      <c r="F240" s="22">
        <f>SUM(F239)</f>
        <v>218500</v>
      </c>
      <c r="G240" s="26">
        <v>0</v>
      </c>
      <c r="H240" s="22">
        <f>SUM(H239)</f>
        <v>0</v>
      </c>
      <c r="I240" s="26">
        <v>0</v>
      </c>
      <c r="J240" s="14">
        <f>SUM(E240+H240)</f>
        <v>218500</v>
      </c>
      <c r="K240" s="27">
        <f t="shared" si="35"/>
        <v>217300</v>
      </c>
      <c r="L240" s="27">
        <f>SUM(L239)</f>
        <v>217300</v>
      </c>
      <c r="M240" s="27">
        <v>0</v>
      </c>
      <c r="N240" s="27">
        <f t="shared" si="36"/>
        <v>212740.45</v>
      </c>
      <c r="O240" s="27">
        <f>SUM(O239)</f>
        <v>212740.45</v>
      </c>
      <c r="P240" s="27"/>
      <c r="Q240" s="74">
        <f t="shared" si="33"/>
        <v>97.90172572480442</v>
      </c>
    </row>
    <row r="241" spans="1:17" ht="26.25" customHeight="1">
      <c r="A241" s="13"/>
      <c r="B241" s="13">
        <v>80114</v>
      </c>
      <c r="C241" s="13">
        <v>3020</v>
      </c>
      <c r="D241" s="17" t="s">
        <v>97</v>
      </c>
      <c r="E241" s="14">
        <f aca="true" t="shared" si="37" ref="E241:E261">SUM(F241:G241)</f>
        <v>1300</v>
      </c>
      <c r="F241" s="14">
        <v>1300</v>
      </c>
      <c r="G241" s="26"/>
      <c r="H241" s="14">
        <v>0</v>
      </c>
      <c r="I241" s="26"/>
      <c r="J241" s="14">
        <f>SUM(E241+H241)</f>
        <v>1300</v>
      </c>
      <c r="K241" s="15">
        <f t="shared" si="35"/>
        <v>1300</v>
      </c>
      <c r="L241" s="15">
        <v>1300</v>
      </c>
      <c r="M241" s="27"/>
      <c r="N241" s="15">
        <f t="shared" si="36"/>
        <v>1297.43</v>
      </c>
      <c r="O241" s="15">
        <v>1297.43</v>
      </c>
      <c r="P241" s="27"/>
      <c r="Q241" s="74">
        <f t="shared" si="33"/>
        <v>99.8023076923077</v>
      </c>
    </row>
    <row r="242" spans="1:17" ht="12" customHeight="1">
      <c r="A242" s="13"/>
      <c r="B242" s="13"/>
      <c r="C242" s="13">
        <v>4010</v>
      </c>
      <c r="D242" s="13" t="s">
        <v>18</v>
      </c>
      <c r="E242" s="14">
        <f t="shared" si="37"/>
        <v>610400</v>
      </c>
      <c r="F242" s="14">
        <v>610400</v>
      </c>
      <c r="G242" s="26"/>
      <c r="H242" s="14"/>
      <c r="I242" s="26"/>
      <c r="J242" s="14"/>
      <c r="K242" s="15">
        <f t="shared" si="35"/>
        <v>621230</v>
      </c>
      <c r="L242" s="15">
        <v>621230</v>
      </c>
      <c r="M242" s="27"/>
      <c r="N242" s="15">
        <f t="shared" si="36"/>
        <v>602890.46</v>
      </c>
      <c r="O242" s="15">
        <v>602890.46</v>
      </c>
      <c r="P242" s="27"/>
      <c r="Q242" s="74">
        <f t="shared" si="33"/>
        <v>97.04786632970075</v>
      </c>
    </row>
    <row r="243" spans="1:17" ht="12" customHeight="1">
      <c r="A243" s="13"/>
      <c r="B243" s="13"/>
      <c r="C243" s="13">
        <v>4040</v>
      </c>
      <c r="D243" s="13" t="s">
        <v>19</v>
      </c>
      <c r="E243" s="14">
        <f t="shared" si="37"/>
        <v>44900</v>
      </c>
      <c r="F243" s="14">
        <v>44900</v>
      </c>
      <c r="G243" s="26"/>
      <c r="H243" s="14">
        <v>0</v>
      </c>
      <c r="I243" s="26"/>
      <c r="J243" s="14">
        <f aca="true" t="shared" si="38" ref="J243:J256">SUM(E243+H243)</f>
        <v>44900</v>
      </c>
      <c r="K243" s="15">
        <f t="shared" si="35"/>
        <v>40070</v>
      </c>
      <c r="L243" s="15">
        <v>40070</v>
      </c>
      <c r="M243" s="27"/>
      <c r="N243" s="15">
        <f t="shared" si="36"/>
        <v>40064.49</v>
      </c>
      <c r="O243" s="15">
        <v>40064.49</v>
      </c>
      <c r="P243" s="27"/>
      <c r="Q243" s="74">
        <f t="shared" si="33"/>
        <v>99.98624906413775</v>
      </c>
    </row>
    <row r="244" spans="1:17" ht="12" customHeight="1">
      <c r="A244" s="13"/>
      <c r="B244" s="13"/>
      <c r="C244" s="13">
        <v>4110</v>
      </c>
      <c r="D244" s="13" t="s">
        <v>20</v>
      </c>
      <c r="E244" s="14">
        <f t="shared" si="37"/>
        <v>101500</v>
      </c>
      <c r="F244" s="14">
        <v>101500</v>
      </c>
      <c r="G244" s="26"/>
      <c r="H244" s="14">
        <v>0</v>
      </c>
      <c r="I244" s="26"/>
      <c r="J244" s="14">
        <f t="shared" si="38"/>
        <v>101500</v>
      </c>
      <c r="K244" s="15">
        <f t="shared" si="35"/>
        <v>103550</v>
      </c>
      <c r="L244" s="15">
        <v>103550</v>
      </c>
      <c r="M244" s="27"/>
      <c r="N244" s="15">
        <f t="shared" si="36"/>
        <v>97129.8</v>
      </c>
      <c r="O244" s="15">
        <v>97129.8</v>
      </c>
      <c r="P244" s="27"/>
      <c r="Q244" s="74">
        <f t="shared" si="33"/>
        <v>93.79990342829552</v>
      </c>
    </row>
    <row r="245" spans="1:17" ht="12" customHeight="1">
      <c r="A245" s="13"/>
      <c r="B245" s="13"/>
      <c r="C245" s="13">
        <v>4120</v>
      </c>
      <c r="D245" s="13" t="s">
        <v>21</v>
      </c>
      <c r="E245" s="14">
        <f t="shared" si="37"/>
        <v>16100</v>
      </c>
      <c r="F245" s="14">
        <v>16100</v>
      </c>
      <c r="G245" s="26"/>
      <c r="H245" s="14">
        <v>0</v>
      </c>
      <c r="I245" s="26"/>
      <c r="J245" s="14">
        <f t="shared" si="38"/>
        <v>16100</v>
      </c>
      <c r="K245" s="15">
        <f t="shared" si="35"/>
        <v>16370</v>
      </c>
      <c r="L245" s="15">
        <v>16370</v>
      </c>
      <c r="M245" s="27"/>
      <c r="N245" s="15">
        <f t="shared" si="36"/>
        <v>15868.57</v>
      </c>
      <c r="O245" s="15">
        <v>15868.57</v>
      </c>
      <c r="P245" s="27"/>
      <c r="Q245" s="74">
        <f t="shared" si="33"/>
        <v>96.93689676237018</v>
      </c>
    </row>
    <row r="246" spans="1:17" ht="12" customHeight="1">
      <c r="A246" s="13"/>
      <c r="B246" s="13"/>
      <c r="C246" s="13">
        <v>4170</v>
      </c>
      <c r="D246" s="13" t="s">
        <v>93</v>
      </c>
      <c r="E246" s="14">
        <f t="shared" si="37"/>
        <v>3000</v>
      </c>
      <c r="F246" s="14">
        <v>3000</v>
      </c>
      <c r="G246" s="26"/>
      <c r="H246" s="14">
        <v>0</v>
      </c>
      <c r="I246" s="26"/>
      <c r="J246" s="14">
        <f t="shared" si="38"/>
        <v>3000</v>
      </c>
      <c r="K246" s="15">
        <f t="shared" si="35"/>
        <v>16200</v>
      </c>
      <c r="L246" s="15">
        <v>16200</v>
      </c>
      <c r="M246" s="27"/>
      <c r="N246" s="15">
        <f t="shared" si="36"/>
        <v>15806</v>
      </c>
      <c r="O246" s="15">
        <v>15806</v>
      </c>
      <c r="P246" s="27"/>
      <c r="Q246" s="74">
        <f t="shared" si="33"/>
        <v>97.5679012345679</v>
      </c>
    </row>
    <row r="247" spans="1:17" ht="12" customHeight="1">
      <c r="A247" s="13"/>
      <c r="B247" s="13"/>
      <c r="C247" s="13">
        <v>4210</v>
      </c>
      <c r="D247" s="13" t="s">
        <v>13</v>
      </c>
      <c r="E247" s="14">
        <f t="shared" si="37"/>
        <v>23000</v>
      </c>
      <c r="F247" s="14">
        <v>23000</v>
      </c>
      <c r="G247" s="26"/>
      <c r="H247" s="14">
        <v>0</v>
      </c>
      <c r="I247" s="26"/>
      <c r="J247" s="14">
        <f t="shared" si="38"/>
        <v>23000</v>
      </c>
      <c r="K247" s="15">
        <f t="shared" si="35"/>
        <v>23000</v>
      </c>
      <c r="L247" s="15">
        <v>23000</v>
      </c>
      <c r="M247" s="27"/>
      <c r="N247" s="15">
        <f t="shared" si="36"/>
        <v>22864.93</v>
      </c>
      <c r="O247" s="15">
        <v>22864.93</v>
      </c>
      <c r="P247" s="27"/>
      <c r="Q247" s="74">
        <f t="shared" si="33"/>
        <v>99.41273913043477</v>
      </c>
    </row>
    <row r="248" spans="1:17" ht="12" customHeight="1">
      <c r="A248" s="13"/>
      <c r="B248" s="13"/>
      <c r="C248" s="13">
        <v>4270</v>
      </c>
      <c r="D248" s="13" t="s">
        <v>7</v>
      </c>
      <c r="E248" s="14">
        <f t="shared" si="37"/>
        <v>3000</v>
      </c>
      <c r="F248" s="14">
        <v>3000</v>
      </c>
      <c r="G248" s="26"/>
      <c r="H248" s="14">
        <v>0</v>
      </c>
      <c r="I248" s="26"/>
      <c r="J248" s="14">
        <f t="shared" si="38"/>
        <v>3000</v>
      </c>
      <c r="K248" s="15">
        <f t="shared" si="35"/>
        <v>1430</v>
      </c>
      <c r="L248" s="15">
        <v>1430</v>
      </c>
      <c r="M248" s="27"/>
      <c r="N248" s="15">
        <f t="shared" si="36"/>
        <v>1420.08</v>
      </c>
      <c r="O248" s="15">
        <v>1420.08</v>
      </c>
      <c r="P248" s="27"/>
      <c r="Q248" s="74">
        <f t="shared" si="33"/>
        <v>99.3062937062937</v>
      </c>
    </row>
    <row r="249" spans="1:17" ht="12" customHeight="1">
      <c r="A249" s="13"/>
      <c r="B249" s="13"/>
      <c r="C249" s="13">
        <v>4280</v>
      </c>
      <c r="D249" s="13" t="s">
        <v>29</v>
      </c>
      <c r="E249" s="14">
        <f t="shared" si="37"/>
        <v>1000</v>
      </c>
      <c r="F249" s="14">
        <v>1000</v>
      </c>
      <c r="G249" s="26"/>
      <c r="H249" s="14">
        <v>0</v>
      </c>
      <c r="I249" s="26"/>
      <c r="J249" s="14">
        <f t="shared" si="38"/>
        <v>1000</v>
      </c>
      <c r="K249" s="15">
        <f t="shared" si="35"/>
        <v>1000</v>
      </c>
      <c r="L249" s="15">
        <v>1000</v>
      </c>
      <c r="M249" s="27"/>
      <c r="N249" s="15">
        <f t="shared" si="36"/>
        <v>500</v>
      </c>
      <c r="O249" s="15">
        <v>500</v>
      </c>
      <c r="P249" s="27"/>
      <c r="Q249" s="74">
        <f t="shared" si="33"/>
        <v>50</v>
      </c>
    </row>
    <row r="250" spans="1:17" ht="12" customHeight="1">
      <c r="A250" s="13"/>
      <c r="B250" s="13"/>
      <c r="C250" s="13">
        <v>4300</v>
      </c>
      <c r="D250" s="13" t="s">
        <v>8</v>
      </c>
      <c r="E250" s="14">
        <f t="shared" si="37"/>
        <v>33000</v>
      </c>
      <c r="F250" s="14">
        <v>33000</v>
      </c>
      <c r="G250" s="26"/>
      <c r="H250" s="14">
        <v>0</v>
      </c>
      <c r="I250" s="26"/>
      <c r="J250" s="14">
        <f t="shared" si="38"/>
        <v>33000</v>
      </c>
      <c r="K250" s="15">
        <f t="shared" si="35"/>
        <v>33240</v>
      </c>
      <c r="L250" s="15">
        <v>33240</v>
      </c>
      <c r="M250" s="27"/>
      <c r="N250" s="15">
        <f t="shared" si="36"/>
        <v>33022.53</v>
      </c>
      <c r="O250" s="15">
        <v>33022.53</v>
      </c>
      <c r="P250" s="27"/>
      <c r="Q250" s="74">
        <f t="shared" si="33"/>
        <v>99.34575812274367</v>
      </c>
    </row>
    <row r="251" spans="1:17" ht="12" customHeight="1">
      <c r="A251" s="13"/>
      <c r="B251" s="13"/>
      <c r="C251" s="13">
        <v>4350</v>
      </c>
      <c r="D251" s="13" t="s">
        <v>108</v>
      </c>
      <c r="E251" s="14">
        <f t="shared" si="37"/>
        <v>0</v>
      </c>
      <c r="F251" s="14">
        <v>0</v>
      </c>
      <c r="G251" s="26"/>
      <c r="H251" s="14"/>
      <c r="I251" s="26"/>
      <c r="J251" s="14"/>
      <c r="K251" s="15">
        <f t="shared" si="35"/>
        <v>4380</v>
      </c>
      <c r="L251" s="15">
        <v>4380</v>
      </c>
      <c r="M251" s="27"/>
      <c r="N251" s="15">
        <f t="shared" si="36"/>
        <v>4377.36</v>
      </c>
      <c r="O251" s="15">
        <v>4377.36</v>
      </c>
      <c r="P251" s="27"/>
      <c r="Q251" s="74">
        <f t="shared" si="33"/>
        <v>99.93972602739726</v>
      </c>
    </row>
    <row r="252" spans="1:17" ht="24" customHeight="1">
      <c r="A252" s="13"/>
      <c r="B252" s="13"/>
      <c r="C252" s="16">
        <v>4360</v>
      </c>
      <c r="D252" s="17" t="s">
        <v>131</v>
      </c>
      <c r="E252" s="18">
        <f t="shared" si="37"/>
        <v>3300</v>
      </c>
      <c r="F252" s="18">
        <v>3300</v>
      </c>
      <c r="G252" s="26"/>
      <c r="H252" s="14"/>
      <c r="I252" s="26"/>
      <c r="J252" s="14"/>
      <c r="K252" s="19">
        <f t="shared" si="35"/>
        <v>3150</v>
      </c>
      <c r="L252" s="19">
        <v>3150</v>
      </c>
      <c r="M252" s="27"/>
      <c r="N252" s="19">
        <f t="shared" si="36"/>
        <v>3063.37</v>
      </c>
      <c r="O252" s="19">
        <v>3063.37</v>
      </c>
      <c r="P252" s="27"/>
      <c r="Q252" s="74">
        <f t="shared" si="33"/>
        <v>97.24984126984127</v>
      </c>
    </row>
    <row r="253" spans="1:17" ht="39" customHeight="1">
      <c r="A253" s="13"/>
      <c r="B253" s="13"/>
      <c r="C253" s="16">
        <v>4370</v>
      </c>
      <c r="D253" s="17" t="s">
        <v>126</v>
      </c>
      <c r="E253" s="18">
        <f t="shared" si="37"/>
        <v>4900</v>
      </c>
      <c r="F253" s="18">
        <v>4900</v>
      </c>
      <c r="G253" s="26"/>
      <c r="H253" s="14"/>
      <c r="I253" s="26"/>
      <c r="J253" s="14"/>
      <c r="K253" s="19">
        <f t="shared" si="35"/>
        <v>3450</v>
      </c>
      <c r="L253" s="19">
        <v>3450</v>
      </c>
      <c r="M253" s="27"/>
      <c r="N253" s="19">
        <f t="shared" si="36"/>
        <v>3303.72</v>
      </c>
      <c r="O253" s="19">
        <v>3303.72</v>
      </c>
      <c r="P253" s="27"/>
      <c r="Q253" s="74">
        <f t="shared" si="33"/>
        <v>95.75999999999999</v>
      </c>
    </row>
    <row r="254" spans="1:17" ht="12" customHeight="1">
      <c r="A254" s="13"/>
      <c r="B254" s="13"/>
      <c r="C254" s="13">
        <v>4410</v>
      </c>
      <c r="D254" s="13" t="s">
        <v>23</v>
      </c>
      <c r="E254" s="14">
        <f t="shared" si="37"/>
        <v>6000</v>
      </c>
      <c r="F254" s="14">
        <v>6000</v>
      </c>
      <c r="G254" s="26"/>
      <c r="H254" s="14">
        <v>0</v>
      </c>
      <c r="I254" s="26"/>
      <c r="J254" s="14">
        <f t="shared" si="38"/>
        <v>6000</v>
      </c>
      <c r="K254" s="15">
        <f t="shared" si="35"/>
        <v>4760</v>
      </c>
      <c r="L254" s="15">
        <v>4760</v>
      </c>
      <c r="M254" s="27"/>
      <c r="N254" s="15">
        <f t="shared" si="36"/>
        <v>4091.65</v>
      </c>
      <c r="O254" s="15">
        <v>4091.65</v>
      </c>
      <c r="P254" s="27"/>
      <c r="Q254" s="74">
        <f t="shared" si="33"/>
        <v>85.95903361344538</v>
      </c>
    </row>
    <row r="255" spans="1:17" ht="12" customHeight="1">
      <c r="A255" s="13"/>
      <c r="B255" s="13"/>
      <c r="C255" s="13">
        <v>4430</v>
      </c>
      <c r="D255" s="13" t="s">
        <v>25</v>
      </c>
      <c r="E255" s="14">
        <f t="shared" si="37"/>
        <v>6000</v>
      </c>
      <c r="F255" s="14">
        <v>6000</v>
      </c>
      <c r="G255" s="26"/>
      <c r="H255" s="14">
        <v>0</v>
      </c>
      <c r="I255" s="26"/>
      <c r="J255" s="14">
        <f t="shared" si="38"/>
        <v>6000</v>
      </c>
      <c r="K255" s="15">
        <f t="shared" si="35"/>
        <v>2410</v>
      </c>
      <c r="L255" s="15">
        <v>2410</v>
      </c>
      <c r="M255" s="27"/>
      <c r="N255" s="15">
        <f t="shared" si="36"/>
        <v>2409</v>
      </c>
      <c r="O255" s="15">
        <v>2409</v>
      </c>
      <c r="P255" s="27"/>
      <c r="Q255" s="74">
        <f t="shared" si="33"/>
        <v>99.95850622406638</v>
      </c>
    </row>
    <row r="256" spans="1:17" ht="12" customHeight="1">
      <c r="A256" s="13"/>
      <c r="B256" s="13"/>
      <c r="C256" s="13">
        <v>4440</v>
      </c>
      <c r="D256" s="13" t="s">
        <v>38</v>
      </c>
      <c r="E256" s="14">
        <f t="shared" si="37"/>
        <v>8505</v>
      </c>
      <c r="F256" s="14">
        <v>8505</v>
      </c>
      <c r="G256" s="26"/>
      <c r="H256" s="14">
        <v>0</v>
      </c>
      <c r="I256" s="26"/>
      <c r="J256" s="14">
        <f t="shared" si="38"/>
        <v>8505</v>
      </c>
      <c r="K256" s="15">
        <f t="shared" si="35"/>
        <v>10154</v>
      </c>
      <c r="L256" s="15">
        <v>10154</v>
      </c>
      <c r="M256" s="27"/>
      <c r="N256" s="15">
        <f t="shared" si="36"/>
        <v>10154</v>
      </c>
      <c r="O256" s="15">
        <v>10154</v>
      </c>
      <c r="P256" s="27"/>
      <c r="Q256" s="74">
        <f t="shared" si="33"/>
        <v>100</v>
      </c>
    </row>
    <row r="257" spans="1:17" ht="24" customHeight="1">
      <c r="A257" s="13"/>
      <c r="B257" s="13"/>
      <c r="C257" s="16">
        <v>4700</v>
      </c>
      <c r="D257" s="17" t="s">
        <v>122</v>
      </c>
      <c r="E257" s="18">
        <f t="shared" si="37"/>
        <v>14000</v>
      </c>
      <c r="F257" s="18">
        <v>14000</v>
      </c>
      <c r="G257" s="26"/>
      <c r="H257" s="14"/>
      <c r="I257" s="26"/>
      <c r="J257" s="14"/>
      <c r="K257" s="19">
        <f t="shared" si="35"/>
        <v>8180</v>
      </c>
      <c r="L257" s="19">
        <v>8180</v>
      </c>
      <c r="M257" s="27"/>
      <c r="N257" s="19">
        <f t="shared" si="36"/>
        <v>8174</v>
      </c>
      <c r="O257" s="19">
        <v>8174</v>
      </c>
      <c r="P257" s="27"/>
      <c r="Q257" s="74">
        <f t="shared" si="33"/>
        <v>99.92665036674818</v>
      </c>
    </row>
    <row r="258" spans="1:17" ht="24.75" customHeight="1">
      <c r="A258" s="13"/>
      <c r="B258" s="13"/>
      <c r="C258" s="16">
        <v>4740</v>
      </c>
      <c r="D258" s="17" t="s">
        <v>123</v>
      </c>
      <c r="E258" s="18">
        <f t="shared" si="37"/>
        <v>2000</v>
      </c>
      <c r="F258" s="18">
        <v>2000</v>
      </c>
      <c r="G258" s="26"/>
      <c r="H258" s="14"/>
      <c r="I258" s="26"/>
      <c r="J258" s="14"/>
      <c r="K258" s="19">
        <f t="shared" si="35"/>
        <v>3000</v>
      </c>
      <c r="L258" s="19">
        <v>3000</v>
      </c>
      <c r="M258" s="27"/>
      <c r="N258" s="19">
        <f t="shared" si="36"/>
        <v>2961.87</v>
      </c>
      <c r="O258" s="19">
        <v>2961.87</v>
      </c>
      <c r="P258" s="27"/>
      <c r="Q258" s="74">
        <f t="shared" si="33"/>
        <v>98.729</v>
      </c>
    </row>
    <row r="259" spans="1:17" ht="24" customHeight="1">
      <c r="A259" s="13"/>
      <c r="B259" s="13"/>
      <c r="C259" s="16">
        <v>4750</v>
      </c>
      <c r="D259" s="17" t="s">
        <v>124</v>
      </c>
      <c r="E259" s="18">
        <f t="shared" si="37"/>
        <v>1500</v>
      </c>
      <c r="F259" s="18">
        <v>1500</v>
      </c>
      <c r="G259" s="26"/>
      <c r="H259" s="14"/>
      <c r="I259" s="26"/>
      <c r="J259" s="14"/>
      <c r="K259" s="19">
        <f t="shared" si="35"/>
        <v>6500</v>
      </c>
      <c r="L259" s="19">
        <v>6500</v>
      </c>
      <c r="M259" s="27"/>
      <c r="N259" s="19">
        <f t="shared" si="36"/>
        <v>6488.44</v>
      </c>
      <c r="O259" s="19">
        <v>6488.44</v>
      </c>
      <c r="P259" s="27"/>
      <c r="Q259" s="74">
        <f t="shared" si="33"/>
        <v>99.82215384615384</v>
      </c>
    </row>
    <row r="260" spans="1:17" ht="12" customHeight="1">
      <c r="A260" s="13"/>
      <c r="B260" s="13"/>
      <c r="C260" s="13">
        <v>6060</v>
      </c>
      <c r="D260" s="13" t="s">
        <v>27</v>
      </c>
      <c r="E260" s="14">
        <f t="shared" si="37"/>
        <v>10000</v>
      </c>
      <c r="F260" s="22"/>
      <c r="G260" s="14">
        <v>10000</v>
      </c>
      <c r="H260" s="22"/>
      <c r="I260" s="22">
        <v>0</v>
      </c>
      <c r="J260" s="14">
        <f>SUM(E260+I260)</f>
        <v>10000</v>
      </c>
      <c r="K260" s="15">
        <f t="shared" si="35"/>
        <v>0</v>
      </c>
      <c r="L260" s="27"/>
      <c r="M260" s="15">
        <v>0</v>
      </c>
      <c r="N260" s="15">
        <f t="shared" si="36"/>
        <v>0</v>
      </c>
      <c r="O260" s="27">
        <v>0</v>
      </c>
      <c r="P260" s="27">
        <v>0</v>
      </c>
      <c r="Q260" s="74" t="e">
        <f t="shared" si="33"/>
        <v>#DIV/0!</v>
      </c>
    </row>
    <row r="261" spans="1:17" ht="29.25" customHeight="1">
      <c r="A261" s="13"/>
      <c r="B261" s="13"/>
      <c r="C261" s="88" t="s">
        <v>87</v>
      </c>
      <c r="D261" s="89"/>
      <c r="E261" s="22">
        <f t="shared" si="37"/>
        <v>893405</v>
      </c>
      <c r="F261" s="22">
        <f>SUM(F241:F260)</f>
        <v>883405</v>
      </c>
      <c r="G261" s="22">
        <f>SUM(G260)</f>
        <v>10000</v>
      </c>
      <c r="H261" s="22">
        <f>SUM(H241:H260)</f>
        <v>0</v>
      </c>
      <c r="I261" s="22">
        <f>SUM(I260)</f>
        <v>0</v>
      </c>
      <c r="J261" s="22">
        <f>SUM(E261+H261+I261)</f>
        <v>893405</v>
      </c>
      <c r="K261" s="27">
        <f aca="true" t="shared" si="39" ref="K261:K286">SUM(L261:M261)</f>
        <v>903374</v>
      </c>
      <c r="L261" s="27">
        <f>SUM(L241:L260)</f>
        <v>903374</v>
      </c>
      <c r="M261" s="27">
        <f>SUM(M260)</f>
        <v>0</v>
      </c>
      <c r="N261" s="27">
        <f aca="true" t="shared" si="40" ref="N261:N286">SUM(O261:P261)</f>
        <v>875887.7</v>
      </c>
      <c r="O261" s="27">
        <f>SUM(O241:O259)</f>
        <v>875887.7</v>
      </c>
      <c r="P261" s="27">
        <f>SUM(P260)</f>
        <v>0</v>
      </c>
      <c r="Q261" s="74">
        <f t="shared" si="33"/>
        <v>96.95737313670749</v>
      </c>
    </row>
    <row r="262" spans="1:17" ht="21.75" customHeight="1">
      <c r="A262" s="13"/>
      <c r="B262" s="13">
        <v>80120</v>
      </c>
      <c r="C262" s="13">
        <v>3020</v>
      </c>
      <c r="D262" s="17" t="s">
        <v>97</v>
      </c>
      <c r="E262" s="14">
        <f t="shared" si="30"/>
        <v>89800</v>
      </c>
      <c r="F262" s="14">
        <v>89800</v>
      </c>
      <c r="G262" s="13"/>
      <c r="H262" s="14">
        <v>0</v>
      </c>
      <c r="I262" s="13"/>
      <c r="J262" s="14">
        <f>SUM(E262+H262)</f>
        <v>89800</v>
      </c>
      <c r="K262" s="15">
        <f t="shared" si="39"/>
        <v>90800</v>
      </c>
      <c r="L262" s="15">
        <v>90800</v>
      </c>
      <c r="M262" s="15"/>
      <c r="N262" s="15">
        <f t="shared" si="40"/>
        <v>89300.58</v>
      </c>
      <c r="O262" s="15">
        <v>89300.58</v>
      </c>
      <c r="P262" s="15"/>
      <c r="Q262" s="74">
        <f t="shared" si="33"/>
        <v>98.3486563876652</v>
      </c>
    </row>
    <row r="263" spans="1:17" ht="12" customHeight="1">
      <c r="A263" s="13"/>
      <c r="B263" s="13"/>
      <c r="C263" s="13">
        <v>3240</v>
      </c>
      <c r="D263" s="13" t="s">
        <v>100</v>
      </c>
      <c r="E263" s="14">
        <f t="shared" si="30"/>
        <v>3300</v>
      </c>
      <c r="F263" s="14">
        <v>3300</v>
      </c>
      <c r="G263" s="13"/>
      <c r="H263" s="14"/>
      <c r="I263" s="13"/>
      <c r="J263" s="14"/>
      <c r="K263" s="15">
        <f t="shared" si="39"/>
        <v>3300</v>
      </c>
      <c r="L263" s="15">
        <v>3300</v>
      </c>
      <c r="M263" s="15"/>
      <c r="N263" s="15">
        <f t="shared" si="40"/>
        <v>3300</v>
      </c>
      <c r="O263" s="15">
        <v>3300</v>
      </c>
      <c r="P263" s="15"/>
      <c r="Q263" s="74">
        <f t="shared" si="33"/>
        <v>100</v>
      </c>
    </row>
    <row r="264" spans="1:17" ht="12" customHeight="1">
      <c r="A264" s="13"/>
      <c r="B264" s="13"/>
      <c r="C264" s="13">
        <v>4010</v>
      </c>
      <c r="D264" s="13" t="s">
        <v>18</v>
      </c>
      <c r="E264" s="14">
        <f t="shared" si="30"/>
        <v>1127000</v>
      </c>
      <c r="F264" s="14">
        <v>1127000</v>
      </c>
      <c r="G264" s="13"/>
      <c r="H264" s="14">
        <v>0</v>
      </c>
      <c r="I264" s="13"/>
      <c r="J264" s="14">
        <f aca="true" t="shared" si="41" ref="J264:J279">SUM(E264+H264)</f>
        <v>1127000</v>
      </c>
      <c r="K264" s="15">
        <f t="shared" si="39"/>
        <v>1133146</v>
      </c>
      <c r="L264" s="15">
        <v>1133146</v>
      </c>
      <c r="M264" s="15"/>
      <c r="N264" s="15">
        <f t="shared" si="40"/>
        <v>1126315.57</v>
      </c>
      <c r="O264" s="15">
        <v>1126315.57</v>
      </c>
      <c r="P264" s="15"/>
      <c r="Q264" s="74">
        <f t="shared" si="33"/>
        <v>99.39721536324534</v>
      </c>
    </row>
    <row r="265" spans="1:17" ht="12" customHeight="1">
      <c r="A265" s="13"/>
      <c r="B265" s="13"/>
      <c r="C265" s="13">
        <v>4040</v>
      </c>
      <c r="D265" s="13" t="s">
        <v>19</v>
      </c>
      <c r="E265" s="14">
        <f t="shared" si="30"/>
        <v>85550</v>
      </c>
      <c r="F265" s="14">
        <v>85550</v>
      </c>
      <c r="G265" s="13"/>
      <c r="H265" s="14">
        <v>0</v>
      </c>
      <c r="I265" s="13"/>
      <c r="J265" s="14">
        <f t="shared" si="41"/>
        <v>85550</v>
      </c>
      <c r="K265" s="15">
        <f t="shared" si="39"/>
        <v>76560</v>
      </c>
      <c r="L265" s="15">
        <v>76560</v>
      </c>
      <c r="M265" s="15"/>
      <c r="N265" s="15">
        <f t="shared" si="40"/>
        <v>76554.47</v>
      </c>
      <c r="O265" s="15">
        <v>76554.47</v>
      </c>
      <c r="P265" s="15"/>
      <c r="Q265" s="74">
        <f t="shared" si="33"/>
        <v>99.99277690700104</v>
      </c>
    </row>
    <row r="266" spans="1:17" ht="12" customHeight="1">
      <c r="A266" s="13"/>
      <c r="B266" s="13"/>
      <c r="C266" s="13">
        <v>4110</v>
      </c>
      <c r="D266" s="13" t="s">
        <v>20</v>
      </c>
      <c r="E266" s="14">
        <f t="shared" si="30"/>
        <v>194000</v>
      </c>
      <c r="F266" s="14">
        <v>194000</v>
      </c>
      <c r="G266" s="13"/>
      <c r="H266" s="14">
        <v>0</v>
      </c>
      <c r="I266" s="13"/>
      <c r="J266" s="14">
        <f t="shared" si="41"/>
        <v>194000</v>
      </c>
      <c r="K266" s="15">
        <f t="shared" si="39"/>
        <v>189827</v>
      </c>
      <c r="L266" s="15">
        <v>189827</v>
      </c>
      <c r="M266" s="15"/>
      <c r="N266" s="15">
        <f t="shared" si="40"/>
        <v>185906.81</v>
      </c>
      <c r="O266" s="15">
        <v>185906.81</v>
      </c>
      <c r="P266" s="15"/>
      <c r="Q266" s="74">
        <f t="shared" si="33"/>
        <v>97.93486174253398</v>
      </c>
    </row>
    <row r="267" spans="1:17" ht="12" customHeight="1">
      <c r="A267" s="13"/>
      <c r="B267" s="13"/>
      <c r="C267" s="13">
        <v>4120</v>
      </c>
      <c r="D267" s="13" t="s">
        <v>21</v>
      </c>
      <c r="E267" s="14">
        <f t="shared" si="30"/>
        <v>30700</v>
      </c>
      <c r="F267" s="14">
        <v>30700</v>
      </c>
      <c r="G267" s="13"/>
      <c r="H267" s="14">
        <v>0</v>
      </c>
      <c r="I267" s="13"/>
      <c r="J267" s="14">
        <f t="shared" si="41"/>
        <v>30700</v>
      </c>
      <c r="K267" s="15">
        <f t="shared" si="39"/>
        <v>31428</v>
      </c>
      <c r="L267" s="15">
        <v>31428</v>
      </c>
      <c r="M267" s="15"/>
      <c r="N267" s="15">
        <f t="shared" si="40"/>
        <v>29969.39</v>
      </c>
      <c r="O267" s="15">
        <v>29969.39</v>
      </c>
      <c r="P267" s="15"/>
      <c r="Q267" s="74">
        <f t="shared" si="33"/>
        <v>95.35888379788723</v>
      </c>
    </row>
    <row r="268" spans="1:17" ht="12" customHeight="1">
      <c r="A268" s="13"/>
      <c r="B268" s="13"/>
      <c r="C268" s="13">
        <v>4140</v>
      </c>
      <c r="D268" s="13" t="s">
        <v>24</v>
      </c>
      <c r="E268" s="14">
        <f t="shared" si="30"/>
        <v>8280</v>
      </c>
      <c r="F268" s="14">
        <v>8280</v>
      </c>
      <c r="G268" s="13"/>
      <c r="H268" s="14">
        <v>0</v>
      </c>
      <c r="I268" s="13"/>
      <c r="J268" s="14">
        <f t="shared" si="41"/>
        <v>8280</v>
      </c>
      <c r="K268" s="15">
        <f t="shared" si="39"/>
        <v>0</v>
      </c>
      <c r="L268" s="15">
        <v>0</v>
      </c>
      <c r="M268" s="15"/>
      <c r="N268" s="15">
        <f t="shared" si="40"/>
        <v>0</v>
      </c>
      <c r="O268" s="15">
        <v>0</v>
      </c>
      <c r="P268" s="15"/>
      <c r="Q268" s="74" t="e">
        <f aca="true" t="shared" si="42" ref="Q268:Q331">SUM(N268/K268)*100</f>
        <v>#DIV/0!</v>
      </c>
    </row>
    <row r="269" spans="1:17" ht="12" customHeight="1">
      <c r="A269" s="13"/>
      <c r="B269" s="13"/>
      <c r="C269" s="13">
        <v>4170</v>
      </c>
      <c r="D269" s="13" t="s">
        <v>93</v>
      </c>
      <c r="E269" s="14">
        <f t="shared" si="30"/>
        <v>2000</v>
      </c>
      <c r="F269" s="14">
        <v>2000</v>
      </c>
      <c r="G269" s="13"/>
      <c r="H269" s="14">
        <v>0</v>
      </c>
      <c r="I269" s="13"/>
      <c r="J269" s="14">
        <f t="shared" si="41"/>
        <v>2000</v>
      </c>
      <c r="K269" s="15">
        <f t="shared" si="39"/>
        <v>2000</v>
      </c>
      <c r="L269" s="15">
        <v>2000</v>
      </c>
      <c r="M269" s="15"/>
      <c r="N269" s="15">
        <f t="shared" si="40"/>
        <v>2000</v>
      </c>
      <c r="O269" s="15">
        <v>2000</v>
      </c>
      <c r="P269" s="15"/>
      <c r="Q269" s="74">
        <f t="shared" si="42"/>
        <v>100</v>
      </c>
    </row>
    <row r="270" spans="1:17" ht="12" customHeight="1">
      <c r="A270" s="13"/>
      <c r="B270" s="13"/>
      <c r="C270" s="13">
        <v>4210</v>
      </c>
      <c r="D270" s="13" t="s">
        <v>13</v>
      </c>
      <c r="E270" s="14">
        <f t="shared" si="30"/>
        <v>17000</v>
      </c>
      <c r="F270" s="14">
        <v>17000</v>
      </c>
      <c r="G270" s="13"/>
      <c r="H270" s="14">
        <v>0</v>
      </c>
      <c r="I270" s="13"/>
      <c r="J270" s="14">
        <f t="shared" si="41"/>
        <v>17000</v>
      </c>
      <c r="K270" s="15">
        <f t="shared" si="39"/>
        <v>17000</v>
      </c>
      <c r="L270" s="15">
        <v>17000</v>
      </c>
      <c r="M270" s="15"/>
      <c r="N270" s="15">
        <f t="shared" si="40"/>
        <v>16872.06</v>
      </c>
      <c r="O270" s="15">
        <v>16872.06</v>
      </c>
      <c r="P270" s="15"/>
      <c r="Q270" s="74">
        <f t="shared" si="42"/>
        <v>99.2474117647059</v>
      </c>
    </row>
    <row r="271" spans="1:17" ht="12" customHeight="1">
      <c r="A271" s="13"/>
      <c r="B271" s="13"/>
      <c r="C271" s="13">
        <v>4240</v>
      </c>
      <c r="D271" s="13" t="s">
        <v>52</v>
      </c>
      <c r="E271" s="14">
        <f t="shared" si="30"/>
        <v>18000</v>
      </c>
      <c r="F271" s="14">
        <v>18000</v>
      </c>
      <c r="G271" s="13"/>
      <c r="H271" s="14">
        <v>0</v>
      </c>
      <c r="I271" s="13"/>
      <c r="J271" s="14">
        <f t="shared" si="41"/>
        <v>18000</v>
      </c>
      <c r="K271" s="15">
        <f t="shared" si="39"/>
        <v>15000</v>
      </c>
      <c r="L271" s="15">
        <v>15000</v>
      </c>
      <c r="M271" s="15"/>
      <c r="N271" s="15">
        <f t="shared" si="40"/>
        <v>14944.76</v>
      </c>
      <c r="O271" s="15">
        <v>14944.76</v>
      </c>
      <c r="P271" s="15"/>
      <c r="Q271" s="74">
        <f t="shared" si="42"/>
        <v>99.63173333333334</v>
      </c>
    </row>
    <row r="272" spans="1:17" ht="12" customHeight="1">
      <c r="A272" s="13"/>
      <c r="B272" s="13"/>
      <c r="C272" s="13">
        <v>4260</v>
      </c>
      <c r="D272" s="13" t="s">
        <v>6</v>
      </c>
      <c r="E272" s="14">
        <f t="shared" si="30"/>
        <v>55000</v>
      </c>
      <c r="F272" s="14">
        <v>55000</v>
      </c>
      <c r="G272" s="13"/>
      <c r="H272" s="14">
        <v>0</v>
      </c>
      <c r="I272" s="13"/>
      <c r="J272" s="14">
        <f t="shared" si="41"/>
        <v>55000</v>
      </c>
      <c r="K272" s="15">
        <f t="shared" si="39"/>
        <v>55000</v>
      </c>
      <c r="L272" s="15">
        <v>55000</v>
      </c>
      <c r="M272" s="15"/>
      <c r="N272" s="15">
        <f t="shared" si="40"/>
        <v>55000</v>
      </c>
      <c r="O272" s="15">
        <v>55000</v>
      </c>
      <c r="P272" s="15"/>
      <c r="Q272" s="74">
        <f t="shared" si="42"/>
        <v>100</v>
      </c>
    </row>
    <row r="273" spans="1:17" ht="12" customHeight="1">
      <c r="A273" s="13"/>
      <c r="B273" s="13"/>
      <c r="C273" s="13">
        <v>4270</v>
      </c>
      <c r="D273" s="13" t="s">
        <v>7</v>
      </c>
      <c r="E273" s="14">
        <f t="shared" si="30"/>
        <v>3000</v>
      </c>
      <c r="F273" s="14">
        <v>3000</v>
      </c>
      <c r="G273" s="13"/>
      <c r="H273" s="14">
        <v>0</v>
      </c>
      <c r="I273" s="13"/>
      <c r="J273" s="14">
        <f t="shared" si="41"/>
        <v>3000</v>
      </c>
      <c r="K273" s="15">
        <f t="shared" si="39"/>
        <v>3000</v>
      </c>
      <c r="L273" s="15">
        <v>3000</v>
      </c>
      <c r="M273" s="15"/>
      <c r="N273" s="15">
        <f t="shared" si="40"/>
        <v>1354.2</v>
      </c>
      <c r="O273" s="15">
        <v>1354.2</v>
      </c>
      <c r="P273" s="15"/>
      <c r="Q273" s="74">
        <f t="shared" si="42"/>
        <v>45.14</v>
      </c>
    </row>
    <row r="274" spans="1:17" ht="12" customHeight="1">
      <c r="A274" s="13"/>
      <c r="B274" s="13"/>
      <c r="C274" s="13">
        <v>4280</v>
      </c>
      <c r="D274" s="13" t="s">
        <v>29</v>
      </c>
      <c r="E274" s="14">
        <f t="shared" si="30"/>
        <v>1000</v>
      </c>
      <c r="F274" s="14">
        <v>1000</v>
      </c>
      <c r="G274" s="13"/>
      <c r="H274" s="14">
        <v>0</v>
      </c>
      <c r="I274" s="13"/>
      <c r="J274" s="14">
        <f t="shared" si="41"/>
        <v>1000</v>
      </c>
      <c r="K274" s="15">
        <f t="shared" si="39"/>
        <v>1000</v>
      </c>
      <c r="L274" s="15">
        <v>1000</v>
      </c>
      <c r="M274" s="15"/>
      <c r="N274" s="15">
        <f t="shared" si="40"/>
        <v>805</v>
      </c>
      <c r="O274" s="15">
        <v>805</v>
      </c>
      <c r="P274" s="15"/>
      <c r="Q274" s="74">
        <f t="shared" si="42"/>
        <v>80.5</v>
      </c>
    </row>
    <row r="275" spans="1:17" ht="12" customHeight="1">
      <c r="A275" s="13"/>
      <c r="B275" s="13"/>
      <c r="C275" s="13">
        <v>4300</v>
      </c>
      <c r="D275" s="13" t="s">
        <v>8</v>
      </c>
      <c r="E275" s="14">
        <f t="shared" si="30"/>
        <v>21000</v>
      </c>
      <c r="F275" s="14">
        <v>21000</v>
      </c>
      <c r="G275" s="13"/>
      <c r="H275" s="14">
        <v>0</v>
      </c>
      <c r="I275" s="13"/>
      <c r="J275" s="14">
        <f t="shared" si="41"/>
        <v>21000</v>
      </c>
      <c r="K275" s="15">
        <f t="shared" si="39"/>
        <v>25740</v>
      </c>
      <c r="L275" s="15">
        <v>25740</v>
      </c>
      <c r="M275" s="15"/>
      <c r="N275" s="15">
        <f t="shared" si="40"/>
        <v>21811.34</v>
      </c>
      <c r="O275" s="15">
        <v>21811.34</v>
      </c>
      <c r="P275" s="15"/>
      <c r="Q275" s="74">
        <f t="shared" si="42"/>
        <v>84.73714063714064</v>
      </c>
    </row>
    <row r="276" spans="1:17" ht="12" customHeight="1">
      <c r="A276" s="13"/>
      <c r="B276" s="13"/>
      <c r="C276" s="13">
        <v>4410</v>
      </c>
      <c r="D276" s="13" t="s">
        <v>23</v>
      </c>
      <c r="E276" s="14">
        <f t="shared" si="30"/>
        <v>3000</v>
      </c>
      <c r="F276" s="14">
        <v>3000</v>
      </c>
      <c r="G276" s="13"/>
      <c r="H276" s="14">
        <v>0</v>
      </c>
      <c r="I276" s="13"/>
      <c r="J276" s="14">
        <f t="shared" si="41"/>
        <v>3000</v>
      </c>
      <c r="K276" s="15">
        <f t="shared" si="39"/>
        <v>2740</v>
      </c>
      <c r="L276" s="15">
        <v>2740</v>
      </c>
      <c r="M276" s="15"/>
      <c r="N276" s="15">
        <f t="shared" si="40"/>
        <v>2453.52</v>
      </c>
      <c r="O276" s="15">
        <v>2453.52</v>
      </c>
      <c r="P276" s="15"/>
      <c r="Q276" s="74">
        <f t="shared" si="42"/>
        <v>89.54452554744525</v>
      </c>
    </row>
    <row r="277" spans="1:17" ht="12" customHeight="1">
      <c r="A277" s="13"/>
      <c r="B277" s="13"/>
      <c r="C277" s="13">
        <v>4420</v>
      </c>
      <c r="D277" s="13" t="s">
        <v>1</v>
      </c>
      <c r="E277" s="14">
        <f t="shared" si="30"/>
        <v>0</v>
      </c>
      <c r="F277" s="14">
        <v>0</v>
      </c>
      <c r="G277" s="13"/>
      <c r="H277" s="14"/>
      <c r="I277" s="13"/>
      <c r="J277" s="14"/>
      <c r="K277" s="15">
        <f t="shared" si="39"/>
        <v>460</v>
      </c>
      <c r="L277" s="15">
        <v>460</v>
      </c>
      <c r="M277" s="15"/>
      <c r="N277" s="15">
        <f t="shared" si="40"/>
        <v>457.02</v>
      </c>
      <c r="O277" s="15">
        <v>457.02</v>
      </c>
      <c r="P277" s="15"/>
      <c r="Q277" s="74">
        <f t="shared" si="42"/>
        <v>99.35217391304347</v>
      </c>
    </row>
    <row r="278" spans="1:17" ht="12" customHeight="1">
      <c r="A278" s="13"/>
      <c r="B278" s="13"/>
      <c r="C278" s="13">
        <v>4430</v>
      </c>
      <c r="D278" s="13" t="s">
        <v>25</v>
      </c>
      <c r="E278" s="14">
        <f>SUM(F278:G278)</f>
        <v>4000</v>
      </c>
      <c r="F278" s="14">
        <v>4000</v>
      </c>
      <c r="G278" s="13"/>
      <c r="H278" s="14">
        <v>0</v>
      </c>
      <c r="I278" s="13"/>
      <c r="J278" s="14">
        <f>SUM(E278+H278)</f>
        <v>4000</v>
      </c>
      <c r="K278" s="15">
        <f t="shared" si="39"/>
        <v>4000</v>
      </c>
      <c r="L278" s="15">
        <v>4000</v>
      </c>
      <c r="M278" s="15"/>
      <c r="N278" s="15">
        <f t="shared" si="40"/>
        <v>3912</v>
      </c>
      <c r="O278" s="15">
        <v>3912</v>
      </c>
      <c r="P278" s="15"/>
      <c r="Q278" s="74">
        <f t="shared" si="42"/>
        <v>97.8</v>
      </c>
    </row>
    <row r="279" spans="1:17" ht="12" customHeight="1">
      <c r="A279" s="13"/>
      <c r="B279" s="13"/>
      <c r="C279" s="13">
        <v>4440</v>
      </c>
      <c r="D279" s="13" t="s">
        <v>38</v>
      </c>
      <c r="E279" s="14">
        <f t="shared" si="30"/>
        <v>53962</v>
      </c>
      <c r="F279" s="14">
        <v>53962</v>
      </c>
      <c r="G279" s="13"/>
      <c r="H279" s="14">
        <v>0</v>
      </c>
      <c r="I279" s="13"/>
      <c r="J279" s="14">
        <f t="shared" si="41"/>
        <v>53962</v>
      </c>
      <c r="K279" s="15">
        <f t="shared" si="39"/>
        <v>61454</v>
      </c>
      <c r="L279" s="15">
        <v>61454</v>
      </c>
      <c r="M279" s="15"/>
      <c r="N279" s="15">
        <f t="shared" si="40"/>
        <v>61454</v>
      </c>
      <c r="O279" s="15">
        <v>61454</v>
      </c>
      <c r="P279" s="15"/>
      <c r="Q279" s="74">
        <f t="shared" si="42"/>
        <v>100</v>
      </c>
    </row>
    <row r="280" spans="1:17" ht="24" customHeight="1">
      <c r="A280" s="13"/>
      <c r="B280" s="13"/>
      <c r="C280" s="16">
        <v>4700</v>
      </c>
      <c r="D280" s="17" t="s">
        <v>122</v>
      </c>
      <c r="E280" s="18">
        <f>SUM(F280:G280)</f>
        <v>500</v>
      </c>
      <c r="F280" s="18">
        <v>500</v>
      </c>
      <c r="G280" s="13"/>
      <c r="H280" s="14"/>
      <c r="I280" s="13"/>
      <c r="J280" s="14"/>
      <c r="K280" s="19">
        <f t="shared" si="39"/>
        <v>370</v>
      </c>
      <c r="L280" s="19">
        <v>370</v>
      </c>
      <c r="M280" s="15"/>
      <c r="N280" s="19">
        <f t="shared" si="40"/>
        <v>360</v>
      </c>
      <c r="O280" s="19">
        <v>360</v>
      </c>
      <c r="P280" s="15"/>
      <c r="Q280" s="74">
        <f t="shared" si="42"/>
        <v>97.2972972972973</v>
      </c>
    </row>
    <row r="281" spans="1:17" ht="24.75" customHeight="1">
      <c r="A281" s="13"/>
      <c r="B281" s="13"/>
      <c r="C281" s="16">
        <v>4740</v>
      </c>
      <c r="D281" s="17" t="s">
        <v>123</v>
      </c>
      <c r="E281" s="18">
        <f>SUM(F281:G281)</f>
        <v>3000</v>
      </c>
      <c r="F281" s="18">
        <v>3000</v>
      </c>
      <c r="G281" s="13"/>
      <c r="H281" s="14"/>
      <c r="I281" s="13"/>
      <c r="J281" s="14"/>
      <c r="K281" s="19">
        <f t="shared" si="39"/>
        <v>2000</v>
      </c>
      <c r="L281" s="19">
        <v>2000</v>
      </c>
      <c r="M281" s="15"/>
      <c r="N281" s="19">
        <f t="shared" si="40"/>
        <v>1989.67</v>
      </c>
      <c r="O281" s="19">
        <v>1989.67</v>
      </c>
      <c r="P281" s="15"/>
      <c r="Q281" s="74">
        <f t="shared" si="42"/>
        <v>99.4835</v>
      </c>
    </row>
    <row r="282" spans="1:17" ht="24" customHeight="1">
      <c r="A282" s="13"/>
      <c r="B282" s="13"/>
      <c r="C282" s="16">
        <v>4750</v>
      </c>
      <c r="D282" s="20" t="s">
        <v>124</v>
      </c>
      <c r="E282" s="18">
        <f>SUM(F282:G282)</f>
        <v>2000</v>
      </c>
      <c r="F282" s="18">
        <v>2000</v>
      </c>
      <c r="G282" s="13"/>
      <c r="H282" s="14"/>
      <c r="I282" s="13"/>
      <c r="J282" s="14"/>
      <c r="K282" s="19">
        <f t="shared" si="39"/>
        <v>2000</v>
      </c>
      <c r="L282" s="19">
        <v>2000</v>
      </c>
      <c r="M282" s="15"/>
      <c r="N282" s="19">
        <f t="shared" si="40"/>
        <v>2000</v>
      </c>
      <c r="O282" s="19">
        <v>2000</v>
      </c>
      <c r="P282" s="15"/>
      <c r="Q282" s="74">
        <f t="shared" si="42"/>
        <v>100</v>
      </c>
    </row>
    <row r="283" spans="1:17" ht="12" customHeight="1">
      <c r="A283" s="13"/>
      <c r="B283" s="13"/>
      <c r="C283" s="86" t="s">
        <v>43</v>
      </c>
      <c r="D283" s="87"/>
      <c r="E283" s="22">
        <f t="shared" si="30"/>
        <v>1722092</v>
      </c>
      <c r="F283" s="22">
        <f>SUM(F262:F282)</f>
        <v>1722092</v>
      </c>
      <c r="G283" s="22">
        <f>SUM(G262:G279)</f>
        <v>0</v>
      </c>
      <c r="H283" s="22">
        <v>0</v>
      </c>
      <c r="I283" s="26"/>
      <c r="J283" s="22">
        <f>SUM(E283+H283+I283)</f>
        <v>1722092</v>
      </c>
      <c r="K283" s="27">
        <f t="shared" si="39"/>
        <v>1716825</v>
      </c>
      <c r="L283" s="27">
        <f>SUM(L262:L282)</f>
        <v>1716825</v>
      </c>
      <c r="M283" s="27">
        <f>SUM(M262:M279)</f>
        <v>0</v>
      </c>
      <c r="N283" s="27">
        <f t="shared" si="40"/>
        <v>1696760.3900000001</v>
      </c>
      <c r="O283" s="27">
        <f>SUM(O262:O282)</f>
        <v>1696760.3900000001</v>
      </c>
      <c r="P283" s="27"/>
      <c r="Q283" s="74">
        <f t="shared" si="42"/>
        <v>98.83129556011825</v>
      </c>
    </row>
    <row r="284" spans="1:17" ht="12" customHeight="1">
      <c r="A284" s="13"/>
      <c r="B284" s="13">
        <v>80146</v>
      </c>
      <c r="C284" s="13">
        <v>4300</v>
      </c>
      <c r="D284" s="13" t="s">
        <v>8</v>
      </c>
      <c r="E284" s="14">
        <f t="shared" si="30"/>
        <v>20500</v>
      </c>
      <c r="F284" s="14">
        <v>20500</v>
      </c>
      <c r="G284" s="13"/>
      <c r="H284" s="14">
        <v>0</v>
      </c>
      <c r="I284" s="13"/>
      <c r="J284" s="14">
        <f>SUM(E284+H284)</f>
        <v>20500</v>
      </c>
      <c r="K284" s="15">
        <f t="shared" si="39"/>
        <v>7276</v>
      </c>
      <c r="L284" s="15">
        <v>7276</v>
      </c>
      <c r="M284" s="15"/>
      <c r="N284" s="15">
        <f t="shared" si="40"/>
        <v>7276</v>
      </c>
      <c r="O284" s="15">
        <v>7276</v>
      </c>
      <c r="P284" s="15"/>
      <c r="Q284" s="74">
        <f t="shared" si="42"/>
        <v>100</v>
      </c>
    </row>
    <row r="285" spans="1:17" ht="24" customHeight="1">
      <c r="A285" s="13"/>
      <c r="B285" s="13"/>
      <c r="C285" s="16">
        <v>4700</v>
      </c>
      <c r="D285" s="17" t="s">
        <v>122</v>
      </c>
      <c r="E285" s="18">
        <f t="shared" si="30"/>
        <v>56258</v>
      </c>
      <c r="F285" s="18">
        <v>56258</v>
      </c>
      <c r="G285" s="13"/>
      <c r="H285" s="14"/>
      <c r="I285" s="13"/>
      <c r="J285" s="14"/>
      <c r="K285" s="19">
        <f t="shared" si="39"/>
        <v>69482</v>
      </c>
      <c r="L285" s="19">
        <v>69482</v>
      </c>
      <c r="M285" s="15"/>
      <c r="N285" s="19">
        <f t="shared" si="40"/>
        <v>62694.75</v>
      </c>
      <c r="O285" s="19">
        <v>62694.75</v>
      </c>
      <c r="P285" s="15"/>
      <c r="Q285" s="74">
        <f t="shared" si="42"/>
        <v>90.23164272761291</v>
      </c>
    </row>
    <row r="286" spans="1:17" ht="25.5" customHeight="1">
      <c r="A286" s="13"/>
      <c r="B286" s="13"/>
      <c r="C286" s="88" t="s">
        <v>151</v>
      </c>
      <c r="D286" s="89"/>
      <c r="E286" s="21">
        <f t="shared" si="30"/>
        <v>76758</v>
      </c>
      <c r="F286" s="21">
        <f>SUM(F284:F285)</f>
        <v>76758</v>
      </c>
      <c r="G286" s="26"/>
      <c r="H286" s="22">
        <f>SUM(H284:H284)</f>
        <v>0</v>
      </c>
      <c r="I286" s="26"/>
      <c r="J286" s="22">
        <f>SUM(E286+H286)</f>
        <v>76758</v>
      </c>
      <c r="K286" s="23">
        <f t="shared" si="39"/>
        <v>76758</v>
      </c>
      <c r="L286" s="23">
        <f>SUM(L284:L285)</f>
        <v>76758</v>
      </c>
      <c r="M286" s="27"/>
      <c r="N286" s="23">
        <f t="shared" si="40"/>
        <v>69970.75</v>
      </c>
      <c r="O286" s="23">
        <f>SUM(O284:O285)</f>
        <v>69970.75</v>
      </c>
      <c r="P286" s="27"/>
      <c r="Q286" s="74">
        <f t="shared" si="42"/>
        <v>91.15759920790015</v>
      </c>
    </row>
    <row r="287" spans="1:17" ht="60.75" customHeight="1">
      <c r="A287" s="13"/>
      <c r="B287" s="41">
        <v>80195</v>
      </c>
      <c r="C287" s="42">
        <v>2679</v>
      </c>
      <c r="D287" s="43" t="s">
        <v>160</v>
      </c>
      <c r="E287" s="18">
        <f>SUM(F287)</f>
        <v>0</v>
      </c>
      <c r="F287" s="18">
        <v>0</v>
      </c>
      <c r="G287" s="26"/>
      <c r="H287" s="22"/>
      <c r="I287" s="26"/>
      <c r="J287" s="22"/>
      <c r="K287" s="19">
        <f>SUM(L287)</f>
        <v>10000</v>
      </c>
      <c r="L287" s="19">
        <v>10000</v>
      </c>
      <c r="M287" s="27"/>
      <c r="N287" s="19">
        <f>SUM(O287)</f>
        <v>0</v>
      </c>
      <c r="O287" s="19">
        <v>0</v>
      </c>
      <c r="P287" s="27"/>
      <c r="Q287" s="74">
        <f t="shared" si="42"/>
        <v>0</v>
      </c>
    </row>
    <row r="288" spans="1:17" ht="15" customHeight="1">
      <c r="A288" s="13"/>
      <c r="B288" s="13"/>
      <c r="C288" s="13">
        <v>4300</v>
      </c>
      <c r="D288" s="13" t="s">
        <v>8</v>
      </c>
      <c r="E288" s="18">
        <f>SUM(F288)</f>
        <v>6109</v>
      </c>
      <c r="F288" s="18">
        <v>6109</v>
      </c>
      <c r="G288" s="26"/>
      <c r="H288" s="22"/>
      <c r="I288" s="26"/>
      <c r="J288" s="22"/>
      <c r="K288" s="19">
        <f>SUM(L288)</f>
        <v>32324</v>
      </c>
      <c r="L288" s="19">
        <v>32324</v>
      </c>
      <c r="M288" s="27"/>
      <c r="N288" s="19">
        <f>SUM(O288)</f>
        <v>24242.31</v>
      </c>
      <c r="O288" s="19">
        <v>24242.31</v>
      </c>
      <c r="P288" s="27"/>
      <c r="Q288" s="74">
        <f t="shared" si="42"/>
        <v>74.99786536319762</v>
      </c>
    </row>
    <row r="289" spans="1:17" ht="13.5" customHeight="1">
      <c r="A289" s="13"/>
      <c r="B289" s="13"/>
      <c r="C289" s="88" t="s">
        <v>144</v>
      </c>
      <c r="D289" s="89"/>
      <c r="E289" s="21">
        <f>SUM(F289+G289)</f>
        <v>6109</v>
      </c>
      <c r="F289" s="21">
        <f>SUM(F288)</f>
        <v>6109</v>
      </c>
      <c r="G289" s="26"/>
      <c r="H289" s="22"/>
      <c r="I289" s="26"/>
      <c r="J289" s="22"/>
      <c r="K289" s="23">
        <f>SUM(L289+M289)</f>
        <v>42324</v>
      </c>
      <c r="L289" s="23">
        <f>SUM(L287:L288)</f>
        <v>42324</v>
      </c>
      <c r="M289" s="27"/>
      <c r="N289" s="23">
        <f>SUM(O289+P289)</f>
        <v>24242.31</v>
      </c>
      <c r="O289" s="23">
        <f>SUM(O287:O288)</f>
        <v>24242.31</v>
      </c>
      <c r="P289" s="27"/>
      <c r="Q289" s="74">
        <f t="shared" si="42"/>
        <v>57.277927417068334</v>
      </c>
    </row>
    <row r="290" spans="1:17" ht="12" customHeight="1">
      <c r="A290" s="90" t="s">
        <v>53</v>
      </c>
      <c r="B290" s="91"/>
      <c r="C290" s="91"/>
      <c r="D290" s="92"/>
      <c r="E290" s="14">
        <f t="shared" si="30"/>
        <v>19865230</v>
      </c>
      <c r="F290" s="14">
        <f>SUM(F178+F188+F191+F215+F238+F240+F261+F283+F286+F289)</f>
        <v>19418230</v>
      </c>
      <c r="G290" s="14">
        <f>SUM(G286,G283,G261,G240,G238,G188,G178,G214)</f>
        <v>447000</v>
      </c>
      <c r="H290" s="14" t="e">
        <f>SUM(H286,#REF!,H283,H261,H240,H238,H188,H178)</f>
        <v>#REF!</v>
      </c>
      <c r="I290" s="14" t="e">
        <f>SUM(I286,#REF!,I283,I261,I240,I238,I188,I178)</f>
        <v>#REF!</v>
      </c>
      <c r="J290" s="14" t="e">
        <f>SUM(E290+H290+I290)</f>
        <v>#REF!</v>
      </c>
      <c r="K290" s="15">
        <f>SUM(L290:M290)</f>
        <v>20242305</v>
      </c>
      <c r="L290" s="15">
        <f>SUM(L178+L188+L191+L215+L238+L240+L261+L283+L286+L289)</f>
        <v>19770805</v>
      </c>
      <c r="M290" s="15">
        <f>SUM(M286,M283,M261,M240,M238,M188,M178,M214)</f>
        <v>471500</v>
      </c>
      <c r="N290" s="15">
        <f>SUM(O290:P290)</f>
        <v>19663435.130000003</v>
      </c>
      <c r="O290" s="15">
        <f>SUM(O178+O188+O191+O215+O238+O240+O261+O283+O286+O289)</f>
        <v>19313011.300000004</v>
      </c>
      <c r="P290" s="15">
        <f>SUM(P178+P215)</f>
        <v>350423.83</v>
      </c>
      <c r="Q290" s="74">
        <f t="shared" si="42"/>
        <v>97.1402966707596</v>
      </c>
    </row>
    <row r="291" spans="1:17" ht="12" customHeight="1">
      <c r="A291" s="28">
        <v>803</v>
      </c>
      <c r="B291" s="28">
        <v>80309</v>
      </c>
      <c r="C291" s="13">
        <v>3210</v>
      </c>
      <c r="D291" s="13" t="s">
        <v>134</v>
      </c>
      <c r="E291" s="14">
        <f t="shared" si="30"/>
        <v>36000</v>
      </c>
      <c r="F291" s="14">
        <v>36000</v>
      </c>
      <c r="G291" s="14">
        <v>0</v>
      </c>
      <c r="H291" s="14">
        <v>0</v>
      </c>
      <c r="I291" s="14">
        <v>0</v>
      </c>
      <c r="J291" s="14">
        <f>SUM(E291+H291)</f>
        <v>36000</v>
      </c>
      <c r="K291" s="15">
        <f>SUM(L291:M291)</f>
        <v>17250</v>
      </c>
      <c r="L291" s="15">
        <v>17250</v>
      </c>
      <c r="M291" s="15">
        <v>0</v>
      </c>
      <c r="N291" s="15">
        <f>SUM(O291:P291)</f>
        <v>16664</v>
      </c>
      <c r="O291" s="15">
        <v>16664</v>
      </c>
      <c r="P291" s="15"/>
      <c r="Q291" s="74">
        <f t="shared" si="42"/>
        <v>96.60289855072463</v>
      </c>
    </row>
    <row r="292" spans="1:17" ht="12" customHeight="1">
      <c r="A292" s="28"/>
      <c r="B292" s="28"/>
      <c r="C292" s="86" t="s">
        <v>135</v>
      </c>
      <c r="D292" s="87"/>
      <c r="E292" s="22">
        <f t="shared" si="30"/>
        <v>36000</v>
      </c>
      <c r="F292" s="22">
        <f>SUM(F291)</f>
        <v>36000</v>
      </c>
      <c r="G292" s="22">
        <f>SUM(G291)</f>
        <v>0</v>
      </c>
      <c r="H292" s="22">
        <f>SUM(H291)</f>
        <v>0</v>
      </c>
      <c r="I292" s="22">
        <f>SUM(I291)</f>
        <v>0</v>
      </c>
      <c r="J292" s="22">
        <f>SUM(E292+H292)</f>
        <v>36000</v>
      </c>
      <c r="K292" s="27">
        <f>SUM(L292:M292)</f>
        <v>17250</v>
      </c>
      <c r="L292" s="27">
        <f>SUM(L291)</f>
        <v>17250</v>
      </c>
      <c r="M292" s="27">
        <f>SUM(M291)</f>
        <v>0</v>
      </c>
      <c r="N292" s="27">
        <f>SUM(O292:P292)</f>
        <v>16664</v>
      </c>
      <c r="O292" s="27">
        <f>SUM(O291)</f>
        <v>16664</v>
      </c>
      <c r="P292" s="27"/>
      <c r="Q292" s="74">
        <f t="shared" si="42"/>
        <v>96.60289855072463</v>
      </c>
    </row>
    <row r="293" spans="1:17" ht="12" customHeight="1">
      <c r="A293" s="90" t="s">
        <v>138</v>
      </c>
      <c r="B293" s="91"/>
      <c r="C293" s="91"/>
      <c r="D293" s="92"/>
      <c r="E293" s="14">
        <f>SUM(F293)</f>
        <v>36000</v>
      </c>
      <c r="F293" s="14">
        <f>SUM(F292)</f>
        <v>36000</v>
      </c>
      <c r="G293" s="22"/>
      <c r="H293" s="22"/>
      <c r="I293" s="22"/>
      <c r="J293" s="22"/>
      <c r="K293" s="15">
        <f>SUM(L293)</f>
        <v>17250</v>
      </c>
      <c r="L293" s="15">
        <f>SUM(L292)</f>
        <v>17250</v>
      </c>
      <c r="M293" s="27"/>
      <c r="N293" s="15">
        <f>SUM(O293)</f>
        <v>16664</v>
      </c>
      <c r="O293" s="15">
        <f>SUM(O292)</f>
        <v>16664</v>
      </c>
      <c r="P293" s="27"/>
      <c r="Q293" s="74">
        <f t="shared" si="42"/>
        <v>96.60289855072463</v>
      </c>
    </row>
    <row r="294" spans="1:17" ht="12" customHeight="1">
      <c r="A294" s="28">
        <v>851</v>
      </c>
      <c r="B294" s="28">
        <v>85121</v>
      </c>
      <c r="C294" s="13">
        <v>4300</v>
      </c>
      <c r="D294" s="13" t="s">
        <v>8</v>
      </c>
      <c r="E294" s="14">
        <f>SUM(F294)</f>
        <v>0</v>
      </c>
      <c r="F294" s="14">
        <v>0</v>
      </c>
      <c r="G294" s="22"/>
      <c r="H294" s="22"/>
      <c r="I294" s="22"/>
      <c r="J294" s="22"/>
      <c r="K294" s="15">
        <f>SUM(L294)</f>
        <v>4000</v>
      </c>
      <c r="L294" s="15">
        <v>4000</v>
      </c>
      <c r="M294" s="27"/>
      <c r="N294" s="15">
        <f>SUM(O294)</f>
        <v>2352.08</v>
      </c>
      <c r="O294" s="15">
        <v>2352.08</v>
      </c>
      <c r="P294" s="27"/>
      <c r="Q294" s="74">
        <f t="shared" si="42"/>
        <v>58.802</v>
      </c>
    </row>
    <row r="295" spans="1:17" ht="12" customHeight="1">
      <c r="A295" s="28"/>
      <c r="B295" s="28"/>
      <c r="C295" s="13">
        <v>6050</v>
      </c>
      <c r="D295" s="13" t="s">
        <v>9</v>
      </c>
      <c r="E295" s="14">
        <f>SUM(G295)</f>
        <v>50000</v>
      </c>
      <c r="F295" s="14"/>
      <c r="G295" s="22">
        <v>50000</v>
      </c>
      <c r="H295" s="22"/>
      <c r="I295" s="22"/>
      <c r="J295" s="22"/>
      <c r="K295" s="15">
        <f>SUM(M295)</f>
        <v>80000</v>
      </c>
      <c r="L295" s="15"/>
      <c r="M295" s="27">
        <v>80000</v>
      </c>
      <c r="N295" s="15">
        <f>SUM(P295)</f>
        <v>79895.8</v>
      </c>
      <c r="O295" s="15"/>
      <c r="P295" s="27">
        <v>79895.8</v>
      </c>
      <c r="Q295" s="74">
        <f t="shared" si="42"/>
        <v>99.86975</v>
      </c>
    </row>
    <row r="296" spans="1:17" s="45" customFormat="1" ht="12" customHeight="1">
      <c r="A296" s="44"/>
      <c r="B296" s="44"/>
      <c r="C296" s="86" t="s">
        <v>153</v>
      </c>
      <c r="D296" s="87"/>
      <c r="E296" s="22">
        <f>SUM(F296+G296)</f>
        <v>50000</v>
      </c>
      <c r="F296" s="22">
        <f>SUM(F295)</f>
        <v>0</v>
      </c>
      <c r="G296" s="22">
        <f>SUM(G295)</f>
        <v>50000</v>
      </c>
      <c r="H296" s="22"/>
      <c r="I296" s="22"/>
      <c r="J296" s="22"/>
      <c r="K296" s="27">
        <f>SUM(L296+M296)</f>
        <v>84000</v>
      </c>
      <c r="L296" s="27">
        <f>SUM(L294:L295)</f>
        <v>4000</v>
      </c>
      <c r="M296" s="27">
        <f>SUM(M295)</f>
        <v>80000</v>
      </c>
      <c r="N296" s="27">
        <f>SUM(O296+P296)</f>
        <v>82247.88</v>
      </c>
      <c r="O296" s="27">
        <f>SUM(O294:O295)</f>
        <v>2352.08</v>
      </c>
      <c r="P296" s="27">
        <f>SUM(P295)</f>
        <v>79895.8</v>
      </c>
      <c r="Q296" s="74">
        <f t="shared" si="42"/>
        <v>97.91414285714286</v>
      </c>
    </row>
    <row r="297" spans="2:17" ht="12" customHeight="1">
      <c r="B297" s="28">
        <v>85153</v>
      </c>
      <c r="C297" s="13">
        <v>4210</v>
      </c>
      <c r="D297" s="13" t="s">
        <v>13</v>
      </c>
      <c r="E297" s="14">
        <f t="shared" si="30"/>
        <v>3000</v>
      </c>
      <c r="F297" s="14">
        <v>3000</v>
      </c>
      <c r="G297" s="22"/>
      <c r="H297" s="22"/>
      <c r="I297" s="22"/>
      <c r="J297" s="22"/>
      <c r="K297" s="15">
        <f aca="true" t="shared" si="43" ref="K297:K309">SUM(L297:M297)</f>
        <v>3000</v>
      </c>
      <c r="L297" s="15">
        <v>3000</v>
      </c>
      <c r="M297" s="27"/>
      <c r="N297" s="15">
        <f aca="true" t="shared" si="44" ref="N297:N309">SUM(O297:P297)</f>
        <v>0</v>
      </c>
      <c r="O297" s="15">
        <v>0</v>
      </c>
      <c r="P297" s="27"/>
      <c r="Q297" s="74">
        <f t="shared" si="42"/>
        <v>0</v>
      </c>
    </row>
    <row r="298" spans="1:17" ht="12" customHeight="1">
      <c r="A298" s="28"/>
      <c r="B298" s="28"/>
      <c r="C298" s="13">
        <v>4300</v>
      </c>
      <c r="D298" s="13" t="s">
        <v>8</v>
      </c>
      <c r="E298" s="14">
        <f t="shared" si="30"/>
        <v>12000</v>
      </c>
      <c r="F298" s="14">
        <v>12000</v>
      </c>
      <c r="G298" s="22"/>
      <c r="H298" s="22"/>
      <c r="I298" s="22"/>
      <c r="J298" s="22"/>
      <c r="K298" s="15">
        <f t="shared" si="43"/>
        <v>12000</v>
      </c>
      <c r="L298" s="15">
        <v>12000</v>
      </c>
      <c r="M298" s="27"/>
      <c r="N298" s="15">
        <f t="shared" si="44"/>
        <v>8160</v>
      </c>
      <c r="O298" s="15">
        <v>8160</v>
      </c>
      <c r="P298" s="27"/>
      <c r="Q298" s="74">
        <f t="shared" si="42"/>
        <v>68</v>
      </c>
    </row>
    <row r="299" spans="1:17" s="45" customFormat="1" ht="12" customHeight="1">
      <c r="A299" s="44"/>
      <c r="B299" s="44"/>
      <c r="C299" s="86" t="s">
        <v>112</v>
      </c>
      <c r="D299" s="87"/>
      <c r="E299" s="22">
        <f t="shared" si="30"/>
        <v>15000</v>
      </c>
      <c r="F299" s="22">
        <f>SUM(F298+F297)</f>
        <v>15000</v>
      </c>
      <c r="G299" s="22">
        <f>SUM(G298)</f>
        <v>0</v>
      </c>
      <c r="H299" s="22"/>
      <c r="I299" s="22"/>
      <c r="J299" s="22"/>
      <c r="K299" s="27">
        <f t="shared" si="43"/>
        <v>15000</v>
      </c>
      <c r="L299" s="27">
        <f>SUM(L298+L297)</f>
        <v>15000</v>
      </c>
      <c r="M299" s="27">
        <f>SUM(M298)</f>
        <v>0</v>
      </c>
      <c r="N299" s="27">
        <f t="shared" si="44"/>
        <v>8160</v>
      </c>
      <c r="O299" s="27">
        <f>SUM(O297:O298)</f>
        <v>8160</v>
      </c>
      <c r="P299" s="27"/>
      <c r="Q299" s="74">
        <f t="shared" si="42"/>
        <v>54.400000000000006</v>
      </c>
    </row>
    <row r="300" spans="1:17" ht="38.25" customHeight="1">
      <c r="A300" s="28"/>
      <c r="B300" s="16">
        <v>85154</v>
      </c>
      <c r="C300" s="46">
        <v>2820</v>
      </c>
      <c r="D300" s="36" t="s">
        <v>106</v>
      </c>
      <c r="E300" s="18">
        <f t="shared" si="30"/>
        <v>12000</v>
      </c>
      <c r="F300" s="47">
        <v>12000</v>
      </c>
      <c r="G300" s="48"/>
      <c r="H300" s="48"/>
      <c r="I300" s="22"/>
      <c r="J300" s="22"/>
      <c r="K300" s="19">
        <f t="shared" si="43"/>
        <v>12000</v>
      </c>
      <c r="L300" s="49">
        <v>12000</v>
      </c>
      <c r="M300" s="50"/>
      <c r="N300" s="19">
        <f t="shared" si="44"/>
        <v>0</v>
      </c>
      <c r="O300" s="49">
        <v>0</v>
      </c>
      <c r="P300" s="50"/>
      <c r="Q300" s="74">
        <f t="shared" si="42"/>
        <v>0</v>
      </c>
    </row>
    <row r="301" spans="1:17" ht="12" customHeight="1">
      <c r="A301" s="13"/>
      <c r="B301" s="13"/>
      <c r="C301" s="13">
        <v>4170</v>
      </c>
      <c r="D301" s="13" t="s">
        <v>93</v>
      </c>
      <c r="E301" s="14">
        <f t="shared" si="30"/>
        <v>38140</v>
      </c>
      <c r="F301" s="14">
        <v>38140</v>
      </c>
      <c r="G301" s="13"/>
      <c r="H301" s="14"/>
      <c r="I301" s="13"/>
      <c r="J301" s="14"/>
      <c r="K301" s="15">
        <f t="shared" si="43"/>
        <v>37040</v>
      </c>
      <c r="L301" s="15">
        <v>37040</v>
      </c>
      <c r="M301" s="15"/>
      <c r="N301" s="15">
        <f t="shared" si="44"/>
        <v>27568.01</v>
      </c>
      <c r="O301" s="15">
        <v>27568.01</v>
      </c>
      <c r="P301" s="15"/>
      <c r="Q301" s="74">
        <f t="shared" si="42"/>
        <v>74.4276727861771</v>
      </c>
    </row>
    <row r="302" spans="1:17" ht="12" customHeight="1">
      <c r="A302" s="13"/>
      <c r="B302" s="13"/>
      <c r="C302" s="13">
        <v>4210</v>
      </c>
      <c r="D302" s="13" t="s">
        <v>13</v>
      </c>
      <c r="E302" s="14">
        <f t="shared" si="30"/>
        <v>6300</v>
      </c>
      <c r="F302" s="14">
        <v>6300</v>
      </c>
      <c r="G302" s="13"/>
      <c r="H302" s="14">
        <v>0</v>
      </c>
      <c r="I302" s="13"/>
      <c r="J302" s="14">
        <f>SUM(E302+H302)</f>
        <v>6300</v>
      </c>
      <c r="K302" s="15">
        <f t="shared" si="43"/>
        <v>6300</v>
      </c>
      <c r="L302" s="15">
        <v>6300</v>
      </c>
      <c r="M302" s="15"/>
      <c r="N302" s="15">
        <f t="shared" si="44"/>
        <v>1698.09</v>
      </c>
      <c r="O302" s="15">
        <v>1698.09</v>
      </c>
      <c r="P302" s="15"/>
      <c r="Q302" s="74">
        <f t="shared" si="42"/>
        <v>26.953809523809525</v>
      </c>
    </row>
    <row r="303" spans="1:17" ht="12" customHeight="1">
      <c r="A303" s="13"/>
      <c r="B303" s="13"/>
      <c r="C303" s="13">
        <v>4260</v>
      </c>
      <c r="D303" s="13" t="s">
        <v>6</v>
      </c>
      <c r="E303" s="14">
        <f t="shared" si="30"/>
        <v>6000</v>
      </c>
      <c r="F303" s="14">
        <v>6000</v>
      </c>
      <c r="G303" s="13"/>
      <c r="H303" s="14">
        <v>0</v>
      </c>
      <c r="I303" s="13"/>
      <c r="J303" s="14">
        <f>SUM(E303+H303)</f>
        <v>6000</v>
      </c>
      <c r="K303" s="15">
        <f t="shared" si="43"/>
        <v>6000</v>
      </c>
      <c r="L303" s="15">
        <v>6000</v>
      </c>
      <c r="M303" s="15"/>
      <c r="N303" s="15">
        <f t="shared" si="44"/>
        <v>3095.74</v>
      </c>
      <c r="O303" s="15">
        <v>3095.74</v>
      </c>
      <c r="P303" s="15"/>
      <c r="Q303" s="74">
        <f t="shared" si="42"/>
        <v>51.59566666666666</v>
      </c>
    </row>
    <row r="304" spans="1:17" ht="12" customHeight="1">
      <c r="A304" s="13"/>
      <c r="B304" s="13"/>
      <c r="C304" s="13">
        <v>4300</v>
      </c>
      <c r="D304" s="13" t="s">
        <v>8</v>
      </c>
      <c r="E304" s="14">
        <f t="shared" si="30"/>
        <v>56060</v>
      </c>
      <c r="F304" s="14">
        <v>56060</v>
      </c>
      <c r="G304" s="13"/>
      <c r="H304" s="14">
        <v>0</v>
      </c>
      <c r="I304" s="13"/>
      <c r="J304" s="14">
        <f>SUM(E304+H304)</f>
        <v>56060</v>
      </c>
      <c r="K304" s="15">
        <f t="shared" si="43"/>
        <v>85167</v>
      </c>
      <c r="L304" s="15">
        <v>85167</v>
      </c>
      <c r="M304" s="15"/>
      <c r="N304" s="15">
        <f t="shared" si="44"/>
        <v>51373.61</v>
      </c>
      <c r="O304" s="15">
        <v>51373.61</v>
      </c>
      <c r="P304" s="15"/>
      <c r="Q304" s="74">
        <f t="shared" si="42"/>
        <v>60.32102809773738</v>
      </c>
    </row>
    <row r="305" spans="1:17" ht="39" customHeight="1">
      <c r="A305" s="13"/>
      <c r="B305" s="13"/>
      <c r="C305" s="34">
        <v>4370</v>
      </c>
      <c r="D305" s="17" t="s">
        <v>126</v>
      </c>
      <c r="E305" s="14">
        <f t="shared" si="30"/>
        <v>3000</v>
      </c>
      <c r="F305" s="14">
        <v>3000</v>
      </c>
      <c r="G305" s="13"/>
      <c r="H305" s="14"/>
      <c r="I305" s="13"/>
      <c r="J305" s="14"/>
      <c r="K305" s="15">
        <f t="shared" si="43"/>
        <v>3000</v>
      </c>
      <c r="L305" s="15">
        <v>3000</v>
      </c>
      <c r="M305" s="15"/>
      <c r="N305" s="15">
        <f t="shared" si="44"/>
        <v>2036.11</v>
      </c>
      <c r="O305" s="15">
        <v>2036.11</v>
      </c>
      <c r="P305" s="15"/>
      <c r="Q305" s="74">
        <f t="shared" si="42"/>
        <v>67.87033333333333</v>
      </c>
    </row>
    <row r="306" spans="1:17" ht="24" customHeight="1">
      <c r="A306" s="13"/>
      <c r="B306" s="13"/>
      <c r="C306" s="13">
        <v>4390</v>
      </c>
      <c r="D306" s="36" t="s">
        <v>145</v>
      </c>
      <c r="E306" s="14">
        <f t="shared" si="30"/>
        <v>3500</v>
      </c>
      <c r="F306" s="14">
        <v>3500</v>
      </c>
      <c r="G306" s="13"/>
      <c r="H306" s="14"/>
      <c r="I306" s="13"/>
      <c r="J306" s="14"/>
      <c r="K306" s="15">
        <f t="shared" si="43"/>
        <v>3500</v>
      </c>
      <c r="L306" s="15">
        <v>3500</v>
      </c>
      <c r="M306" s="15"/>
      <c r="N306" s="15">
        <f t="shared" si="44"/>
        <v>2548</v>
      </c>
      <c r="O306" s="15">
        <v>2548</v>
      </c>
      <c r="P306" s="15"/>
      <c r="Q306" s="74">
        <f t="shared" si="42"/>
        <v>72.8</v>
      </c>
    </row>
    <row r="307" spans="1:17" ht="37.5" customHeight="1">
      <c r="A307" s="13"/>
      <c r="B307" s="13"/>
      <c r="C307" s="16">
        <v>4740</v>
      </c>
      <c r="D307" s="17" t="s">
        <v>123</v>
      </c>
      <c r="E307" s="14">
        <f t="shared" si="30"/>
        <v>0</v>
      </c>
      <c r="F307" s="14">
        <v>0</v>
      </c>
      <c r="G307" s="13"/>
      <c r="H307" s="14"/>
      <c r="I307" s="13"/>
      <c r="J307" s="14"/>
      <c r="K307" s="15">
        <f t="shared" si="43"/>
        <v>400</v>
      </c>
      <c r="L307" s="15">
        <v>400</v>
      </c>
      <c r="M307" s="15"/>
      <c r="N307" s="15">
        <f t="shared" si="44"/>
        <v>0</v>
      </c>
      <c r="O307" s="15">
        <v>0</v>
      </c>
      <c r="P307" s="15"/>
      <c r="Q307" s="74">
        <f t="shared" si="42"/>
        <v>0</v>
      </c>
    </row>
    <row r="308" spans="1:17" ht="24" customHeight="1">
      <c r="A308" s="13"/>
      <c r="B308" s="13"/>
      <c r="C308" s="16">
        <v>4750</v>
      </c>
      <c r="D308" s="20" t="s">
        <v>124</v>
      </c>
      <c r="E308" s="14">
        <f t="shared" si="30"/>
        <v>0</v>
      </c>
      <c r="F308" s="14">
        <v>0</v>
      </c>
      <c r="G308" s="13"/>
      <c r="H308" s="14"/>
      <c r="I308" s="13"/>
      <c r="J308" s="14"/>
      <c r="K308" s="15">
        <f t="shared" si="43"/>
        <v>700</v>
      </c>
      <c r="L308" s="15">
        <v>700</v>
      </c>
      <c r="M308" s="15"/>
      <c r="N308" s="15">
        <f t="shared" si="44"/>
        <v>0</v>
      </c>
      <c r="O308" s="15">
        <v>0</v>
      </c>
      <c r="P308" s="15"/>
      <c r="Q308" s="74">
        <f t="shared" si="42"/>
        <v>0</v>
      </c>
    </row>
    <row r="309" spans="1:17" ht="12" customHeight="1">
      <c r="A309" s="13"/>
      <c r="B309" s="13"/>
      <c r="C309" s="86" t="s">
        <v>44</v>
      </c>
      <c r="D309" s="87"/>
      <c r="E309" s="22">
        <f t="shared" si="30"/>
        <v>125000</v>
      </c>
      <c r="F309" s="22">
        <f>SUM(F300:F308)</f>
        <v>125000</v>
      </c>
      <c r="G309" s="22">
        <f>SUM(G300:G304)</f>
        <v>0</v>
      </c>
      <c r="H309" s="22">
        <f>SUM(H301:H304)</f>
        <v>0</v>
      </c>
      <c r="I309" s="13"/>
      <c r="J309" s="22">
        <f>SUM(J301:J304)</f>
        <v>68360</v>
      </c>
      <c r="K309" s="27">
        <f t="shared" si="43"/>
        <v>154107</v>
      </c>
      <c r="L309" s="27">
        <f>SUM(L300:L308)</f>
        <v>154107</v>
      </c>
      <c r="M309" s="27">
        <f>SUM(M300:M304)</f>
        <v>0</v>
      </c>
      <c r="N309" s="27">
        <f t="shared" si="44"/>
        <v>88319.56</v>
      </c>
      <c r="O309" s="27">
        <f>SUM(O300:O308)</f>
        <v>88319.56</v>
      </c>
      <c r="P309" s="27"/>
      <c r="Q309" s="74">
        <f t="shared" si="42"/>
        <v>57.3105439726943</v>
      </c>
    </row>
    <row r="310" spans="1:17" ht="12" customHeight="1">
      <c r="A310" s="13"/>
      <c r="B310" s="13">
        <v>85195</v>
      </c>
      <c r="C310" s="13">
        <v>4210</v>
      </c>
      <c r="D310" s="13" t="s">
        <v>13</v>
      </c>
      <c r="E310" s="14">
        <f>SUM(F310)</f>
        <v>0</v>
      </c>
      <c r="F310" s="14">
        <v>0</v>
      </c>
      <c r="G310" s="22"/>
      <c r="H310" s="22"/>
      <c r="I310" s="13"/>
      <c r="J310" s="22"/>
      <c r="K310" s="15">
        <f>SUM(L310)</f>
        <v>191</v>
      </c>
      <c r="L310" s="15">
        <v>191</v>
      </c>
      <c r="M310" s="27"/>
      <c r="N310" s="15">
        <f>SUM(O310)</f>
        <v>188.77</v>
      </c>
      <c r="O310" s="15">
        <v>188.77</v>
      </c>
      <c r="P310" s="27"/>
      <c r="Q310" s="74">
        <f t="shared" si="42"/>
        <v>98.8324607329843</v>
      </c>
    </row>
    <row r="311" spans="1:17" ht="12" customHeight="1">
      <c r="A311" s="34"/>
      <c r="B311" s="51"/>
      <c r="C311" s="30">
        <v>4300</v>
      </c>
      <c r="D311" s="13" t="s">
        <v>8</v>
      </c>
      <c r="E311" s="14">
        <f>SUM(F311)</f>
        <v>15000</v>
      </c>
      <c r="F311" s="14">
        <v>15000</v>
      </c>
      <c r="G311" s="22"/>
      <c r="H311" s="22"/>
      <c r="I311" s="13"/>
      <c r="J311" s="22"/>
      <c r="K311" s="15">
        <f>SUM(L311)</f>
        <v>15000</v>
      </c>
      <c r="L311" s="15">
        <v>15000</v>
      </c>
      <c r="M311" s="27"/>
      <c r="N311" s="15">
        <f>SUM(O311)</f>
        <v>5430.04</v>
      </c>
      <c r="O311" s="15">
        <v>5430.04</v>
      </c>
      <c r="P311" s="27"/>
      <c r="Q311" s="74">
        <f t="shared" si="42"/>
        <v>36.200266666666664</v>
      </c>
    </row>
    <row r="312" spans="1:17" ht="12" customHeight="1">
      <c r="A312" s="34"/>
      <c r="B312" s="51"/>
      <c r="C312" s="86" t="s">
        <v>129</v>
      </c>
      <c r="D312" s="87"/>
      <c r="E312" s="22">
        <f>SUM(F311)</f>
        <v>15000</v>
      </c>
      <c r="F312" s="22">
        <f>SUM(F311)</f>
        <v>15000</v>
      </c>
      <c r="G312" s="22"/>
      <c r="H312" s="22"/>
      <c r="I312" s="13"/>
      <c r="J312" s="22"/>
      <c r="K312" s="27">
        <f>SUM(M312+L312)</f>
        <v>15191</v>
      </c>
      <c r="L312" s="27">
        <f>SUM(L310:L311)</f>
        <v>15191</v>
      </c>
      <c r="M312" s="27"/>
      <c r="N312" s="27">
        <f>SUM(O312+P312)</f>
        <v>5618.81</v>
      </c>
      <c r="O312" s="27">
        <f>SUM(O310:O311)</f>
        <v>5618.81</v>
      </c>
      <c r="P312" s="27"/>
      <c r="Q312" s="74">
        <f t="shared" si="42"/>
        <v>36.98775590810349</v>
      </c>
    </row>
    <row r="313" spans="1:17" ht="12" customHeight="1">
      <c r="A313" s="90" t="s">
        <v>54</v>
      </c>
      <c r="B313" s="91"/>
      <c r="C313" s="91"/>
      <c r="D313" s="92"/>
      <c r="E313" s="14">
        <f>SUM(F313:G313)</f>
        <v>205000</v>
      </c>
      <c r="F313" s="14">
        <f>SUM(F299+F309+F312)</f>
        <v>155000</v>
      </c>
      <c r="G313" s="14">
        <f>SUM(G292+G309+G296)</f>
        <v>50000</v>
      </c>
      <c r="H313" s="14" t="e">
        <f>SUM(H292+H309+#REF!)</f>
        <v>#REF!</v>
      </c>
      <c r="I313" s="14" t="e">
        <f>SUM(I292+I309+#REF!)</f>
        <v>#REF!</v>
      </c>
      <c r="J313" s="14" t="e">
        <f>SUM(E313+H313+I313)</f>
        <v>#REF!</v>
      </c>
      <c r="K313" s="15">
        <f aca="true" t="shared" si="45" ref="K313:K329">SUM(L313:M313)</f>
        <v>268298</v>
      </c>
      <c r="L313" s="15">
        <f>SUM(L299+L309+L312+L296)</f>
        <v>188298</v>
      </c>
      <c r="M313" s="15">
        <f>SUM(M292+M309+M296)</f>
        <v>80000</v>
      </c>
      <c r="N313" s="15">
        <f aca="true" t="shared" si="46" ref="N313:N329">SUM(O313:P313)</f>
        <v>184346.25</v>
      </c>
      <c r="O313" s="15">
        <f>SUM(O296+O299+O309+O312)</f>
        <v>104450.45</v>
      </c>
      <c r="P313" s="15">
        <f>SUM(P296)</f>
        <v>79895.8</v>
      </c>
      <c r="Q313" s="74">
        <f t="shared" si="42"/>
        <v>68.70951330237274</v>
      </c>
    </row>
    <row r="314" spans="1:17" ht="36" customHeight="1">
      <c r="A314" s="16">
        <v>852</v>
      </c>
      <c r="B314" s="69">
        <v>85202</v>
      </c>
      <c r="C314" s="20">
        <v>4330</v>
      </c>
      <c r="D314" s="36" t="s">
        <v>150</v>
      </c>
      <c r="E314" s="14">
        <f>SUM(F314)</f>
        <v>0</v>
      </c>
      <c r="F314" s="14">
        <v>0</v>
      </c>
      <c r="G314" s="14"/>
      <c r="H314" s="14"/>
      <c r="I314" s="14"/>
      <c r="J314" s="14"/>
      <c r="K314" s="15">
        <f t="shared" si="45"/>
        <v>18981</v>
      </c>
      <c r="L314" s="15">
        <v>18981</v>
      </c>
      <c r="M314" s="15"/>
      <c r="N314" s="15">
        <f t="shared" si="46"/>
        <v>18980.64</v>
      </c>
      <c r="O314" s="15">
        <v>18980.64</v>
      </c>
      <c r="P314" s="15"/>
      <c r="Q314" s="74">
        <f t="shared" si="42"/>
        <v>99.99810336652442</v>
      </c>
    </row>
    <row r="315" spans="1:17" ht="12" customHeight="1">
      <c r="A315" s="29"/>
      <c r="B315" s="30"/>
      <c r="C315" s="86" t="s">
        <v>161</v>
      </c>
      <c r="D315" s="87"/>
      <c r="E315" s="14">
        <f>SUM(F315)</f>
        <v>0</v>
      </c>
      <c r="F315" s="14">
        <f>SUM(F314)</f>
        <v>0</v>
      </c>
      <c r="G315" s="14"/>
      <c r="H315" s="14"/>
      <c r="I315" s="14"/>
      <c r="J315" s="14"/>
      <c r="K315" s="15">
        <f>SUM(L315)</f>
        <v>18981</v>
      </c>
      <c r="L315" s="15">
        <f>SUM(L314)</f>
        <v>18981</v>
      </c>
      <c r="M315" s="15"/>
      <c r="N315" s="15">
        <f>SUM(N314)</f>
        <v>18980.64</v>
      </c>
      <c r="O315" s="15">
        <f>SUM(O314)</f>
        <v>18980.64</v>
      </c>
      <c r="P315" s="15"/>
      <c r="Q315" s="74">
        <f t="shared" si="42"/>
        <v>99.99810336652442</v>
      </c>
    </row>
    <row r="316" spans="1:17" ht="13.5" customHeight="1">
      <c r="A316" s="28"/>
      <c r="B316" s="30">
        <v>85212</v>
      </c>
      <c r="C316" s="28">
        <v>3110</v>
      </c>
      <c r="D316" s="36" t="s">
        <v>55</v>
      </c>
      <c r="E316" s="14">
        <f t="shared" si="30"/>
        <v>1358000</v>
      </c>
      <c r="F316" s="14">
        <v>1358000</v>
      </c>
      <c r="G316" s="14"/>
      <c r="H316" s="14">
        <v>0</v>
      </c>
      <c r="I316" s="14"/>
      <c r="J316" s="14">
        <f>SUM(E316+H316)</f>
        <v>1358000</v>
      </c>
      <c r="K316" s="15">
        <f t="shared" si="45"/>
        <v>1073946</v>
      </c>
      <c r="L316" s="15">
        <v>1073946</v>
      </c>
      <c r="M316" s="15"/>
      <c r="N316" s="15">
        <f t="shared" si="46"/>
        <v>1053110.37</v>
      </c>
      <c r="O316" s="15">
        <v>1053110.37</v>
      </c>
      <c r="P316" s="15"/>
      <c r="Q316" s="74">
        <f t="shared" si="42"/>
        <v>98.05989965975944</v>
      </c>
    </row>
    <row r="317" spans="1:17" ht="12" customHeight="1">
      <c r="A317" s="28"/>
      <c r="B317" s="29"/>
      <c r="C317" s="28">
        <v>4010</v>
      </c>
      <c r="D317" s="36" t="s">
        <v>18</v>
      </c>
      <c r="E317" s="14">
        <f t="shared" si="30"/>
        <v>58150</v>
      </c>
      <c r="F317" s="14">
        <v>58150</v>
      </c>
      <c r="G317" s="14"/>
      <c r="H317" s="14">
        <v>0</v>
      </c>
      <c r="I317" s="14"/>
      <c r="J317" s="14">
        <f aca="true" t="shared" si="47" ref="J317:J324">SUM(E317+H317)</f>
        <v>58150</v>
      </c>
      <c r="K317" s="15">
        <f t="shared" si="45"/>
        <v>61050</v>
      </c>
      <c r="L317" s="15">
        <v>61050</v>
      </c>
      <c r="M317" s="15"/>
      <c r="N317" s="15">
        <f t="shared" si="46"/>
        <v>58798.42</v>
      </c>
      <c r="O317" s="15">
        <v>58798.42</v>
      </c>
      <c r="P317" s="15"/>
      <c r="Q317" s="74">
        <f t="shared" si="42"/>
        <v>96.31190827190827</v>
      </c>
    </row>
    <row r="318" spans="1:17" ht="12" customHeight="1">
      <c r="A318" s="28"/>
      <c r="B318" s="29"/>
      <c r="C318" s="28">
        <v>4040</v>
      </c>
      <c r="D318" s="36" t="s">
        <v>19</v>
      </c>
      <c r="E318" s="14">
        <f t="shared" si="30"/>
        <v>3400</v>
      </c>
      <c r="F318" s="14">
        <v>3400</v>
      </c>
      <c r="G318" s="14"/>
      <c r="H318" s="14">
        <v>0</v>
      </c>
      <c r="I318" s="14"/>
      <c r="J318" s="14">
        <f t="shared" si="47"/>
        <v>3400</v>
      </c>
      <c r="K318" s="15">
        <f t="shared" si="45"/>
        <v>3281</v>
      </c>
      <c r="L318" s="15">
        <v>3281</v>
      </c>
      <c r="M318" s="15"/>
      <c r="N318" s="15">
        <f t="shared" si="46"/>
        <v>3280.96</v>
      </c>
      <c r="O318" s="15">
        <v>3280.96</v>
      </c>
      <c r="P318" s="15"/>
      <c r="Q318" s="74">
        <f t="shared" si="42"/>
        <v>99.99878085949406</v>
      </c>
    </row>
    <row r="319" spans="1:17" ht="12" customHeight="1">
      <c r="A319" s="28"/>
      <c r="B319" s="29"/>
      <c r="C319" s="28">
        <v>4110</v>
      </c>
      <c r="D319" s="36" t="s">
        <v>20</v>
      </c>
      <c r="E319" s="14">
        <f t="shared" si="30"/>
        <v>11300</v>
      </c>
      <c r="F319" s="14">
        <v>11300</v>
      </c>
      <c r="G319" s="14"/>
      <c r="H319" s="14">
        <v>0</v>
      </c>
      <c r="I319" s="14"/>
      <c r="J319" s="14">
        <f t="shared" si="47"/>
        <v>11300</v>
      </c>
      <c r="K319" s="15">
        <f t="shared" si="45"/>
        <v>23922</v>
      </c>
      <c r="L319" s="15">
        <v>23922</v>
      </c>
      <c r="M319" s="15"/>
      <c r="N319" s="15">
        <f t="shared" si="46"/>
        <v>22082.73</v>
      </c>
      <c r="O319" s="15">
        <v>22082.73</v>
      </c>
      <c r="P319" s="15"/>
      <c r="Q319" s="74">
        <f t="shared" si="42"/>
        <v>92.31138700777527</v>
      </c>
    </row>
    <row r="320" spans="1:17" ht="12" customHeight="1">
      <c r="A320" s="28"/>
      <c r="B320" s="29"/>
      <c r="C320" s="28">
        <v>4120</v>
      </c>
      <c r="D320" s="36" t="s">
        <v>21</v>
      </c>
      <c r="E320" s="14">
        <f t="shared" si="30"/>
        <v>1500</v>
      </c>
      <c r="F320" s="14">
        <v>1500</v>
      </c>
      <c r="G320" s="14"/>
      <c r="H320" s="14">
        <v>0</v>
      </c>
      <c r="I320" s="14"/>
      <c r="J320" s="14">
        <f t="shared" si="47"/>
        <v>1500</v>
      </c>
      <c r="K320" s="15">
        <f t="shared" si="45"/>
        <v>1730</v>
      </c>
      <c r="L320" s="15">
        <v>1730</v>
      </c>
      <c r="M320" s="15"/>
      <c r="N320" s="15">
        <f t="shared" si="46"/>
        <v>1531.4</v>
      </c>
      <c r="O320" s="15">
        <v>1531.4</v>
      </c>
      <c r="P320" s="15"/>
      <c r="Q320" s="74">
        <f t="shared" si="42"/>
        <v>88.52023121387283</v>
      </c>
    </row>
    <row r="321" spans="1:17" ht="12" customHeight="1">
      <c r="A321" s="28"/>
      <c r="B321" s="29"/>
      <c r="C321" s="28">
        <v>4170</v>
      </c>
      <c r="D321" s="36" t="s">
        <v>93</v>
      </c>
      <c r="E321" s="14">
        <f t="shared" si="30"/>
        <v>1200</v>
      </c>
      <c r="F321" s="14">
        <v>1200</v>
      </c>
      <c r="G321" s="14"/>
      <c r="H321" s="14">
        <v>0</v>
      </c>
      <c r="I321" s="14"/>
      <c r="J321" s="14">
        <f t="shared" si="47"/>
        <v>1200</v>
      </c>
      <c r="K321" s="15">
        <f t="shared" si="45"/>
        <v>5700</v>
      </c>
      <c r="L321" s="15">
        <v>5700</v>
      </c>
      <c r="M321" s="15"/>
      <c r="N321" s="15">
        <f t="shared" si="46"/>
        <v>3000</v>
      </c>
      <c r="O321" s="15">
        <v>3000</v>
      </c>
      <c r="P321" s="15"/>
      <c r="Q321" s="74">
        <f t="shared" si="42"/>
        <v>52.63157894736842</v>
      </c>
    </row>
    <row r="322" spans="1:17" ht="12" customHeight="1">
      <c r="A322" s="28"/>
      <c r="B322" s="29"/>
      <c r="C322" s="28">
        <v>4210</v>
      </c>
      <c r="D322" s="36" t="s">
        <v>13</v>
      </c>
      <c r="E322" s="14">
        <f t="shared" si="30"/>
        <v>8000</v>
      </c>
      <c r="F322" s="14">
        <v>8000</v>
      </c>
      <c r="G322" s="14"/>
      <c r="H322" s="14">
        <v>0</v>
      </c>
      <c r="I322" s="14"/>
      <c r="J322" s="14">
        <f t="shared" si="47"/>
        <v>8000</v>
      </c>
      <c r="K322" s="15">
        <f t="shared" si="45"/>
        <v>17345</v>
      </c>
      <c r="L322" s="15">
        <v>17345</v>
      </c>
      <c r="M322" s="15"/>
      <c r="N322" s="15">
        <f t="shared" si="46"/>
        <v>16899.39</v>
      </c>
      <c r="O322" s="15">
        <v>16899.39</v>
      </c>
      <c r="P322" s="15"/>
      <c r="Q322" s="74">
        <f t="shared" si="42"/>
        <v>97.43090227731335</v>
      </c>
    </row>
    <row r="323" spans="1:17" ht="12" customHeight="1">
      <c r="A323" s="28"/>
      <c r="B323" s="29"/>
      <c r="C323" s="13">
        <v>4280</v>
      </c>
      <c r="D323" s="13" t="s">
        <v>29</v>
      </c>
      <c r="E323" s="14">
        <f t="shared" si="30"/>
        <v>0</v>
      </c>
      <c r="F323" s="14">
        <v>0</v>
      </c>
      <c r="G323" s="14"/>
      <c r="H323" s="14"/>
      <c r="I323" s="14"/>
      <c r="J323" s="14"/>
      <c r="K323" s="15">
        <f t="shared" si="45"/>
        <v>80</v>
      </c>
      <c r="L323" s="15">
        <v>80</v>
      </c>
      <c r="M323" s="15"/>
      <c r="N323" s="15">
        <f t="shared" si="46"/>
        <v>80</v>
      </c>
      <c r="O323" s="15">
        <v>80</v>
      </c>
      <c r="P323" s="15"/>
      <c r="Q323" s="74">
        <f t="shared" si="42"/>
        <v>100</v>
      </c>
    </row>
    <row r="324" spans="1:17" ht="12" customHeight="1">
      <c r="A324" s="28"/>
      <c r="B324" s="29"/>
      <c r="C324" s="28">
        <v>4300</v>
      </c>
      <c r="D324" s="36" t="s">
        <v>8</v>
      </c>
      <c r="E324" s="14">
        <f t="shared" si="30"/>
        <v>26200</v>
      </c>
      <c r="F324" s="14">
        <v>26200</v>
      </c>
      <c r="G324" s="14"/>
      <c r="H324" s="14">
        <v>0</v>
      </c>
      <c r="I324" s="14"/>
      <c r="J324" s="14">
        <f t="shared" si="47"/>
        <v>26200</v>
      </c>
      <c r="K324" s="15">
        <f t="shared" si="45"/>
        <v>20573</v>
      </c>
      <c r="L324" s="15">
        <v>20573</v>
      </c>
      <c r="M324" s="15"/>
      <c r="N324" s="15">
        <f t="shared" si="46"/>
        <v>16996.65</v>
      </c>
      <c r="O324" s="15">
        <v>16996.65</v>
      </c>
      <c r="P324" s="15"/>
      <c r="Q324" s="74">
        <f t="shared" si="42"/>
        <v>82.61629319982502</v>
      </c>
    </row>
    <row r="325" spans="1:17" ht="27.75" customHeight="1">
      <c r="A325" s="28"/>
      <c r="B325" s="29"/>
      <c r="C325" s="40">
        <v>4700</v>
      </c>
      <c r="D325" s="20" t="s">
        <v>122</v>
      </c>
      <c r="E325" s="18">
        <f t="shared" si="30"/>
        <v>1000</v>
      </c>
      <c r="F325" s="18">
        <v>1000</v>
      </c>
      <c r="G325" s="14"/>
      <c r="H325" s="14"/>
      <c r="I325" s="14"/>
      <c r="J325" s="14"/>
      <c r="K325" s="19">
        <f t="shared" si="45"/>
        <v>1820</v>
      </c>
      <c r="L325" s="19">
        <v>1820</v>
      </c>
      <c r="M325" s="15"/>
      <c r="N325" s="19">
        <f t="shared" si="46"/>
        <v>1820</v>
      </c>
      <c r="O325" s="19">
        <v>1820</v>
      </c>
      <c r="P325" s="15"/>
      <c r="Q325" s="74">
        <f t="shared" si="42"/>
        <v>100</v>
      </c>
    </row>
    <row r="326" spans="1:17" ht="40.5" customHeight="1">
      <c r="A326" s="28"/>
      <c r="B326" s="29"/>
      <c r="C326" s="16">
        <v>4740</v>
      </c>
      <c r="D326" s="20" t="s">
        <v>123</v>
      </c>
      <c r="E326" s="18">
        <f t="shared" si="30"/>
        <v>1000</v>
      </c>
      <c r="F326" s="18">
        <v>1000</v>
      </c>
      <c r="G326" s="14"/>
      <c r="H326" s="14"/>
      <c r="I326" s="14"/>
      <c r="J326" s="14"/>
      <c r="K326" s="19">
        <f t="shared" si="45"/>
        <v>1254</v>
      </c>
      <c r="L326" s="19">
        <v>1254</v>
      </c>
      <c r="M326" s="15"/>
      <c r="N326" s="19">
        <f t="shared" si="46"/>
        <v>1224.64</v>
      </c>
      <c r="O326" s="19">
        <v>1224.64</v>
      </c>
      <c r="P326" s="15"/>
      <c r="Q326" s="74">
        <f t="shared" si="42"/>
        <v>97.65869218500798</v>
      </c>
    </row>
    <row r="327" spans="1:17" ht="27.75" customHeight="1">
      <c r="A327" s="28"/>
      <c r="B327" s="29"/>
      <c r="C327" s="16">
        <v>4750</v>
      </c>
      <c r="D327" s="20" t="s">
        <v>124</v>
      </c>
      <c r="E327" s="18">
        <f t="shared" si="30"/>
        <v>600</v>
      </c>
      <c r="F327" s="18">
        <v>600</v>
      </c>
      <c r="G327" s="14"/>
      <c r="H327" s="14"/>
      <c r="I327" s="14"/>
      <c r="J327" s="14"/>
      <c r="K327" s="19">
        <f t="shared" si="45"/>
        <v>2267</v>
      </c>
      <c r="L327" s="19">
        <v>2267</v>
      </c>
      <c r="M327" s="15"/>
      <c r="N327" s="19">
        <f t="shared" si="46"/>
        <v>2051.23</v>
      </c>
      <c r="O327" s="19">
        <v>2051.23</v>
      </c>
      <c r="P327" s="15"/>
      <c r="Q327" s="74">
        <f t="shared" si="42"/>
        <v>90.48213498014998</v>
      </c>
    </row>
    <row r="328" spans="1:17" ht="14.25" customHeight="1">
      <c r="A328" s="28"/>
      <c r="B328" s="29"/>
      <c r="C328" s="13">
        <v>6050</v>
      </c>
      <c r="D328" s="13" t="s">
        <v>9</v>
      </c>
      <c r="E328" s="18">
        <f t="shared" si="30"/>
        <v>0</v>
      </c>
      <c r="F328" s="18">
        <v>0</v>
      </c>
      <c r="G328" s="14"/>
      <c r="H328" s="14"/>
      <c r="I328" s="14"/>
      <c r="J328" s="14"/>
      <c r="K328" s="19">
        <f t="shared" si="45"/>
        <v>33894</v>
      </c>
      <c r="L328" s="19"/>
      <c r="M328" s="15">
        <v>33894</v>
      </c>
      <c r="N328" s="19">
        <f t="shared" si="46"/>
        <v>33395.71</v>
      </c>
      <c r="O328" s="19"/>
      <c r="P328" s="15">
        <v>33395.71</v>
      </c>
      <c r="Q328" s="74">
        <f t="shared" si="42"/>
        <v>98.52985779193958</v>
      </c>
    </row>
    <row r="329" spans="1:17" ht="12.75" customHeight="1">
      <c r="A329" s="28"/>
      <c r="B329" s="29"/>
      <c r="C329" s="16">
        <v>6060</v>
      </c>
      <c r="D329" s="13" t="s">
        <v>27</v>
      </c>
      <c r="E329" s="18">
        <f t="shared" si="30"/>
        <v>0</v>
      </c>
      <c r="F329" s="18">
        <v>0</v>
      </c>
      <c r="G329" s="14"/>
      <c r="H329" s="14"/>
      <c r="I329" s="14"/>
      <c r="J329" s="14"/>
      <c r="K329" s="19">
        <f t="shared" si="45"/>
        <v>7000</v>
      </c>
      <c r="L329" s="19">
        <v>0</v>
      </c>
      <c r="M329" s="15">
        <v>7000</v>
      </c>
      <c r="N329" s="19">
        <f t="shared" si="46"/>
        <v>6954</v>
      </c>
      <c r="O329" s="19"/>
      <c r="P329" s="15">
        <v>6954</v>
      </c>
      <c r="Q329" s="74">
        <f t="shared" si="42"/>
        <v>99.34285714285714</v>
      </c>
    </row>
    <row r="330" spans="1:17" ht="40.5" customHeight="1">
      <c r="A330" s="13"/>
      <c r="B330" s="13"/>
      <c r="C330" s="88" t="s">
        <v>98</v>
      </c>
      <c r="D330" s="89"/>
      <c r="E330" s="21">
        <f>SUM(E316:E327)</f>
        <v>1470350</v>
      </c>
      <c r="F330" s="21">
        <f>SUM(F316:F329)</f>
        <v>1470350</v>
      </c>
      <c r="G330" s="21">
        <f>SUM(G316:G324)</f>
        <v>0</v>
      </c>
      <c r="H330" s="21">
        <f>SUM(H316:H324)</f>
        <v>0</v>
      </c>
      <c r="I330" s="37"/>
      <c r="J330" s="21">
        <f>SUM(J316:J324)</f>
        <v>1467750</v>
      </c>
      <c r="K330" s="23">
        <f>SUM(M330+L330)</f>
        <v>1253862</v>
      </c>
      <c r="L330" s="23">
        <f>SUM(L316:L329)</f>
        <v>1212968</v>
      </c>
      <c r="M330" s="23">
        <f>SUM(M328:M329)</f>
        <v>40894</v>
      </c>
      <c r="N330" s="23">
        <f>SUM(P330+O330)</f>
        <v>1221225.4999999995</v>
      </c>
      <c r="O330" s="23">
        <f>SUM(O316:O329)</f>
        <v>1180875.7899999996</v>
      </c>
      <c r="P330" s="23">
        <f>SUM(P328:P329)</f>
        <v>40349.71</v>
      </c>
      <c r="Q330" s="74">
        <f t="shared" si="42"/>
        <v>97.39712185232501</v>
      </c>
    </row>
    <row r="331" spans="1:17" ht="18.75" customHeight="1">
      <c r="A331" s="13"/>
      <c r="B331" s="13">
        <v>85213</v>
      </c>
      <c r="C331" s="17">
        <v>4130</v>
      </c>
      <c r="D331" s="36" t="s">
        <v>94</v>
      </c>
      <c r="E331" s="14">
        <f aca="true" t="shared" si="48" ref="E331:E423">SUM(F331:G331)</f>
        <v>12000</v>
      </c>
      <c r="F331" s="14">
        <v>12000</v>
      </c>
      <c r="G331" s="37"/>
      <c r="H331" s="14">
        <v>0</v>
      </c>
      <c r="I331" s="37"/>
      <c r="J331" s="14">
        <f>SUM(E331+H331)</f>
        <v>12000</v>
      </c>
      <c r="K331" s="15">
        <f>SUM(L331:M331)</f>
        <v>14100</v>
      </c>
      <c r="L331" s="15">
        <v>14100</v>
      </c>
      <c r="M331" s="23"/>
      <c r="N331" s="15">
        <f>SUM(O331:P331)</f>
        <v>14099.64</v>
      </c>
      <c r="O331" s="15">
        <v>14099.64</v>
      </c>
      <c r="P331" s="23"/>
      <c r="Q331" s="74">
        <f t="shared" si="42"/>
        <v>99.99744680851063</v>
      </c>
    </row>
    <row r="332" spans="1:17" ht="53.25" customHeight="1">
      <c r="A332" s="13"/>
      <c r="B332" s="13"/>
      <c r="C332" s="88" t="s">
        <v>149</v>
      </c>
      <c r="D332" s="89"/>
      <c r="E332" s="21">
        <f>SUM(F332+G332)</f>
        <v>12000</v>
      </c>
      <c r="F332" s="21">
        <f>SUM(F331)</f>
        <v>12000</v>
      </c>
      <c r="G332" s="21">
        <f>SUM(G331)</f>
        <v>0</v>
      </c>
      <c r="H332" s="21">
        <v>8500</v>
      </c>
      <c r="I332" s="37"/>
      <c r="J332" s="21">
        <f>SUM(J331)</f>
        <v>12000</v>
      </c>
      <c r="K332" s="23">
        <f>SUM(L332+M332)</f>
        <v>14100</v>
      </c>
      <c r="L332" s="23">
        <f>SUM(L331)</f>
        <v>14100</v>
      </c>
      <c r="M332" s="23">
        <f>SUM(M331)</f>
        <v>0</v>
      </c>
      <c r="N332" s="23">
        <f>SUM(O332+P332)</f>
        <v>14099.64</v>
      </c>
      <c r="O332" s="23">
        <f>SUM(O331)</f>
        <v>14099.64</v>
      </c>
      <c r="P332" s="23"/>
      <c r="Q332" s="74">
        <f aca="true" t="shared" si="49" ref="Q332:Q395">SUM(N332/K332)*100</f>
        <v>99.99744680851063</v>
      </c>
    </row>
    <row r="333" spans="1:17" ht="12" customHeight="1">
      <c r="A333" s="13"/>
      <c r="B333" s="13">
        <v>85214</v>
      </c>
      <c r="C333" s="17">
        <v>3110</v>
      </c>
      <c r="D333" s="13" t="s">
        <v>55</v>
      </c>
      <c r="E333" s="14">
        <f t="shared" si="48"/>
        <v>420570</v>
      </c>
      <c r="F333" s="14">
        <v>420570</v>
      </c>
      <c r="G333" s="13"/>
      <c r="H333" s="14">
        <v>0</v>
      </c>
      <c r="I333" s="13"/>
      <c r="J333" s="14">
        <f>SUM(E333+H333)</f>
        <v>420570</v>
      </c>
      <c r="K333" s="15">
        <f aca="true" t="shared" si="50" ref="K333:K376">SUM(L333:M333)</f>
        <v>384929.95</v>
      </c>
      <c r="L333" s="15">
        <v>384929.95</v>
      </c>
      <c r="M333" s="15"/>
      <c r="N333" s="15">
        <f aca="true" t="shared" si="51" ref="N333:N376">SUM(O333:P333)</f>
        <v>381316.31</v>
      </c>
      <c r="O333" s="15">
        <v>381316.31</v>
      </c>
      <c r="P333" s="15"/>
      <c r="Q333" s="74">
        <f t="shared" si="49"/>
        <v>99.06122139885451</v>
      </c>
    </row>
    <row r="334" spans="1:17" ht="12" customHeight="1">
      <c r="A334" s="13"/>
      <c r="B334" s="13"/>
      <c r="C334" s="28">
        <v>3119</v>
      </c>
      <c r="D334" s="36" t="s">
        <v>55</v>
      </c>
      <c r="E334" s="14">
        <f t="shared" si="48"/>
        <v>0</v>
      </c>
      <c r="F334" s="14">
        <v>0</v>
      </c>
      <c r="G334" s="13"/>
      <c r="H334" s="14">
        <v>0</v>
      </c>
      <c r="I334" s="13"/>
      <c r="J334" s="14">
        <v>53000</v>
      </c>
      <c r="K334" s="15">
        <f t="shared" si="50"/>
        <v>10534.05</v>
      </c>
      <c r="L334" s="15">
        <v>10534.05</v>
      </c>
      <c r="M334" s="15"/>
      <c r="N334" s="15">
        <f t="shared" si="51"/>
        <v>10534.05</v>
      </c>
      <c r="O334" s="15">
        <v>10534.05</v>
      </c>
      <c r="P334" s="15"/>
      <c r="Q334" s="74">
        <f t="shared" si="49"/>
        <v>100</v>
      </c>
    </row>
    <row r="335" spans="1:17" ht="39" customHeight="1">
      <c r="A335" s="13"/>
      <c r="B335" s="13"/>
      <c r="C335" s="20">
        <v>4330</v>
      </c>
      <c r="D335" s="36" t="s">
        <v>150</v>
      </c>
      <c r="E335" s="14">
        <f t="shared" si="48"/>
        <v>55800</v>
      </c>
      <c r="F335" s="14">
        <v>55800</v>
      </c>
      <c r="G335" s="13"/>
      <c r="H335" s="14"/>
      <c r="I335" s="13"/>
      <c r="J335" s="14"/>
      <c r="K335" s="15">
        <f t="shared" si="50"/>
        <v>0</v>
      </c>
      <c r="L335" s="15">
        <v>0</v>
      </c>
      <c r="M335" s="15"/>
      <c r="N335" s="15">
        <f t="shared" si="51"/>
        <v>0</v>
      </c>
      <c r="O335" s="15">
        <v>0</v>
      </c>
      <c r="P335" s="15"/>
      <c r="Q335" s="74" t="e">
        <f t="shared" si="49"/>
        <v>#DIV/0!</v>
      </c>
    </row>
    <row r="336" spans="1:17" ht="38.25" customHeight="1">
      <c r="A336" s="13"/>
      <c r="B336" s="13"/>
      <c r="C336" s="88" t="s">
        <v>117</v>
      </c>
      <c r="D336" s="89"/>
      <c r="E336" s="21">
        <f t="shared" si="48"/>
        <v>476370</v>
      </c>
      <c r="F336" s="21">
        <f>SUM(F333:F335)</f>
        <v>476370</v>
      </c>
      <c r="G336" s="21">
        <f>SUM(G333:G334)</f>
        <v>0</v>
      </c>
      <c r="H336" s="21">
        <f>SUM(H333:H334)</f>
        <v>0</v>
      </c>
      <c r="I336" s="37"/>
      <c r="J336" s="21">
        <f>SUM(J333:J334)</f>
        <v>473570</v>
      </c>
      <c r="K336" s="23">
        <f t="shared" si="50"/>
        <v>395464</v>
      </c>
      <c r="L336" s="23">
        <f>SUM(L333:L335)</f>
        <v>395464</v>
      </c>
      <c r="M336" s="23">
        <f>SUM(M333:M334)</f>
        <v>0</v>
      </c>
      <c r="N336" s="23">
        <f t="shared" si="51"/>
        <v>391850.36</v>
      </c>
      <c r="O336" s="23">
        <f>SUM(O333:O335)</f>
        <v>391850.36</v>
      </c>
      <c r="P336" s="23"/>
      <c r="Q336" s="74">
        <f t="shared" si="49"/>
        <v>99.0862278235187</v>
      </c>
    </row>
    <row r="337" spans="1:17" ht="12" customHeight="1">
      <c r="A337" s="13"/>
      <c r="B337" s="13">
        <v>85215</v>
      </c>
      <c r="C337" s="13">
        <v>3110</v>
      </c>
      <c r="D337" s="13" t="s">
        <v>55</v>
      </c>
      <c r="E337" s="14">
        <f t="shared" si="48"/>
        <v>7500</v>
      </c>
      <c r="F337" s="14">
        <v>7500</v>
      </c>
      <c r="G337" s="13"/>
      <c r="H337" s="14">
        <v>0</v>
      </c>
      <c r="I337" s="13"/>
      <c r="J337" s="14">
        <f>SUM(E337+H337)</f>
        <v>7500</v>
      </c>
      <c r="K337" s="15">
        <f t="shared" si="50"/>
        <v>2252</v>
      </c>
      <c r="L337" s="15">
        <v>2252</v>
      </c>
      <c r="M337" s="15"/>
      <c r="N337" s="15">
        <f t="shared" si="51"/>
        <v>2251.7</v>
      </c>
      <c r="O337" s="15">
        <v>2251.7</v>
      </c>
      <c r="P337" s="15"/>
      <c r="Q337" s="74">
        <f t="shared" si="49"/>
        <v>99.98667850799289</v>
      </c>
    </row>
    <row r="338" spans="1:17" ht="12" customHeight="1">
      <c r="A338" s="13"/>
      <c r="B338" s="13"/>
      <c r="C338" s="86" t="s">
        <v>80</v>
      </c>
      <c r="D338" s="87"/>
      <c r="E338" s="22">
        <f t="shared" si="48"/>
        <v>7500</v>
      </c>
      <c r="F338" s="22">
        <f>SUM(F337)</f>
        <v>7500</v>
      </c>
      <c r="G338" s="22">
        <f>SUM(G337)</f>
        <v>0</v>
      </c>
      <c r="H338" s="22">
        <f>SUM(H337)</f>
        <v>0</v>
      </c>
      <c r="I338" s="26"/>
      <c r="J338" s="22">
        <f>SUM(J337)</f>
        <v>7500</v>
      </c>
      <c r="K338" s="27">
        <f t="shared" si="50"/>
        <v>2252</v>
      </c>
      <c r="L338" s="27">
        <f>SUM(L337)</f>
        <v>2252</v>
      </c>
      <c r="M338" s="27">
        <f>SUM(M337)</f>
        <v>0</v>
      </c>
      <c r="N338" s="27">
        <f t="shared" si="51"/>
        <v>2251.7</v>
      </c>
      <c r="O338" s="27">
        <f>SUM(O337)</f>
        <v>2251.7</v>
      </c>
      <c r="P338" s="27"/>
      <c r="Q338" s="74">
        <f t="shared" si="49"/>
        <v>99.98667850799289</v>
      </c>
    </row>
    <row r="339" spans="1:17" ht="21.75" customHeight="1">
      <c r="A339" s="13"/>
      <c r="B339" s="16">
        <v>85219</v>
      </c>
      <c r="C339" s="40">
        <v>3020</v>
      </c>
      <c r="D339" s="17" t="s">
        <v>146</v>
      </c>
      <c r="E339" s="14">
        <f t="shared" si="48"/>
        <v>1650</v>
      </c>
      <c r="F339" s="14">
        <v>1650</v>
      </c>
      <c r="G339" s="22"/>
      <c r="H339" s="22"/>
      <c r="I339" s="26"/>
      <c r="J339" s="22"/>
      <c r="K339" s="15">
        <f t="shared" si="50"/>
        <v>2400</v>
      </c>
      <c r="L339" s="15">
        <v>2400</v>
      </c>
      <c r="M339" s="27"/>
      <c r="N339" s="15">
        <f t="shared" si="51"/>
        <v>2237.65</v>
      </c>
      <c r="O339" s="15">
        <v>2237.65</v>
      </c>
      <c r="P339" s="27"/>
      <c r="Q339" s="74">
        <f t="shared" si="49"/>
        <v>93.23541666666667</v>
      </c>
    </row>
    <row r="340" spans="1:17" ht="12" customHeight="1">
      <c r="A340" s="52"/>
      <c r="B340" s="52"/>
      <c r="C340" s="52">
        <v>4010</v>
      </c>
      <c r="D340" s="52" t="s">
        <v>18</v>
      </c>
      <c r="E340" s="53">
        <f t="shared" si="48"/>
        <v>492900</v>
      </c>
      <c r="F340" s="53">
        <v>492900</v>
      </c>
      <c r="G340" s="52"/>
      <c r="H340" s="53">
        <v>0</v>
      </c>
      <c r="I340" s="52"/>
      <c r="J340" s="53">
        <f>SUM(E340+H340)</f>
        <v>492900</v>
      </c>
      <c r="K340" s="54">
        <f t="shared" si="50"/>
        <v>515525</v>
      </c>
      <c r="L340" s="54">
        <v>515525</v>
      </c>
      <c r="M340" s="54"/>
      <c r="N340" s="54">
        <f t="shared" si="51"/>
        <v>508679.87</v>
      </c>
      <c r="O340" s="54">
        <v>508679.87</v>
      </c>
      <c r="P340" s="54"/>
      <c r="Q340" s="74">
        <f t="shared" si="49"/>
        <v>98.6722021240483</v>
      </c>
    </row>
    <row r="341" spans="1:20" s="55" customFormat="1" ht="12" customHeight="1">
      <c r="A341" s="13"/>
      <c r="B341" s="13"/>
      <c r="C341" s="13">
        <v>4018</v>
      </c>
      <c r="D341" s="13" t="s">
        <v>18</v>
      </c>
      <c r="E341" s="14">
        <f t="shared" si="48"/>
        <v>0</v>
      </c>
      <c r="F341" s="14">
        <v>0</v>
      </c>
      <c r="G341" s="13"/>
      <c r="H341" s="14"/>
      <c r="I341" s="13"/>
      <c r="J341" s="14"/>
      <c r="K341" s="15">
        <f t="shared" si="50"/>
        <v>34949.98</v>
      </c>
      <c r="L341" s="15">
        <v>34949.98</v>
      </c>
      <c r="M341" s="15"/>
      <c r="N341" s="15">
        <f t="shared" si="51"/>
        <v>34742.81</v>
      </c>
      <c r="O341" s="15">
        <v>34742.81</v>
      </c>
      <c r="P341" s="15"/>
      <c r="Q341" s="74">
        <f t="shared" si="49"/>
        <v>99.40723857352707</v>
      </c>
      <c r="R341" s="72"/>
      <c r="S341" s="72"/>
      <c r="T341" s="72"/>
    </row>
    <row r="342" spans="1:20" s="55" customFormat="1" ht="12" customHeight="1">
      <c r="A342" s="13"/>
      <c r="B342" s="13"/>
      <c r="C342" s="13">
        <v>4019</v>
      </c>
      <c r="D342" s="13" t="s">
        <v>18</v>
      </c>
      <c r="E342" s="14">
        <f t="shared" si="48"/>
        <v>0</v>
      </c>
      <c r="F342" s="14">
        <v>0</v>
      </c>
      <c r="G342" s="13"/>
      <c r="H342" s="14"/>
      <c r="I342" s="13"/>
      <c r="J342" s="14"/>
      <c r="K342" s="15">
        <f t="shared" si="50"/>
        <v>1850.37</v>
      </c>
      <c r="L342" s="15">
        <v>1850.37</v>
      </c>
      <c r="M342" s="15"/>
      <c r="N342" s="15">
        <f t="shared" si="51"/>
        <v>1839.4</v>
      </c>
      <c r="O342" s="15">
        <v>1839.4</v>
      </c>
      <c r="P342" s="15"/>
      <c r="Q342" s="74">
        <f t="shared" si="49"/>
        <v>99.40714559790746</v>
      </c>
      <c r="R342" s="72"/>
      <c r="S342" s="72"/>
      <c r="T342" s="72"/>
    </row>
    <row r="343" spans="1:17" ht="12" customHeight="1">
      <c r="A343" s="56"/>
      <c r="B343" s="56"/>
      <c r="C343" s="56">
        <v>4040</v>
      </c>
      <c r="D343" s="57" t="s">
        <v>19</v>
      </c>
      <c r="E343" s="58">
        <f t="shared" si="48"/>
        <v>31500</v>
      </c>
      <c r="F343" s="2">
        <v>31500</v>
      </c>
      <c r="G343" s="56"/>
      <c r="H343" s="59">
        <v>0</v>
      </c>
      <c r="I343" s="56"/>
      <c r="J343" s="59">
        <f>SUM(E343+H343)</f>
        <v>31500</v>
      </c>
      <c r="K343" s="60">
        <f t="shared" si="50"/>
        <v>31089</v>
      </c>
      <c r="L343" s="61">
        <v>31089</v>
      </c>
      <c r="M343" s="62"/>
      <c r="N343" s="62">
        <f t="shared" si="51"/>
        <v>31088.54</v>
      </c>
      <c r="O343" s="61">
        <v>31088.54</v>
      </c>
      <c r="P343" s="62"/>
      <c r="Q343" s="74">
        <f t="shared" si="49"/>
        <v>99.99852037698221</v>
      </c>
    </row>
    <row r="344" spans="1:17" ht="12" customHeight="1">
      <c r="A344" s="13"/>
      <c r="B344" s="13"/>
      <c r="C344" s="13">
        <v>4110</v>
      </c>
      <c r="D344" s="13" t="s">
        <v>20</v>
      </c>
      <c r="E344" s="14">
        <f t="shared" si="48"/>
        <v>96550</v>
      </c>
      <c r="F344" s="14">
        <v>96550</v>
      </c>
      <c r="G344" s="13"/>
      <c r="H344" s="14">
        <v>0</v>
      </c>
      <c r="I344" s="13"/>
      <c r="J344" s="14">
        <f>SUM(E344+H344)</f>
        <v>96550</v>
      </c>
      <c r="K344" s="15">
        <f t="shared" si="50"/>
        <v>84370</v>
      </c>
      <c r="L344" s="15">
        <v>84370</v>
      </c>
      <c r="M344" s="15"/>
      <c r="N344" s="15">
        <f t="shared" si="51"/>
        <v>80857.06</v>
      </c>
      <c r="O344" s="15">
        <v>80857.06</v>
      </c>
      <c r="P344" s="15"/>
      <c r="Q344" s="74">
        <f t="shared" si="49"/>
        <v>95.83626881592983</v>
      </c>
    </row>
    <row r="345" spans="1:17" ht="12" customHeight="1">
      <c r="A345" s="13"/>
      <c r="B345" s="13"/>
      <c r="C345" s="13">
        <v>4118</v>
      </c>
      <c r="D345" s="13" t="s">
        <v>20</v>
      </c>
      <c r="E345" s="14">
        <f t="shared" si="48"/>
        <v>0</v>
      </c>
      <c r="F345" s="14">
        <v>0</v>
      </c>
      <c r="G345" s="13"/>
      <c r="H345" s="14"/>
      <c r="I345" s="13"/>
      <c r="J345" s="14"/>
      <c r="K345" s="15">
        <f t="shared" si="50"/>
        <v>5495.61</v>
      </c>
      <c r="L345" s="15">
        <v>5495.61</v>
      </c>
      <c r="M345" s="15"/>
      <c r="N345" s="15">
        <f t="shared" si="51"/>
        <v>5427.28</v>
      </c>
      <c r="O345" s="15">
        <v>5427.28</v>
      </c>
      <c r="P345" s="15"/>
      <c r="Q345" s="74">
        <f t="shared" si="49"/>
        <v>98.75664393943529</v>
      </c>
    </row>
    <row r="346" spans="1:17" ht="12" customHeight="1">
      <c r="A346" s="13"/>
      <c r="B346" s="13"/>
      <c r="C346" s="13">
        <v>4119</v>
      </c>
      <c r="D346" s="13" t="s">
        <v>20</v>
      </c>
      <c r="E346" s="14">
        <f t="shared" si="48"/>
        <v>0</v>
      </c>
      <c r="F346" s="14">
        <v>0</v>
      </c>
      <c r="G346" s="13"/>
      <c r="H346" s="14"/>
      <c r="I346" s="13"/>
      <c r="J346" s="14"/>
      <c r="K346" s="15">
        <f t="shared" si="50"/>
        <v>290.96</v>
      </c>
      <c r="L346" s="15">
        <v>290.96</v>
      </c>
      <c r="M346" s="15"/>
      <c r="N346" s="15">
        <f t="shared" si="51"/>
        <v>287.35</v>
      </c>
      <c r="O346" s="15">
        <v>287.35</v>
      </c>
      <c r="P346" s="15"/>
      <c r="Q346" s="74">
        <f t="shared" si="49"/>
        <v>98.75927962606545</v>
      </c>
    </row>
    <row r="347" spans="1:17" ht="12" customHeight="1">
      <c r="A347" s="13"/>
      <c r="B347" s="13"/>
      <c r="C347" s="13">
        <v>4120</v>
      </c>
      <c r="D347" s="13" t="s">
        <v>21</v>
      </c>
      <c r="E347" s="14">
        <f t="shared" si="48"/>
        <v>13100</v>
      </c>
      <c r="F347" s="14">
        <v>13100</v>
      </c>
      <c r="G347" s="13"/>
      <c r="H347" s="14">
        <v>0</v>
      </c>
      <c r="I347" s="13"/>
      <c r="J347" s="14">
        <f>SUM(E347+H347)</f>
        <v>13100</v>
      </c>
      <c r="K347" s="15">
        <f t="shared" si="50"/>
        <v>13535</v>
      </c>
      <c r="L347" s="15">
        <v>13535</v>
      </c>
      <c r="M347" s="15"/>
      <c r="N347" s="15">
        <f t="shared" si="51"/>
        <v>12986.19</v>
      </c>
      <c r="O347" s="15">
        <v>12986.19</v>
      </c>
      <c r="P347" s="15"/>
      <c r="Q347" s="74">
        <f t="shared" si="49"/>
        <v>95.94525304765423</v>
      </c>
    </row>
    <row r="348" spans="1:17" ht="12" customHeight="1">
      <c r="A348" s="13"/>
      <c r="B348" s="13"/>
      <c r="C348" s="13">
        <v>4128</v>
      </c>
      <c r="D348" s="13" t="s">
        <v>21</v>
      </c>
      <c r="E348" s="14">
        <f t="shared" si="48"/>
        <v>0</v>
      </c>
      <c r="F348" s="14">
        <v>0</v>
      </c>
      <c r="G348" s="13"/>
      <c r="H348" s="14"/>
      <c r="I348" s="13"/>
      <c r="J348" s="14"/>
      <c r="K348" s="15">
        <f t="shared" si="50"/>
        <v>857.03</v>
      </c>
      <c r="L348" s="15">
        <v>857.03</v>
      </c>
      <c r="M348" s="15"/>
      <c r="N348" s="15">
        <f t="shared" si="51"/>
        <v>845.32</v>
      </c>
      <c r="O348" s="15">
        <v>845.32</v>
      </c>
      <c r="P348" s="15"/>
      <c r="Q348" s="74">
        <f t="shared" si="49"/>
        <v>98.6336534310351</v>
      </c>
    </row>
    <row r="349" spans="1:17" ht="12" customHeight="1">
      <c r="A349" s="13"/>
      <c r="B349" s="13"/>
      <c r="C349" s="13">
        <v>4129</v>
      </c>
      <c r="D349" s="13" t="s">
        <v>21</v>
      </c>
      <c r="E349" s="14">
        <f t="shared" si="48"/>
        <v>0</v>
      </c>
      <c r="F349" s="14">
        <v>0</v>
      </c>
      <c r="G349" s="13"/>
      <c r="H349" s="14"/>
      <c r="I349" s="13"/>
      <c r="J349" s="14"/>
      <c r="K349" s="15">
        <f t="shared" si="50"/>
        <v>45.37</v>
      </c>
      <c r="L349" s="15">
        <v>45.37</v>
      </c>
      <c r="M349" s="15"/>
      <c r="N349" s="15">
        <f t="shared" si="51"/>
        <v>44.75</v>
      </c>
      <c r="O349" s="15">
        <v>44.75</v>
      </c>
      <c r="P349" s="15"/>
      <c r="Q349" s="74">
        <f t="shared" si="49"/>
        <v>98.63345823231211</v>
      </c>
    </row>
    <row r="350" spans="1:17" ht="12" customHeight="1">
      <c r="A350" s="13"/>
      <c r="B350" s="13"/>
      <c r="C350" s="13">
        <v>4170</v>
      </c>
      <c r="D350" s="13" t="s">
        <v>93</v>
      </c>
      <c r="E350" s="14">
        <f t="shared" si="48"/>
        <v>8500</v>
      </c>
      <c r="F350" s="14">
        <v>8500</v>
      </c>
      <c r="G350" s="13"/>
      <c r="H350" s="14">
        <v>0</v>
      </c>
      <c r="I350" s="13"/>
      <c r="J350" s="14">
        <f>SUM(E350+H350)</f>
        <v>8500</v>
      </c>
      <c r="K350" s="15">
        <f t="shared" si="50"/>
        <v>8500</v>
      </c>
      <c r="L350" s="15">
        <v>8500</v>
      </c>
      <c r="M350" s="15"/>
      <c r="N350" s="15">
        <f t="shared" si="51"/>
        <v>8500</v>
      </c>
      <c r="O350" s="15">
        <v>8500</v>
      </c>
      <c r="P350" s="15"/>
      <c r="Q350" s="74">
        <f t="shared" si="49"/>
        <v>100</v>
      </c>
    </row>
    <row r="351" spans="1:17" ht="12" customHeight="1">
      <c r="A351" s="13"/>
      <c r="B351" s="13"/>
      <c r="C351" s="13">
        <v>4178</v>
      </c>
      <c r="D351" s="13" t="s">
        <v>93</v>
      </c>
      <c r="E351" s="14">
        <f t="shared" si="48"/>
        <v>0</v>
      </c>
      <c r="F351" s="14">
        <v>0</v>
      </c>
      <c r="G351" s="13"/>
      <c r="H351" s="14"/>
      <c r="I351" s="13"/>
      <c r="J351" s="14"/>
      <c r="K351" s="15">
        <f t="shared" si="50"/>
        <v>10370.93</v>
      </c>
      <c r="L351" s="15">
        <v>10370.93</v>
      </c>
      <c r="M351" s="15"/>
      <c r="N351" s="15">
        <f t="shared" si="51"/>
        <v>10370.93</v>
      </c>
      <c r="O351" s="15">
        <v>10370.93</v>
      </c>
      <c r="P351" s="15"/>
      <c r="Q351" s="74">
        <f t="shared" si="49"/>
        <v>100</v>
      </c>
    </row>
    <row r="352" spans="1:17" ht="12" customHeight="1">
      <c r="A352" s="13"/>
      <c r="B352" s="13"/>
      <c r="C352" s="13">
        <v>4179</v>
      </c>
      <c r="D352" s="13" t="s">
        <v>93</v>
      </c>
      <c r="E352" s="14">
        <f t="shared" si="48"/>
        <v>0</v>
      </c>
      <c r="F352" s="14">
        <v>0</v>
      </c>
      <c r="G352" s="13"/>
      <c r="H352" s="14"/>
      <c r="I352" s="13"/>
      <c r="J352" s="14"/>
      <c r="K352" s="15">
        <f t="shared" si="50"/>
        <v>549.07</v>
      </c>
      <c r="L352" s="15">
        <v>549.07</v>
      </c>
      <c r="M352" s="15"/>
      <c r="N352" s="15">
        <f t="shared" si="51"/>
        <v>549.07</v>
      </c>
      <c r="O352" s="15">
        <v>549.07</v>
      </c>
      <c r="P352" s="15"/>
      <c r="Q352" s="74">
        <f t="shared" si="49"/>
        <v>100</v>
      </c>
    </row>
    <row r="353" spans="1:17" ht="12" customHeight="1">
      <c r="A353" s="13"/>
      <c r="B353" s="13"/>
      <c r="C353" s="13">
        <v>4210</v>
      </c>
      <c r="D353" s="13" t="s">
        <v>13</v>
      </c>
      <c r="E353" s="14">
        <f t="shared" si="48"/>
        <v>25500</v>
      </c>
      <c r="F353" s="14">
        <v>25500</v>
      </c>
      <c r="G353" s="13"/>
      <c r="H353" s="14">
        <v>0</v>
      </c>
      <c r="I353" s="13"/>
      <c r="J353" s="14">
        <f>SUM(E353+H353)</f>
        <v>25500</v>
      </c>
      <c r="K353" s="15">
        <f t="shared" si="50"/>
        <v>31192</v>
      </c>
      <c r="L353" s="15">
        <v>31192</v>
      </c>
      <c r="M353" s="15"/>
      <c r="N353" s="15">
        <f t="shared" si="51"/>
        <v>22573.82</v>
      </c>
      <c r="O353" s="15">
        <v>22573.82</v>
      </c>
      <c r="P353" s="15"/>
      <c r="Q353" s="74">
        <f t="shared" si="49"/>
        <v>72.37054372916131</v>
      </c>
    </row>
    <row r="354" spans="1:17" ht="12" customHeight="1">
      <c r="A354" s="13"/>
      <c r="B354" s="13"/>
      <c r="C354" s="13">
        <v>4218</v>
      </c>
      <c r="D354" s="13" t="s">
        <v>13</v>
      </c>
      <c r="E354" s="14">
        <f t="shared" si="48"/>
        <v>0</v>
      </c>
      <c r="F354" s="14">
        <v>0</v>
      </c>
      <c r="G354" s="13"/>
      <c r="H354" s="14"/>
      <c r="I354" s="13"/>
      <c r="J354" s="14"/>
      <c r="K354" s="15">
        <f t="shared" si="50"/>
        <v>1922.12</v>
      </c>
      <c r="L354" s="15">
        <v>1922.12</v>
      </c>
      <c r="M354" s="15"/>
      <c r="N354" s="15">
        <f t="shared" si="51"/>
        <v>928.8</v>
      </c>
      <c r="O354" s="15">
        <v>928.8</v>
      </c>
      <c r="P354" s="15"/>
      <c r="Q354" s="74">
        <f t="shared" si="49"/>
        <v>48.3216448504776</v>
      </c>
    </row>
    <row r="355" spans="1:17" ht="12" customHeight="1">
      <c r="A355" s="13"/>
      <c r="B355" s="13"/>
      <c r="C355" s="13">
        <v>4219</v>
      </c>
      <c r="D355" s="13" t="s">
        <v>13</v>
      </c>
      <c r="E355" s="14">
        <f t="shared" si="48"/>
        <v>0</v>
      </c>
      <c r="F355" s="14">
        <v>0</v>
      </c>
      <c r="G355" s="13"/>
      <c r="H355" s="14"/>
      <c r="I355" s="13"/>
      <c r="J355" s="14"/>
      <c r="K355" s="15">
        <f t="shared" si="50"/>
        <v>101.76</v>
      </c>
      <c r="L355" s="15">
        <v>101.76</v>
      </c>
      <c r="M355" s="15"/>
      <c r="N355" s="15">
        <f t="shared" si="51"/>
        <v>49.17</v>
      </c>
      <c r="O355" s="15">
        <v>49.17</v>
      </c>
      <c r="P355" s="15"/>
      <c r="Q355" s="74">
        <f t="shared" si="49"/>
        <v>48.31957547169811</v>
      </c>
    </row>
    <row r="356" spans="1:17" ht="12" customHeight="1">
      <c r="A356" s="13"/>
      <c r="B356" s="13"/>
      <c r="C356" s="13">
        <v>4260</v>
      </c>
      <c r="D356" s="13" t="s">
        <v>6</v>
      </c>
      <c r="E356" s="14">
        <f t="shared" si="48"/>
        <v>5100</v>
      </c>
      <c r="F356" s="14">
        <v>5100</v>
      </c>
      <c r="G356" s="13"/>
      <c r="H356" s="14">
        <v>0</v>
      </c>
      <c r="I356" s="13"/>
      <c r="J356" s="14">
        <f>SUM(E356+H356)</f>
        <v>5100</v>
      </c>
      <c r="K356" s="15">
        <f t="shared" si="50"/>
        <v>5100</v>
      </c>
      <c r="L356" s="15">
        <v>5100</v>
      </c>
      <c r="M356" s="15"/>
      <c r="N356" s="15">
        <f t="shared" si="51"/>
        <v>4429.84</v>
      </c>
      <c r="O356" s="15">
        <v>4429.84</v>
      </c>
      <c r="P356" s="15"/>
      <c r="Q356" s="74">
        <f t="shared" si="49"/>
        <v>86.85960784313725</v>
      </c>
    </row>
    <row r="357" spans="1:17" ht="12" customHeight="1">
      <c r="A357" s="13"/>
      <c r="B357" s="13"/>
      <c r="C357" s="13">
        <v>4270</v>
      </c>
      <c r="D357" s="13" t="s">
        <v>7</v>
      </c>
      <c r="E357" s="14">
        <f t="shared" si="48"/>
        <v>4600</v>
      </c>
      <c r="F357" s="14">
        <v>4600</v>
      </c>
      <c r="G357" s="13"/>
      <c r="H357" s="14">
        <v>0</v>
      </c>
      <c r="I357" s="13"/>
      <c r="J357" s="14">
        <f>SUM(E357+H357)</f>
        <v>4600</v>
      </c>
      <c r="K357" s="15">
        <f t="shared" si="50"/>
        <v>2300</v>
      </c>
      <c r="L357" s="15">
        <v>2300</v>
      </c>
      <c r="M357" s="15"/>
      <c r="N357" s="15">
        <f t="shared" si="51"/>
        <v>2299.02</v>
      </c>
      <c r="O357" s="15">
        <v>2299.02</v>
      </c>
      <c r="P357" s="15"/>
      <c r="Q357" s="74">
        <f t="shared" si="49"/>
        <v>99.95739130434782</v>
      </c>
    </row>
    <row r="358" spans="1:17" ht="12" customHeight="1">
      <c r="A358" s="13"/>
      <c r="B358" s="13"/>
      <c r="C358" s="13">
        <v>4280</v>
      </c>
      <c r="D358" s="13" t="s">
        <v>29</v>
      </c>
      <c r="E358" s="14">
        <f t="shared" si="48"/>
        <v>200</v>
      </c>
      <c r="F358" s="14">
        <v>200</v>
      </c>
      <c r="G358" s="13"/>
      <c r="H358" s="14">
        <v>0</v>
      </c>
      <c r="I358" s="13"/>
      <c r="J358" s="14">
        <f>SUM(E358+H358)</f>
        <v>200</v>
      </c>
      <c r="K358" s="15">
        <f t="shared" si="50"/>
        <v>582</v>
      </c>
      <c r="L358" s="15">
        <v>582</v>
      </c>
      <c r="M358" s="15"/>
      <c r="N358" s="15">
        <f t="shared" si="51"/>
        <v>582</v>
      </c>
      <c r="O358" s="15">
        <v>582</v>
      </c>
      <c r="P358" s="15"/>
      <c r="Q358" s="74">
        <f t="shared" si="49"/>
        <v>100</v>
      </c>
    </row>
    <row r="359" spans="1:17" ht="12" customHeight="1">
      <c r="A359" s="13"/>
      <c r="B359" s="13"/>
      <c r="C359" s="13">
        <v>4300</v>
      </c>
      <c r="D359" s="13" t="s">
        <v>56</v>
      </c>
      <c r="E359" s="14">
        <f t="shared" si="48"/>
        <v>37100</v>
      </c>
      <c r="F359" s="14">
        <v>37100</v>
      </c>
      <c r="G359" s="13"/>
      <c r="H359" s="14">
        <v>0</v>
      </c>
      <c r="I359" s="13"/>
      <c r="J359" s="14">
        <f>SUM(E359+H359)</f>
        <v>37100</v>
      </c>
      <c r="K359" s="15">
        <f t="shared" si="50"/>
        <v>38900</v>
      </c>
      <c r="L359" s="15">
        <v>38900</v>
      </c>
      <c r="M359" s="15"/>
      <c r="N359" s="15">
        <f t="shared" si="51"/>
        <v>36126.89</v>
      </c>
      <c r="O359" s="15">
        <v>36126.89</v>
      </c>
      <c r="P359" s="15"/>
      <c r="Q359" s="74">
        <f t="shared" si="49"/>
        <v>92.87118251928021</v>
      </c>
    </row>
    <row r="360" spans="1:17" ht="12" customHeight="1">
      <c r="A360" s="13"/>
      <c r="B360" s="13"/>
      <c r="C360" s="13">
        <v>4308</v>
      </c>
      <c r="D360" s="13" t="s">
        <v>56</v>
      </c>
      <c r="E360" s="14">
        <f t="shared" si="48"/>
        <v>0</v>
      </c>
      <c r="F360" s="14">
        <v>0</v>
      </c>
      <c r="G360" s="13"/>
      <c r="H360" s="14"/>
      <c r="I360" s="13"/>
      <c r="J360" s="14"/>
      <c r="K360" s="15">
        <f t="shared" si="50"/>
        <v>22906.96</v>
      </c>
      <c r="L360" s="15">
        <v>22906.96</v>
      </c>
      <c r="M360" s="15"/>
      <c r="N360" s="15">
        <f t="shared" si="51"/>
        <v>19146.9</v>
      </c>
      <c r="O360" s="15">
        <v>19146.9</v>
      </c>
      <c r="P360" s="15"/>
      <c r="Q360" s="74">
        <f t="shared" si="49"/>
        <v>83.58551287468963</v>
      </c>
    </row>
    <row r="361" spans="1:17" ht="12" customHeight="1">
      <c r="A361" s="13"/>
      <c r="B361" s="13"/>
      <c r="C361" s="13">
        <v>4309</v>
      </c>
      <c r="D361" s="13" t="s">
        <v>56</v>
      </c>
      <c r="E361" s="14">
        <f t="shared" si="48"/>
        <v>0</v>
      </c>
      <c r="F361" s="14">
        <v>0</v>
      </c>
      <c r="G361" s="13"/>
      <c r="H361" s="14"/>
      <c r="I361" s="13"/>
      <c r="J361" s="14"/>
      <c r="K361" s="15">
        <f t="shared" si="50"/>
        <v>1212.77</v>
      </c>
      <c r="L361" s="15">
        <v>1212.77</v>
      </c>
      <c r="M361" s="15"/>
      <c r="N361" s="15">
        <f t="shared" si="51"/>
        <v>1013.68</v>
      </c>
      <c r="O361" s="15">
        <v>1013.68</v>
      </c>
      <c r="P361" s="15"/>
      <c r="Q361" s="74">
        <f t="shared" si="49"/>
        <v>83.58386173800473</v>
      </c>
    </row>
    <row r="362" spans="1:17" ht="12" customHeight="1">
      <c r="A362" s="13"/>
      <c r="B362" s="13"/>
      <c r="C362" s="13">
        <v>4350</v>
      </c>
      <c r="D362" s="13" t="s">
        <v>108</v>
      </c>
      <c r="E362" s="14">
        <f t="shared" si="48"/>
        <v>2000</v>
      </c>
      <c r="F362" s="14">
        <v>2000</v>
      </c>
      <c r="G362" s="13"/>
      <c r="H362" s="14">
        <v>0</v>
      </c>
      <c r="I362" s="13"/>
      <c r="J362" s="14">
        <f>SUM(E362+H362)</f>
        <v>2000</v>
      </c>
      <c r="K362" s="15">
        <f t="shared" si="50"/>
        <v>4366</v>
      </c>
      <c r="L362" s="15">
        <v>4366</v>
      </c>
      <c r="M362" s="15"/>
      <c r="N362" s="15">
        <f t="shared" si="51"/>
        <v>4015.46</v>
      </c>
      <c r="O362" s="15">
        <v>4015.46</v>
      </c>
      <c r="P362" s="15"/>
      <c r="Q362" s="74">
        <f t="shared" si="49"/>
        <v>91.97114063215757</v>
      </c>
    </row>
    <row r="363" spans="1:17" ht="12" customHeight="1">
      <c r="A363" s="13"/>
      <c r="B363" s="13"/>
      <c r="C363" s="13">
        <v>4358</v>
      </c>
      <c r="D363" s="13" t="s">
        <v>108</v>
      </c>
      <c r="E363" s="14">
        <f t="shared" si="48"/>
        <v>0</v>
      </c>
      <c r="F363" s="14">
        <v>0</v>
      </c>
      <c r="G363" s="13"/>
      <c r="H363" s="14"/>
      <c r="I363" s="13"/>
      <c r="J363" s="14"/>
      <c r="K363" s="15">
        <f t="shared" si="50"/>
        <v>336.77</v>
      </c>
      <c r="L363" s="15">
        <v>336.77</v>
      </c>
      <c r="M363" s="15"/>
      <c r="N363" s="15">
        <f t="shared" si="51"/>
        <v>320.61</v>
      </c>
      <c r="O363" s="15">
        <v>320.61</v>
      </c>
      <c r="P363" s="15"/>
      <c r="Q363" s="74">
        <f t="shared" si="49"/>
        <v>95.20147281527453</v>
      </c>
    </row>
    <row r="364" spans="1:17" ht="12" customHeight="1">
      <c r="A364" s="13"/>
      <c r="B364" s="13"/>
      <c r="C364" s="13">
        <v>4359</v>
      </c>
      <c r="D364" s="13" t="s">
        <v>108</v>
      </c>
      <c r="E364" s="14">
        <f t="shared" si="48"/>
        <v>0</v>
      </c>
      <c r="F364" s="14">
        <v>0</v>
      </c>
      <c r="G364" s="13"/>
      <c r="H364" s="14"/>
      <c r="I364" s="13"/>
      <c r="J364" s="14"/>
      <c r="K364" s="15">
        <f t="shared" si="50"/>
        <v>17.83</v>
      </c>
      <c r="L364" s="15">
        <v>17.83</v>
      </c>
      <c r="M364" s="15"/>
      <c r="N364" s="15">
        <f t="shared" si="51"/>
        <v>16.97</v>
      </c>
      <c r="O364" s="15">
        <v>16.97</v>
      </c>
      <c r="P364" s="15"/>
      <c r="Q364" s="74">
        <f t="shared" si="49"/>
        <v>95.17666853617499</v>
      </c>
    </row>
    <row r="365" spans="1:17" ht="33.75" customHeight="1">
      <c r="A365" s="13"/>
      <c r="B365" s="13"/>
      <c r="C365" s="16">
        <v>4360</v>
      </c>
      <c r="D365" s="17" t="s">
        <v>131</v>
      </c>
      <c r="E365" s="14">
        <f t="shared" si="48"/>
        <v>1500</v>
      </c>
      <c r="F365" s="14">
        <v>1500</v>
      </c>
      <c r="G365" s="13"/>
      <c r="H365" s="14"/>
      <c r="I365" s="13"/>
      <c r="J365" s="14"/>
      <c r="K365" s="15">
        <f t="shared" si="50"/>
        <v>0</v>
      </c>
      <c r="L365" s="15">
        <v>0</v>
      </c>
      <c r="M365" s="15"/>
      <c r="N365" s="15">
        <f t="shared" si="51"/>
        <v>0</v>
      </c>
      <c r="O365" s="15">
        <v>0</v>
      </c>
      <c r="P365" s="15"/>
      <c r="Q365" s="74" t="e">
        <f t="shared" si="49"/>
        <v>#DIV/0!</v>
      </c>
    </row>
    <row r="366" spans="1:17" ht="39" customHeight="1">
      <c r="A366" s="13"/>
      <c r="B366" s="13"/>
      <c r="C366" s="16">
        <v>4370</v>
      </c>
      <c r="D366" s="17" t="s">
        <v>126</v>
      </c>
      <c r="E366" s="18">
        <f t="shared" si="48"/>
        <v>7900</v>
      </c>
      <c r="F366" s="18">
        <v>7900</v>
      </c>
      <c r="G366" s="13"/>
      <c r="H366" s="14"/>
      <c r="I366" s="13"/>
      <c r="J366" s="14"/>
      <c r="K366" s="19">
        <f t="shared" si="50"/>
        <v>6000</v>
      </c>
      <c r="L366" s="19">
        <v>6000</v>
      </c>
      <c r="M366" s="15"/>
      <c r="N366" s="19">
        <f t="shared" si="51"/>
        <v>4466.95</v>
      </c>
      <c r="O366" s="19">
        <v>4466.95</v>
      </c>
      <c r="P366" s="15"/>
      <c r="Q366" s="74">
        <f t="shared" si="49"/>
        <v>74.44916666666667</v>
      </c>
    </row>
    <row r="367" spans="1:17" ht="38.25" customHeight="1">
      <c r="A367" s="13"/>
      <c r="B367" s="13"/>
      <c r="C367" s="16">
        <v>4378</v>
      </c>
      <c r="D367" s="17" t="s">
        <v>126</v>
      </c>
      <c r="E367" s="18">
        <f t="shared" si="48"/>
        <v>0</v>
      </c>
      <c r="F367" s="18">
        <v>0</v>
      </c>
      <c r="G367" s="13"/>
      <c r="H367" s="14"/>
      <c r="I367" s="13"/>
      <c r="J367" s="14"/>
      <c r="K367" s="19">
        <f t="shared" si="50"/>
        <v>607.73</v>
      </c>
      <c r="L367" s="19">
        <v>607.73</v>
      </c>
      <c r="M367" s="15"/>
      <c r="N367" s="19">
        <f t="shared" si="51"/>
        <v>578.36</v>
      </c>
      <c r="O367" s="19">
        <v>578.36</v>
      </c>
      <c r="P367" s="15"/>
      <c r="Q367" s="74">
        <f t="shared" si="49"/>
        <v>95.16726177743405</v>
      </c>
    </row>
    <row r="368" spans="1:17" ht="40.5" customHeight="1">
      <c r="A368" s="13"/>
      <c r="B368" s="13"/>
      <c r="C368" s="16">
        <v>4379</v>
      </c>
      <c r="D368" s="17" t="s">
        <v>126</v>
      </c>
      <c r="E368" s="18">
        <f t="shared" si="48"/>
        <v>0</v>
      </c>
      <c r="F368" s="18">
        <v>0</v>
      </c>
      <c r="G368" s="13"/>
      <c r="H368" s="14"/>
      <c r="I368" s="13"/>
      <c r="J368" s="14"/>
      <c r="K368" s="19">
        <f t="shared" si="50"/>
        <v>32.17</v>
      </c>
      <c r="L368" s="19">
        <v>32.17</v>
      </c>
      <c r="M368" s="15"/>
      <c r="N368" s="19">
        <f t="shared" si="51"/>
        <v>30.62</v>
      </c>
      <c r="O368" s="19">
        <v>30.62</v>
      </c>
      <c r="P368" s="15"/>
      <c r="Q368" s="74">
        <f t="shared" si="49"/>
        <v>95.18184644078333</v>
      </c>
    </row>
    <row r="369" spans="1:17" ht="12" customHeight="1">
      <c r="A369" s="13"/>
      <c r="B369" s="13"/>
      <c r="C369" s="13">
        <v>4410</v>
      </c>
      <c r="D369" s="13" t="s">
        <v>23</v>
      </c>
      <c r="E369" s="14">
        <f t="shared" si="48"/>
        <v>2000</v>
      </c>
      <c r="F369" s="14">
        <v>2000</v>
      </c>
      <c r="G369" s="13"/>
      <c r="H369" s="14">
        <v>0</v>
      </c>
      <c r="I369" s="13"/>
      <c r="J369" s="14">
        <f>SUM(E369+H369)</f>
        <v>2000</v>
      </c>
      <c r="K369" s="15">
        <f t="shared" si="50"/>
        <v>1200</v>
      </c>
      <c r="L369" s="15">
        <v>1200</v>
      </c>
      <c r="M369" s="15"/>
      <c r="N369" s="15">
        <f t="shared" si="51"/>
        <v>1005.98</v>
      </c>
      <c r="O369" s="15">
        <v>1005.98</v>
      </c>
      <c r="P369" s="15"/>
      <c r="Q369" s="74">
        <f t="shared" si="49"/>
        <v>83.83166666666668</v>
      </c>
    </row>
    <row r="370" spans="1:17" ht="12" customHeight="1">
      <c r="A370" s="13"/>
      <c r="B370" s="13"/>
      <c r="C370" s="13">
        <v>4430</v>
      </c>
      <c r="D370" s="13" t="s">
        <v>25</v>
      </c>
      <c r="E370" s="14">
        <f t="shared" si="48"/>
        <v>4000</v>
      </c>
      <c r="F370" s="14">
        <v>4000</v>
      </c>
      <c r="G370" s="13"/>
      <c r="H370" s="14">
        <v>0</v>
      </c>
      <c r="I370" s="13"/>
      <c r="J370" s="14">
        <f>SUM(E370+H370)</f>
        <v>4000</v>
      </c>
      <c r="K370" s="15">
        <f t="shared" si="50"/>
        <v>3311</v>
      </c>
      <c r="L370" s="15">
        <v>3311</v>
      </c>
      <c r="M370" s="15"/>
      <c r="N370" s="15">
        <f t="shared" si="51"/>
        <v>3311</v>
      </c>
      <c r="O370" s="15">
        <v>3311</v>
      </c>
      <c r="P370" s="15"/>
      <c r="Q370" s="74">
        <f t="shared" si="49"/>
        <v>100</v>
      </c>
    </row>
    <row r="371" spans="1:17" ht="12" customHeight="1">
      <c r="A371" s="13"/>
      <c r="B371" s="13"/>
      <c r="C371" s="13">
        <v>4438</v>
      </c>
      <c r="D371" s="13" t="s">
        <v>25</v>
      </c>
      <c r="E371" s="14">
        <f t="shared" si="48"/>
        <v>0</v>
      </c>
      <c r="F371" s="14">
        <v>0</v>
      </c>
      <c r="G371" s="13"/>
      <c r="H371" s="14"/>
      <c r="I371" s="13"/>
      <c r="J371" s="14"/>
      <c r="K371" s="15">
        <f t="shared" si="50"/>
        <v>94.97</v>
      </c>
      <c r="L371" s="15">
        <v>94.97</v>
      </c>
      <c r="M371" s="15"/>
      <c r="N371" s="15">
        <f t="shared" si="51"/>
        <v>61.73</v>
      </c>
      <c r="O371" s="15">
        <v>61.73</v>
      </c>
      <c r="P371" s="15"/>
      <c r="Q371" s="74">
        <f t="shared" si="49"/>
        <v>64.99947351795304</v>
      </c>
    </row>
    <row r="372" spans="1:17" ht="12" customHeight="1">
      <c r="A372" s="13"/>
      <c r="B372" s="13"/>
      <c r="C372" s="13">
        <v>4439</v>
      </c>
      <c r="D372" s="13" t="s">
        <v>25</v>
      </c>
      <c r="E372" s="14">
        <f t="shared" si="48"/>
        <v>0</v>
      </c>
      <c r="F372" s="14">
        <v>0</v>
      </c>
      <c r="G372" s="13"/>
      <c r="H372" s="14"/>
      <c r="I372" s="13"/>
      <c r="J372" s="14"/>
      <c r="K372" s="15">
        <f t="shared" si="50"/>
        <v>5.03</v>
      </c>
      <c r="L372" s="15">
        <v>5.03</v>
      </c>
      <c r="M372" s="15"/>
      <c r="N372" s="15">
        <f t="shared" si="51"/>
        <v>3.27</v>
      </c>
      <c r="O372" s="15">
        <v>3.27</v>
      </c>
      <c r="P372" s="15"/>
      <c r="Q372" s="74">
        <f t="shared" si="49"/>
        <v>65.00994035785288</v>
      </c>
    </row>
    <row r="373" spans="1:17" ht="12" customHeight="1">
      <c r="A373" s="13"/>
      <c r="B373" s="13"/>
      <c r="C373" s="13">
        <v>4440</v>
      </c>
      <c r="D373" s="13" t="s">
        <v>38</v>
      </c>
      <c r="E373" s="14">
        <f t="shared" si="48"/>
        <v>9585</v>
      </c>
      <c r="F373" s="14">
        <v>9585</v>
      </c>
      <c r="G373" s="13"/>
      <c r="H373" s="14">
        <v>0</v>
      </c>
      <c r="I373" s="13"/>
      <c r="J373" s="14">
        <f>SUM(E373+H373)</f>
        <v>9585</v>
      </c>
      <c r="K373" s="15">
        <f t="shared" si="50"/>
        <v>9598</v>
      </c>
      <c r="L373" s="15">
        <v>9598</v>
      </c>
      <c r="M373" s="15"/>
      <c r="N373" s="15">
        <f t="shared" si="51"/>
        <v>9597.98</v>
      </c>
      <c r="O373" s="15">
        <v>9597.98</v>
      </c>
      <c r="P373" s="15"/>
      <c r="Q373" s="74">
        <f t="shared" si="49"/>
        <v>99.99979162325484</v>
      </c>
    </row>
    <row r="374" spans="1:17" ht="24" customHeight="1">
      <c r="A374" s="13"/>
      <c r="B374" s="13"/>
      <c r="C374" s="16">
        <v>4700</v>
      </c>
      <c r="D374" s="17" t="s">
        <v>122</v>
      </c>
      <c r="E374" s="18">
        <f t="shared" si="48"/>
        <v>7000</v>
      </c>
      <c r="F374" s="18">
        <v>7000</v>
      </c>
      <c r="G374" s="13"/>
      <c r="H374" s="14"/>
      <c r="I374" s="13"/>
      <c r="J374" s="14"/>
      <c r="K374" s="19">
        <f t="shared" si="50"/>
        <v>6200</v>
      </c>
      <c r="L374" s="19">
        <v>6200</v>
      </c>
      <c r="M374" s="15"/>
      <c r="N374" s="19">
        <f t="shared" si="51"/>
        <v>4640</v>
      </c>
      <c r="O374" s="19">
        <v>4640</v>
      </c>
      <c r="P374" s="15"/>
      <c r="Q374" s="74">
        <f t="shared" si="49"/>
        <v>74.83870967741936</v>
      </c>
    </row>
    <row r="375" spans="1:17" ht="36" customHeight="1">
      <c r="A375" s="13"/>
      <c r="B375" s="13"/>
      <c r="C375" s="16">
        <v>4740</v>
      </c>
      <c r="D375" s="17" t="s">
        <v>123</v>
      </c>
      <c r="E375" s="18">
        <f t="shared" si="48"/>
        <v>1450</v>
      </c>
      <c r="F375" s="18">
        <v>1450</v>
      </c>
      <c r="G375" s="13"/>
      <c r="H375" s="14"/>
      <c r="I375" s="13"/>
      <c r="J375" s="14"/>
      <c r="K375" s="19">
        <f t="shared" si="50"/>
        <v>1450</v>
      </c>
      <c r="L375" s="19">
        <v>1450</v>
      </c>
      <c r="M375" s="15"/>
      <c r="N375" s="19">
        <f t="shared" si="51"/>
        <v>1439.91</v>
      </c>
      <c r="O375" s="19">
        <v>1439.91</v>
      </c>
      <c r="P375" s="15"/>
      <c r="Q375" s="74">
        <f t="shared" si="49"/>
        <v>99.30413793103449</v>
      </c>
    </row>
    <row r="376" spans="1:17" ht="24" customHeight="1">
      <c r="A376" s="13"/>
      <c r="B376" s="13"/>
      <c r="C376" s="16">
        <v>4750</v>
      </c>
      <c r="D376" s="17" t="s">
        <v>124</v>
      </c>
      <c r="E376" s="18">
        <f t="shared" si="48"/>
        <v>5500</v>
      </c>
      <c r="F376" s="18">
        <v>5500</v>
      </c>
      <c r="G376" s="13"/>
      <c r="H376" s="14"/>
      <c r="I376" s="13"/>
      <c r="J376" s="14"/>
      <c r="K376" s="19">
        <f t="shared" si="50"/>
        <v>9070</v>
      </c>
      <c r="L376" s="19">
        <v>9070</v>
      </c>
      <c r="M376" s="15"/>
      <c r="N376" s="19">
        <f t="shared" si="51"/>
        <v>8069.32</v>
      </c>
      <c r="O376" s="19">
        <v>8069.32</v>
      </c>
      <c r="P376" s="15"/>
      <c r="Q376" s="74">
        <f t="shared" si="49"/>
        <v>88.96714443219405</v>
      </c>
    </row>
    <row r="377" spans="1:17" ht="12" customHeight="1">
      <c r="A377" s="13"/>
      <c r="B377" s="13"/>
      <c r="C377" s="16">
        <v>6068</v>
      </c>
      <c r="D377" s="13" t="s">
        <v>27</v>
      </c>
      <c r="E377" s="18">
        <f>SUM(G377)</f>
        <v>15500</v>
      </c>
      <c r="F377" s="18"/>
      <c r="G377" s="14">
        <v>15500</v>
      </c>
      <c r="H377" s="14"/>
      <c r="I377" s="13"/>
      <c r="J377" s="14"/>
      <c r="K377" s="19">
        <f>SUM(M377)</f>
        <v>7735</v>
      </c>
      <c r="L377" s="19"/>
      <c r="M377" s="15">
        <v>7735</v>
      </c>
      <c r="N377" s="19">
        <f>SUM(P377)</f>
        <v>7650.82</v>
      </c>
      <c r="O377" s="19"/>
      <c r="P377" s="15">
        <v>7650.82</v>
      </c>
      <c r="Q377" s="74">
        <f t="shared" si="49"/>
        <v>98.91170006464124</v>
      </c>
    </row>
    <row r="378" spans="1:17" ht="12" customHeight="1">
      <c r="A378" s="13"/>
      <c r="B378" s="13"/>
      <c r="C378" s="16">
        <v>6069</v>
      </c>
      <c r="D378" s="13" t="s">
        <v>27</v>
      </c>
      <c r="E378" s="18"/>
      <c r="F378" s="18"/>
      <c r="G378" s="14"/>
      <c r="H378" s="14"/>
      <c r="I378" s="13"/>
      <c r="J378" s="14"/>
      <c r="K378" s="19">
        <f>SUM(M378)</f>
        <v>409.52</v>
      </c>
      <c r="L378" s="19"/>
      <c r="M378" s="15">
        <v>409.52</v>
      </c>
      <c r="N378" s="19">
        <f>SUM(P378)</f>
        <v>405.06</v>
      </c>
      <c r="O378" s="19"/>
      <c r="P378" s="15">
        <v>405.06</v>
      </c>
      <c r="Q378" s="74">
        <f>SUM(N378/K378)*100</f>
        <v>98.91092010158235</v>
      </c>
    </row>
    <row r="379" spans="1:17" ht="16.5" customHeight="1">
      <c r="A379" s="13"/>
      <c r="B379" s="13"/>
      <c r="C379" s="86" t="s">
        <v>81</v>
      </c>
      <c r="D379" s="87"/>
      <c r="E379" s="22">
        <f t="shared" si="48"/>
        <v>773135</v>
      </c>
      <c r="F379" s="22">
        <f>SUM(F339:F376)</f>
        <v>757635</v>
      </c>
      <c r="G379" s="22">
        <f>SUM(G377)</f>
        <v>15500</v>
      </c>
      <c r="H379" s="22">
        <f>SUM(H340:H376)</f>
        <v>0</v>
      </c>
      <c r="I379" s="22" t="e">
        <f>SUM(#REF!)</f>
        <v>#REF!</v>
      </c>
      <c r="J379" s="22">
        <f>SUM(J340:J376)</f>
        <v>732635</v>
      </c>
      <c r="K379" s="27">
        <f>SUM(L379:M379)</f>
        <v>864479.95</v>
      </c>
      <c r="L379" s="27">
        <f>SUM(L339:L376)</f>
        <v>856335.4299999999</v>
      </c>
      <c r="M379" s="27">
        <f>SUM(M377:M378)</f>
        <v>8144.52</v>
      </c>
      <c r="N379" s="27">
        <f>SUM(O379:P379)</f>
        <v>831220.3799999999</v>
      </c>
      <c r="O379" s="27">
        <f>SUM(O339:O378)</f>
        <v>823164.4999999999</v>
      </c>
      <c r="P379" s="27">
        <f>SUM(P377:P378)</f>
        <v>8055.88</v>
      </c>
      <c r="Q379" s="74">
        <f t="shared" si="49"/>
        <v>96.15264992554194</v>
      </c>
    </row>
    <row r="380" spans="1:17" ht="16.5" customHeight="1">
      <c r="A380" s="13"/>
      <c r="B380" s="13">
        <v>85228</v>
      </c>
      <c r="C380" s="13">
        <v>4300</v>
      </c>
      <c r="D380" s="13" t="s">
        <v>8</v>
      </c>
      <c r="E380" s="14">
        <f t="shared" si="48"/>
        <v>100000</v>
      </c>
      <c r="F380" s="14">
        <v>100000</v>
      </c>
      <c r="G380" s="13"/>
      <c r="H380" s="14">
        <v>0</v>
      </c>
      <c r="I380" s="13"/>
      <c r="J380" s="14">
        <f>SUM(E380+H379:H380)</f>
        <v>100000</v>
      </c>
      <c r="K380" s="15">
        <f>SUM(L380:M380)</f>
        <v>45000</v>
      </c>
      <c r="L380" s="15">
        <v>45000</v>
      </c>
      <c r="M380" s="15"/>
      <c r="N380" s="15">
        <f>SUM(O380:P380)</f>
        <v>40869.6</v>
      </c>
      <c r="O380" s="15">
        <v>40869.6</v>
      </c>
      <c r="P380" s="15"/>
      <c r="Q380" s="74">
        <f t="shared" si="49"/>
        <v>90.82133333333333</v>
      </c>
    </row>
    <row r="381" spans="1:17" ht="27.75" customHeight="1">
      <c r="A381" s="13"/>
      <c r="B381" s="13"/>
      <c r="C381" s="88" t="s">
        <v>82</v>
      </c>
      <c r="D381" s="89"/>
      <c r="E381" s="22">
        <f t="shared" si="48"/>
        <v>100000</v>
      </c>
      <c r="F381" s="22">
        <f>SUM(F380:F380)</f>
        <v>100000</v>
      </c>
      <c r="G381" s="26"/>
      <c r="H381" s="22">
        <f>SUM(H380:H380)</f>
        <v>0</v>
      </c>
      <c r="I381" s="26"/>
      <c r="J381" s="22">
        <f>SUM(J380)</f>
        <v>100000</v>
      </c>
      <c r="K381" s="27">
        <f>SUM(L381:M381)</f>
        <v>45000</v>
      </c>
      <c r="L381" s="27">
        <f>SUM(L380:L380)</f>
        <v>45000</v>
      </c>
      <c r="M381" s="27"/>
      <c r="N381" s="27">
        <f>SUM(O381:P381)</f>
        <v>40869.6</v>
      </c>
      <c r="O381" s="27">
        <f>SUM(O380)</f>
        <v>40869.6</v>
      </c>
      <c r="P381" s="27"/>
      <c r="Q381" s="74">
        <f t="shared" si="49"/>
        <v>90.82133333333333</v>
      </c>
    </row>
    <row r="382" spans="1:17" ht="12.75" customHeight="1">
      <c r="A382" s="34"/>
      <c r="B382" s="51">
        <v>85295</v>
      </c>
      <c r="C382" s="63">
        <v>3110</v>
      </c>
      <c r="D382" s="13" t="s">
        <v>55</v>
      </c>
      <c r="E382" s="14">
        <f>SUM(F382)</f>
        <v>79130</v>
      </c>
      <c r="F382" s="14">
        <f>40000+39130</f>
        <v>79130</v>
      </c>
      <c r="G382" s="26"/>
      <c r="H382" s="22"/>
      <c r="I382" s="26"/>
      <c r="J382" s="22"/>
      <c r="K382" s="15">
        <f aca="true" t="shared" si="52" ref="K382:K387">SUM(L382)</f>
        <v>152130</v>
      </c>
      <c r="L382" s="15">
        <v>152130</v>
      </c>
      <c r="M382" s="27"/>
      <c r="N382" s="15">
        <f aca="true" t="shared" si="53" ref="N382:N387">SUM(O382)</f>
        <v>152040.4</v>
      </c>
      <c r="O382" s="15">
        <v>152040.4</v>
      </c>
      <c r="P382" s="27"/>
      <c r="Q382" s="74">
        <f t="shared" si="49"/>
        <v>99.94110300400972</v>
      </c>
    </row>
    <row r="383" spans="1:17" ht="12.75" customHeight="1">
      <c r="A383" s="13"/>
      <c r="B383" s="13"/>
      <c r="C383" s="13">
        <v>4170</v>
      </c>
      <c r="D383" s="13" t="s">
        <v>93</v>
      </c>
      <c r="E383" s="14">
        <f>SUM(F383)</f>
        <v>0</v>
      </c>
      <c r="F383" s="14">
        <v>0</v>
      </c>
      <c r="G383" s="26"/>
      <c r="H383" s="22"/>
      <c r="I383" s="26"/>
      <c r="J383" s="22"/>
      <c r="K383" s="15">
        <f t="shared" si="52"/>
        <v>7100</v>
      </c>
      <c r="L383" s="15">
        <v>7100</v>
      </c>
      <c r="M383" s="27"/>
      <c r="N383" s="15">
        <f t="shared" si="53"/>
        <v>0</v>
      </c>
      <c r="O383" s="15">
        <v>0</v>
      </c>
      <c r="P383" s="27"/>
      <c r="Q383" s="74">
        <f t="shared" si="49"/>
        <v>0</v>
      </c>
    </row>
    <row r="384" spans="1:17" ht="12.75" customHeight="1">
      <c r="A384" s="13"/>
      <c r="B384" s="13"/>
      <c r="C384" s="13">
        <v>4210</v>
      </c>
      <c r="D384" s="13" t="s">
        <v>13</v>
      </c>
      <c r="E384" s="14">
        <f>SUM(F384)</f>
        <v>0</v>
      </c>
      <c r="F384" s="14">
        <v>0</v>
      </c>
      <c r="G384" s="26"/>
      <c r="H384" s="22"/>
      <c r="I384" s="26"/>
      <c r="J384" s="22"/>
      <c r="K384" s="15">
        <f t="shared" si="52"/>
        <v>510</v>
      </c>
      <c r="L384" s="15">
        <v>510</v>
      </c>
      <c r="M384" s="27"/>
      <c r="N384" s="15">
        <f t="shared" si="53"/>
        <v>25.01</v>
      </c>
      <c r="O384" s="15">
        <v>25.01</v>
      </c>
      <c r="P384" s="27"/>
      <c r="Q384" s="74">
        <f t="shared" si="49"/>
        <v>4.903921568627451</v>
      </c>
    </row>
    <row r="385" spans="1:17" ht="12.75" customHeight="1">
      <c r="A385" s="13"/>
      <c r="B385" s="13"/>
      <c r="C385" s="13">
        <v>4300</v>
      </c>
      <c r="D385" s="13" t="s">
        <v>56</v>
      </c>
      <c r="E385" s="14">
        <f>SUM(F385)</f>
        <v>0</v>
      </c>
      <c r="F385" s="14">
        <v>0</v>
      </c>
      <c r="G385" s="26"/>
      <c r="H385" s="22"/>
      <c r="I385" s="26"/>
      <c r="J385" s="22"/>
      <c r="K385" s="15">
        <f t="shared" si="52"/>
        <v>22388</v>
      </c>
      <c r="L385" s="15">
        <v>22388</v>
      </c>
      <c r="M385" s="27"/>
      <c r="N385" s="15">
        <f t="shared" si="53"/>
        <v>5550</v>
      </c>
      <c r="O385" s="15">
        <v>5550</v>
      </c>
      <c r="P385" s="27"/>
      <c r="Q385" s="74">
        <f t="shared" si="49"/>
        <v>24.79006610684295</v>
      </c>
    </row>
    <row r="386" spans="1:17" ht="12.75" customHeight="1">
      <c r="A386" s="13"/>
      <c r="B386" s="13"/>
      <c r="C386" s="13">
        <v>4430</v>
      </c>
      <c r="D386" s="13" t="s">
        <v>25</v>
      </c>
      <c r="E386" s="14">
        <f>SUM(F386)</f>
        <v>0</v>
      </c>
      <c r="F386" s="14">
        <v>0</v>
      </c>
      <c r="G386" s="26"/>
      <c r="H386" s="22"/>
      <c r="I386" s="26"/>
      <c r="J386" s="22"/>
      <c r="K386" s="15">
        <f t="shared" si="52"/>
        <v>125</v>
      </c>
      <c r="L386" s="15">
        <v>125</v>
      </c>
      <c r="M386" s="27"/>
      <c r="N386" s="15">
        <f t="shared" si="53"/>
        <v>60</v>
      </c>
      <c r="O386" s="15">
        <v>60</v>
      </c>
      <c r="P386" s="27"/>
      <c r="Q386" s="74">
        <f t="shared" si="49"/>
        <v>48</v>
      </c>
    </row>
    <row r="387" spans="1:17" ht="12.75" customHeight="1">
      <c r="A387" s="34"/>
      <c r="B387" s="51"/>
      <c r="C387" s="86" t="s">
        <v>125</v>
      </c>
      <c r="D387" s="87"/>
      <c r="E387" s="22">
        <f>SUM(F382)</f>
        <v>79130</v>
      </c>
      <c r="F387" s="22">
        <f>SUM(F382)</f>
        <v>79130</v>
      </c>
      <c r="G387" s="26"/>
      <c r="H387" s="22"/>
      <c r="I387" s="26"/>
      <c r="J387" s="22"/>
      <c r="K387" s="27">
        <f t="shared" si="52"/>
        <v>182253</v>
      </c>
      <c r="L387" s="27">
        <f>SUM(L382:L386)</f>
        <v>182253</v>
      </c>
      <c r="M387" s="27"/>
      <c r="N387" s="27">
        <f t="shared" si="53"/>
        <v>157675.41</v>
      </c>
      <c r="O387" s="27">
        <f>SUM(O382:O386)</f>
        <v>157675.41</v>
      </c>
      <c r="P387" s="27"/>
      <c r="Q387" s="74">
        <f t="shared" si="49"/>
        <v>86.51457589175487</v>
      </c>
    </row>
    <row r="388" spans="1:17" ht="12" customHeight="1">
      <c r="A388" s="90" t="s">
        <v>83</v>
      </c>
      <c r="B388" s="91"/>
      <c r="C388" s="91"/>
      <c r="D388" s="92"/>
      <c r="E388" s="14">
        <f t="shared" si="48"/>
        <v>2918485</v>
      </c>
      <c r="F388" s="14">
        <f>SUM(F330,F332,F336,F338,F379,F381,F387)</f>
        <v>2902985</v>
      </c>
      <c r="G388" s="14">
        <f>SUM(G379)</f>
        <v>15500</v>
      </c>
      <c r="H388" s="14">
        <v>0</v>
      </c>
      <c r="I388" s="14" t="e">
        <f>SUM(I379)</f>
        <v>#REF!</v>
      </c>
      <c r="J388" s="14">
        <f>SUM(J330+J332+J336+J338+J379+J381)</f>
        <v>2793455</v>
      </c>
      <c r="K388" s="15">
        <f aca="true" t="shared" si="54" ref="K388:K397">SUM(L388:M388)</f>
        <v>2776391.9499999997</v>
      </c>
      <c r="L388" s="15">
        <f>SUM(L315,L330,L332,L336,L338,L379,L381,L387)</f>
        <v>2727353.4299999997</v>
      </c>
      <c r="M388" s="15">
        <f>SUM(M330+M379)</f>
        <v>49038.520000000004</v>
      </c>
      <c r="N388" s="15">
        <f aca="true" t="shared" si="55" ref="N388:N397">SUM(O388:P388)</f>
        <v>2678173.229999999</v>
      </c>
      <c r="O388" s="15">
        <f>SUM(O387,O381,O379,O338,O336,O332,O330,O315)</f>
        <v>2629767.639999999</v>
      </c>
      <c r="P388" s="15">
        <f>SUM(P330+P379)</f>
        <v>48405.59</v>
      </c>
      <c r="Q388" s="74">
        <f t="shared" si="49"/>
        <v>96.46236115905751</v>
      </c>
    </row>
    <row r="389" spans="1:17" ht="30.75" customHeight="1">
      <c r="A389" s="13">
        <v>854</v>
      </c>
      <c r="B389" s="13">
        <v>85401</v>
      </c>
      <c r="C389" s="13">
        <v>3020</v>
      </c>
      <c r="D389" s="17" t="s">
        <v>99</v>
      </c>
      <c r="E389" s="14">
        <f t="shared" si="48"/>
        <v>37700</v>
      </c>
      <c r="F389" s="14">
        <v>37700</v>
      </c>
      <c r="G389" s="13"/>
      <c r="H389" s="14">
        <v>0</v>
      </c>
      <c r="I389" s="13"/>
      <c r="J389" s="14">
        <f aca="true" t="shared" si="56" ref="J389:J397">SUM(E389+H389)</f>
        <v>37700</v>
      </c>
      <c r="K389" s="15">
        <f t="shared" si="54"/>
        <v>34900</v>
      </c>
      <c r="L389" s="15">
        <v>34900</v>
      </c>
      <c r="M389" s="15"/>
      <c r="N389" s="15">
        <f t="shared" si="55"/>
        <v>32045.48</v>
      </c>
      <c r="O389" s="15">
        <v>32045.48</v>
      </c>
      <c r="P389" s="15"/>
      <c r="Q389" s="74">
        <f t="shared" si="49"/>
        <v>91.82085959885387</v>
      </c>
    </row>
    <row r="390" spans="1:17" ht="12" customHeight="1">
      <c r="A390" s="13"/>
      <c r="B390" s="13"/>
      <c r="C390" s="13">
        <v>4010</v>
      </c>
      <c r="D390" s="13" t="s">
        <v>18</v>
      </c>
      <c r="E390" s="14">
        <f t="shared" si="48"/>
        <v>444600</v>
      </c>
      <c r="F390" s="14">
        <v>444600</v>
      </c>
      <c r="G390" s="13"/>
      <c r="H390" s="14">
        <v>0</v>
      </c>
      <c r="I390" s="13"/>
      <c r="J390" s="14">
        <f t="shared" si="56"/>
        <v>444600</v>
      </c>
      <c r="K390" s="15">
        <f t="shared" si="54"/>
        <v>430400</v>
      </c>
      <c r="L390" s="15">
        <v>430400</v>
      </c>
      <c r="M390" s="15"/>
      <c r="N390" s="15">
        <f t="shared" si="55"/>
        <v>410216.24</v>
      </c>
      <c r="O390" s="15">
        <v>410216.24</v>
      </c>
      <c r="P390" s="15"/>
      <c r="Q390" s="74">
        <f t="shared" si="49"/>
        <v>95.31046468401487</v>
      </c>
    </row>
    <row r="391" spans="1:17" ht="12" customHeight="1">
      <c r="A391" s="13"/>
      <c r="B391" s="13"/>
      <c r="C391" s="13">
        <v>4040</v>
      </c>
      <c r="D391" s="13" t="s">
        <v>19</v>
      </c>
      <c r="E391" s="14">
        <f t="shared" si="48"/>
        <v>48150</v>
      </c>
      <c r="F391" s="14">
        <v>48150</v>
      </c>
      <c r="G391" s="13"/>
      <c r="H391" s="14">
        <v>0</v>
      </c>
      <c r="I391" s="13"/>
      <c r="J391" s="14">
        <f t="shared" si="56"/>
        <v>48150</v>
      </c>
      <c r="K391" s="15">
        <f t="shared" si="54"/>
        <v>31050</v>
      </c>
      <c r="L391" s="15">
        <v>31050</v>
      </c>
      <c r="M391" s="15"/>
      <c r="N391" s="15">
        <f t="shared" si="55"/>
        <v>28791.41</v>
      </c>
      <c r="O391" s="15">
        <v>28791.41</v>
      </c>
      <c r="P391" s="15"/>
      <c r="Q391" s="74">
        <f t="shared" si="49"/>
        <v>92.72595813204508</v>
      </c>
    </row>
    <row r="392" spans="1:17" ht="12" customHeight="1">
      <c r="A392" s="13"/>
      <c r="B392" s="13"/>
      <c r="C392" s="13">
        <v>4110</v>
      </c>
      <c r="D392" s="13" t="s">
        <v>20</v>
      </c>
      <c r="E392" s="14">
        <f t="shared" si="48"/>
        <v>79000</v>
      </c>
      <c r="F392" s="14">
        <v>79000</v>
      </c>
      <c r="G392" s="13"/>
      <c r="H392" s="14">
        <v>0</v>
      </c>
      <c r="I392" s="13"/>
      <c r="J392" s="14">
        <f t="shared" si="56"/>
        <v>79000</v>
      </c>
      <c r="K392" s="15">
        <f t="shared" si="54"/>
        <v>73300</v>
      </c>
      <c r="L392" s="15">
        <v>73300</v>
      </c>
      <c r="M392" s="15"/>
      <c r="N392" s="15">
        <f t="shared" si="55"/>
        <v>68954.07</v>
      </c>
      <c r="O392" s="15">
        <v>68954.07</v>
      </c>
      <c r="P392" s="15"/>
      <c r="Q392" s="74">
        <f t="shared" si="49"/>
        <v>94.07103683492497</v>
      </c>
    </row>
    <row r="393" spans="1:17" ht="12" customHeight="1">
      <c r="A393" s="13"/>
      <c r="B393" s="13"/>
      <c r="C393" s="13">
        <v>4120</v>
      </c>
      <c r="D393" s="13" t="s">
        <v>21</v>
      </c>
      <c r="E393" s="14">
        <f t="shared" si="48"/>
        <v>12700</v>
      </c>
      <c r="F393" s="14">
        <v>12700</v>
      </c>
      <c r="G393" s="13"/>
      <c r="H393" s="14">
        <v>0</v>
      </c>
      <c r="I393" s="13"/>
      <c r="J393" s="14">
        <f t="shared" si="56"/>
        <v>12700</v>
      </c>
      <c r="K393" s="15">
        <f t="shared" si="54"/>
        <v>12350</v>
      </c>
      <c r="L393" s="15">
        <v>12350</v>
      </c>
      <c r="M393" s="15"/>
      <c r="N393" s="15">
        <f t="shared" si="55"/>
        <v>10971.15</v>
      </c>
      <c r="O393" s="15">
        <v>10971.15</v>
      </c>
      <c r="P393" s="15"/>
      <c r="Q393" s="74">
        <f t="shared" si="49"/>
        <v>88.83522267206477</v>
      </c>
    </row>
    <row r="394" spans="1:17" ht="12" customHeight="1">
      <c r="A394" s="13"/>
      <c r="B394" s="13"/>
      <c r="C394" s="13">
        <v>4210</v>
      </c>
      <c r="D394" s="13" t="s">
        <v>13</v>
      </c>
      <c r="E394" s="14">
        <f t="shared" si="48"/>
        <v>9000</v>
      </c>
      <c r="F394" s="14">
        <v>9000</v>
      </c>
      <c r="G394" s="13"/>
      <c r="H394" s="14">
        <v>0</v>
      </c>
      <c r="I394" s="13"/>
      <c r="J394" s="14">
        <f t="shared" si="56"/>
        <v>9000</v>
      </c>
      <c r="K394" s="15">
        <f t="shared" si="54"/>
        <v>9000</v>
      </c>
      <c r="L394" s="15">
        <v>9000</v>
      </c>
      <c r="M394" s="15"/>
      <c r="N394" s="15">
        <f t="shared" si="55"/>
        <v>8811.29</v>
      </c>
      <c r="O394" s="15">
        <v>8811.29</v>
      </c>
      <c r="P394" s="15"/>
      <c r="Q394" s="74">
        <f t="shared" si="49"/>
        <v>97.90322222222223</v>
      </c>
    </row>
    <row r="395" spans="1:17" ht="12" customHeight="1">
      <c r="A395" s="13"/>
      <c r="B395" s="13"/>
      <c r="C395" s="13">
        <v>4240</v>
      </c>
      <c r="D395" s="13" t="s">
        <v>39</v>
      </c>
      <c r="E395" s="14">
        <f t="shared" si="48"/>
        <v>3800</v>
      </c>
      <c r="F395" s="14">
        <v>3800</v>
      </c>
      <c r="G395" s="13"/>
      <c r="H395" s="13">
        <v>0</v>
      </c>
      <c r="I395" s="13"/>
      <c r="J395" s="14">
        <f t="shared" si="56"/>
        <v>3800</v>
      </c>
      <c r="K395" s="15">
        <f t="shared" si="54"/>
        <v>3800</v>
      </c>
      <c r="L395" s="15">
        <v>3800</v>
      </c>
      <c r="M395" s="15"/>
      <c r="N395" s="15">
        <f t="shared" si="55"/>
        <v>3715.9</v>
      </c>
      <c r="O395" s="15">
        <v>3715.9</v>
      </c>
      <c r="P395" s="15"/>
      <c r="Q395" s="74">
        <f t="shared" si="49"/>
        <v>97.78684210526316</v>
      </c>
    </row>
    <row r="396" spans="1:17" ht="12" customHeight="1">
      <c r="A396" s="13"/>
      <c r="B396" s="13"/>
      <c r="C396" s="13">
        <v>4440</v>
      </c>
      <c r="D396" s="13" t="s">
        <v>38</v>
      </c>
      <c r="E396" s="14">
        <f t="shared" si="48"/>
        <v>28024</v>
      </c>
      <c r="F396" s="14">
        <v>28024</v>
      </c>
      <c r="G396" s="13"/>
      <c r="H396" s="14">
        <v>0</v>
      </c>
      <c r="I396" s="13"/>
      <c r="J396" s="14">
        <f t="shared" si="56"/>
        <v>28024</v>
      </c>
      <c r="K396" s="15">
        <f t="shared" si="54"/>
        <v>33335</v>
      </c>
      <c r="L396" s="15">
        <v>33335</v>
      </c>
      <c r="M396" s="15"/>
      <c r="N396" s="15">
        <f t="shared" si="55"/>
        <v>33335</v>
      </c>
      <c r="O396" s="15">
        <v>33335</v>
      </c>
      <c r="P396" s="15"/>
      <c r="Q396" s="74">
        <f aca="true" t="shared" si="57" ref="Q396:Q459">SUM(N396/K396)*100</f>
        <v>100</v>
      </c>
    </row>
    <row r="397" spans="1:17" ht="12" customHeight="1">
      <c r="A397" s="13"/>
      <c r="B397" s="13"/>
      <c r="C397" s="86" t="s">
        <v>45</v>
      </c>
      <c r="D397" s="87"/>
      <c r="E397" s="22">
        <f t="shared" si="48"/>
        <v>662974</v>
      </c>
      <c r="F397" s="22">
        <f>SUM(F389:F396)</f>
        <v>662974</v>
      </c>
      <c r="G397" s="22">
        <f>SUM(G389:G396)</f>
        <v>0</v>
      </c>
      <c r="H397" s="22">
        <v>0</v>
      </c>
      <c r="I397" s="13"/>
      <c r="J397" s="14">
        <f t="shared" si="56"/>
        <v>662974</v>
      </c>
      <c r="K397" s="27">
        <f t="shared" si="54"/>
        <v>628135</v>
      </c>
      <c r="L397" s="27">
        <f>SUM(L389:L396)</f>
        <v>628135</v>
      </c>
      <c r="M397" s="27">
        <f>SUM(M389:M396)</f>
        <v>0</v>
      </c>
      <c r="N397" s="27">
        <f t="shared" si="55"/>
        <v>596840.54</v>
      </c>
      <c r="O397" s="27">
        <f>SUM(O389:O396)</f>
        <v>596840.54</v>
      </c>
      <c r="P397" s="27"/>
      <c r="Q397" s="74">
        <f t="shared" si="57"/>
        <v>95.01787673032072</v>
      </c>
    </row>
    <row r="398" spans="1:17" ht="12" customHeight="1">
      <c r="A398" s="13"/>
      <c r="B398" s="13">
        <v>85412</v>
      </c>
      <c r="C398" s="28">
        <v>4170</v>
      </c>
      <c r="D398" s="36" t="s">
        <v>93</v>
      </c>
      <c r="E398" s="14">
        <f aca="true" t="shared" si="58" ref="E398:E409">SUM(F398)</f>
        <v>3500</v>
      </c>
      <c r="F398" s="14">
        <v>3500</v>
      </c>
      <c r="G398" s="14"/>
      <c r="H398" s="22"/>
      <c r="I398" s="13"/>
      <c r="J398" s="14"/>
      <c r="K398" s="15">
        <f aca="true" t="shared" si="59" ref="K398:K409">SUM(L398)</f>
        <v>3500</v>
      </c>
      <c r="L398" s="15">
        <v>3500</v>
      </c>
      <c r="M398" s="15"/>
      <c r="N398" s="15">
        <f aca="true" t="shared" si="60" ref="N398:N409">SUM(O398)</f>
        <v>3500</v>
      </c>
      <c r="O398" s="15">
        <v>3500</v>
      </c>
      <c r="P398" s="15"/>
      <c r="Q398" s="74">
        <f t="shared" si="57"/>
        <v>100</v>
      </c>
    </row>
    <row r="399" spans="1:17" ht="12" customHeight="1">
      <c r="A399" s="13"/>
      <c r="B399" s="13"/>
      <c r="C399" s="28">
        <v>4177</v>
      </c>
      <c r="D399" s="36" t="s">
        <v>93</v>
      </c>
      <c r="E399" s="14">
        <f t="shared" si="58"/>
        <v>0</v>
      </c>
      <c r="F399" s="14">
        <v>0</v>
      </c>
      <c r="G399" s="14"/>
      <c r="H399" s="22"/>
      <c r="I399" s="13"/>
      <c r="J399" s="14"/>
      <c r="K399" s="15">
        <f t="shared" si="59"/>
        <v>5542</v>
      </c>
      <c r="L399" s="15">
        <v>5542</v>
      </c>
      <c r="M399" s="15"/>
      <c r="N399" s="15">
        <f t="shared" si="60"/>
        <v>5542</v>
      </c>
      <c r="O399" s="15">
        <v>5542</v>
      </c>
      <c r="P399" s="15"/>
      <c r="Q399" s="74">
        <f t="shared" si="57"/>
        <v>100</v>
      </c>
    </row>
    <row r="400" spans="1:17" ht="12" customHeight="1">
      <c r="A400" s="13"/>
      <c r="B400" s="13"/>
      <c r="C400" s="28">
        <v>4179</v>
      </c>
      <c r="D400" s="36" t="s">
        <v>93</v>
      </c>
      <c r="E400" s="14">
        <v>0</v>
      </c>
      <c r="F400" s="14">
        <v>0</v>
      </c>
      <c r="G400" s="14"/>
      <c r="H400" s="22"/>
      <c r="I400" s="13"/>
      <c r="J400" s="14"/>
      <c r="K400" s="15">
        <f t="shared" si="59"/>
        <v>840</v>
      </c>
      <c r="L400" s="15">
        <v>840</v>
      </c>
      <c r="M400" s="15"/>
      <c r="N400" s="15">
        <f t="shared" si="60"/>
        <v>837.36</v>
      </c>
      <c r="O400" s="15">
        <v>837.36</v>
      </c>
      <c r="P400" s="15"/>
      <c r="Q400" s="74">
        <f t="shared" si="57"/>
        <v>99.68571428571428</v>
      </c>
    </row>
    <row r="401" spans="1:17" ht="12" customHeight="1">
      <c r="A401" s="13"/>
      <c r="B401" s="13"/>
      <c r="C401" s="13">
        <v>4210</v>
      </c>
      <c r="D401" s="13" t="s">
        <v>13</v>
      </c>
      <c r="E401" s="14">
        <f t="shared" si="58"/>
        <v>2700</v>
      </c>
      <c r="F401" s="14">
        <v>2700</v>
      </c>
      <c r="G401" s="14"/>
      <c r="H401" s="22"/>
      <c r="I401" s="13"/>
      <c r="J401" s="14"/>
      <c r="K401" s="15">
        <f t="shared" si="59"/>
        <v>700</v>
      </c>
      <c r="L401" s="15">
        <v>700</v>
      </c>
      <c r="M401" s="15"/>
      <c r="N401" s="15">
        <f t="shared" si="60"/>
        <v>698.9</v>
      </c>
      <c r="O401" s="15">
        <v>698.9</v>
      </c>
      <c r="P401" s="15"/>
      <c r="Q401" s="74">
        <f t="shared" si="57"/>
        <v>99.84285714285714</v>
      </c>
    </row>
    <row r="402" spans="1:17" ht="12" customHeight="1">
      <c r="A402" s="13"/>
      <c r="B402" s="13"/>
      <c r="C402" s="13">
        <v>4217</v>
      </c>
      <c r="D402" s="13" t="s">
        <v>13</v>
      </c>
      <c r="E402" s="14">
        <f t="shared" si="58"/>
        <v>0</v>
      </c>
      <c r="F402" s="14">
        <v>0</v>
      </c>
      <c r="G402" s="14"/>
      <c r="H402" s="22"/>
      <c r="I402" s="13"/>
      <c r="J402" s="14"/>
      <c r="K402" s="15">
        <f t="shared" si="59"/>
        <v>1035</v>
      </c>
      <c r="L402" s="15">
        <v>1035</v>
      </c>
      <c r="M402" s="15"/>
      <c r="N402" s="15">
        <f t="shared" si="60"/>
        <v>1035</v>
      </c>
      <c r="O402" s="15">
        <v>1035</v>
      </c>
      <c r="P402" s="15"/>
      <c r="Q402" s="74">
        <f t="shared" si="57"/>
        <v>100</v>
      </c>
    </row>
    <row r="403" spans="1:17" ht="12" customHeight="1">
      <c r="A403" s="13"/>
      <c r="B403" s="13"/>
      <c r="C403" s="13">
        <v>4300</v>
      </c>
      <c r="D403" s="13" t="s">
        <v>56</v>
      </c>
      <c r="E403" s="14">
        <f t="shared" si="58"/>
        <v>34000</v>
      </c>
      <c r="F403" s="14">
        <v>34000</v>
      </c>
      <c r="G403" s="14"/>
      <c r="H403" s="22"/>
      <c r="I403" s="13"/>
      <c r="J403" s="14"/>
      <c r="K403" s="15">
        <f t="shared" si="59"/>
        <v>31474</v>
      </c>
      <c r="L403" s="15">
        <v>31474</v>
      </c>
      <c r="M403" s="15"/>
      <c r="N403" s="15">
        <f t="shared" si="60"/>
        <v>31306.88</v>
      </c>
      <c r="O403" s="15">
        <v>31306.88</v>
      </c>
      <c r="P403" s="15"/>
      <c r="Q403" s="74">
        <f t="shared" si="57"/>
        <v>99.46902204994599</v>
      </c>
    </row>
    <row r="404" spans="1:17" ht="12" customHeight="1">
      <c r="A404" s="13"/>
      <c r="B404" s="13"/>
      <c r="C404" s="13">
        <v>4307</v>
      </c>
      <c r="D404" s="13" t="s">
        <v>56</v>
      </c>
      <c r="E404" s="14">
        <f t="shared" si="58"/>
        <v>0</v>
      </c>
      <c r="F404" s="14">
        <v>0</v>
      </c>
      <c r="G404" s="14"/>
      <c r="H404" s="22"/>
      <c r="I404" s="13"/>
      <c r="J404" s="14"/>
      <c r="K404" s="15">
        <f t="shared" si="59"/>
        <v>8554</v>
      </c>
      <c r="L404" s="15">
        <v>8554</v>
      </c>
      <c r="M404" s="15"/>
      <c r="N404" s="15">
        <f t="shared" si="60"/>
        <v>8553.44</v>
      </c>
      <c r="O404" s="15">
        <v>8553.44</v>
      </c>
      <c r="P404" s="15"/>
      <c r="Q404" s="74">
        <f t="shared" si="57"/>
        <v>99.9934533551555</v>
      </c>
    </row>
    <row r="405" spans="1:17" ht="12" customHeight="1">
      <c r="A405" s="13"/>
      <c r="B405" s="13"/>
      <c r="C405" s="13">
        <v>4309</v>
      </c>
      <c r="D405" s="13" t="s">
        <v>56</v>
      </c>
      <c r="E405" s="14">
        <f t="shared" si="58"/>
        <v>0</v>
      </c>
      <c r="F405" s="14">
        <v>0</v>
      </c>
      <c r="G405" s="14"/>
      <c r="H405" s="22"/>
      <c r="I405" s="13"/>
      <c r="J405" s="14"/>
      <c r="K405" s="15">
        <f t="shared" si="59"/>
        <v>8164</v>
      </c>
      <c r="L405" s="15">
        <v>8164</v>
      </c>
      <c r="M405" s="15"/>
      <c r="N405" s="15">
        <f t="shared" si="60"/>
        <v>8126.17</v>
      </c>
      <c r="O405" s="15">
        <v>8126.17</v>
      </c>
      <c r="P405" s="15"/>
      <c r="Q405" s="74">
        <f t="shared" si="57"/>
        <v>99.53662420382166</v>
      </c>
    </row>
    <row r="406" spans="1:17" ht="12" customHeight="1">
      <c r="A406" s="13"/>
      <c r="B406" s="13"/>
      <c r="C406" s="13">
        <v>4410</v>
      </c>
      <c r="D406" s="13" t="s">
        <v>23</v>
      </c>
      <c r="E406" s="14">
        <f t="shared" si="58"/>
        <v>100</v>
      </c>
      <c r="F406" s="14">
        <v>100</v>
      </c>
      <c r="G406" s="14"/>
      <c r="H406" s="22"/>
      <c r="I406" s="13"/>
      <c r="J406" s="14"/>
      <c r="K406" s="15">
        <f t="shared" si="59"/>
        <v>0</v>
      </c>
      <c r="L406" s="15">
        <v>0</v>
      </c>
      <c r="M406" s="15"/>
      <c r="N406" s="15">
        <f t="shared" si="60"/>
        <v>0</v>
      </c>
      <c r="O406" s="15">
        <v>0</v>
      </c>
      <c r="P406" s="15"/>
      <c r="Q406" s="74" t="e">
        <f t="shared" si="57"/>
        <v>#DIV/0!</v>
      </c>
    </row>
    <row r="407" spans="1:17" ht="12" customHeight="1">
      <c r="A407" s="13"/>
      <c r="B407" s="13"/>
      <c r="C407" s="13">
        <v>4420</v>
      </c>
      <c r="D407" s="13" t="s">
        <v>1</v>
      </c>
      <c r="E407" s="14">
        <f t="shared" si="58"/>
        <v>6300</v>
      </c>
      <c r="F407" s="14">
        <v>6300</v>
      </c>
      <c r="G407" s="14"/>
      <c r="H407" s="22"/>
      <c r="I407" s="13"/>
      <c r="J407" s="14"/>
      <c r="K407" s="15">
        <f t="shared" si="59"/>
        <v>2070</v>
      </c>
      <c r="L407" s="15">
        <v>2070</v>
      </c>
      <c r="M407" s="15"/>
      <c r="N407" s="15">
        <f t="shared" si="60"/>
        <v>1732.08</v>
      </c>
      <c r="O407" s="15">
        <v>1732.08</v>
      </c>
      <c r="P407" s="15"/>
      <c r="Q407" s="74">
        <f t="shared" si="57"/>
        <v>83.67536231884057</v>
      </c>
    </row>
    <row r="408" spans="1:17" ht="24" customHeight="1">
      <c r="A408" s="13"/>
      <c r="B408" s="13"/>
      <c r="C408" s="34">
        <v>4759</v>
      </c>
      <c r="D408" s="17" t="s">
        <v>124</v>
      </c>
      <c r="E408" s="14">
        <f t="shared" si="58"/>
        <v>0</v>
      </c>
      <c r="F408" s="14">
        <v>0</v>
      </c>
      <c r="G408" s="14"/>
      <c r="H408" s="22"/>
      <c r="I408" s="13"/>
      <c r="J408" s="14"/>
      <c r="K408" s="15">
        <f t="shared" si="59"/>
        <v>196</v>
      </c>
      <c r="L408" s="15">
        <v>196</v>
      </c>
      <c r="M408" s="15"/>
      <c r="N408" s="15">
        <f t="shared" si="60"/>
        <v>195.2</v>
      </c>
      <c r="O408" s="15">
        <v>195.2</v>
      </c>
      <c r="P408" s="15"/>
      <c r="Q408" s="74">
        <f t="shared" si="57"/>
        <v>99.59183673469387</v>
      </c>
    </row>
    <row r="409" spans="1:17" ht="42" customHeight="1">
      <c r="A409" s="13"/>
      <c r="B409" s="13"/>
      <c r="C409" s="95" t="s">
        <v>167</v>
      </c>
      <c r="D409" s="96"/>
      <c r="E409" s="21">
        <f t="shared" si="58"/>
        <v>46600</v>
      </c>
      <c r="F409" s="21">
        <f>SUM(F398:F407)</f>
        <v>46600</v>
      </c>
      <c r="G409" s="14"/>
      <c r="H409" s="22"/>
      <c r="I409" s="13"/>
      <c r="J409" s="14"/>
      <c r="K409" s="23">
        <f t="shared" si="59"/>
        <v>62075</v>
      </c>
      <c r="L409" s="23">
        <f>SUM(L398:L408)</f>
        <v>62075</v>
      </c>
      <c r="M409" s="15"/>
      <c r="N409" s="23">
        <f t="shared" si="60"/>
        <v>61527.03</v>
      </c>
      <c r="O409" s="23">
        <f>SUM(O398:O408)</f>
        <v>61527.03</v>
      </c>
      <c r="P409" s="15"/>
      <c r="Q409" s="74">
        <f t="shared" si="57"/>
        <v>99.11724526782119</v>
      </c>
    </row>
    <row r="410" spans="1:17" ht="12" customHeight="1">
      <c r="A410" s="52"/>
      <c r="B410" s="52">
        <v>85415</v>
      </c>
      <c r="C410" s="52">
        <v>3260</v>
      </c>
      <c r="D410" s="64" t="s">
        <v>113</v>
      </c>
      <c r="E410" s="53">
        <f t="shared" si="48"/>
        <v>83300</v>
      </c>
      <c r="F410" s="53">
        <v>83300</v>
      </c>
      <c r="G410" s="52"/>
      <c r="H410" s="53">
        <v>0</v>
      </c>
      <c r="I410" s="52"/>
      <c r="J410" s="53">
        <f>SUM(E410+H410)</f>
        <v>83300</v>
      </c>
      <c r="K410" s="54">
        <f aca="true" t="shared" si="61" ref="K410:K417">SUM(L410:M410)</f>
        <v>54131</v>
      </c>
      <c r="L410" s="54">
        <v>54131</v>
      </c>
      <c r="M410" s="54"/>
      <c r="N410" s="54">
        <f aca="true" t="shared" si="62" ref="N410:N417">SUM(O410:P410)</f>
        <v>49114.5</v>
      </c>
      <c r="O410" s="54">
        <v>49114.5</v>
      </c>
      <c r="P410" s="54"/>
      <c r="Q410" s="74">
        <f t="shared" si="57"/>
        <v>90.73266704845652</v>
      </c>
    </row>
    <row r="411" spans="1:22" s="55" customFormat="1" ht="12" customHeight="1">
      <c r="A411" s="13"/>
      <c r="B411" s="13"/>
      <c r="C411" s="13">
        <v>4240</v>
      </c>
      <c r="D411" s="17" t="s">
        <v>162</v>
      </c>
      <c r="E411" s="14">
        <f t="shared" si="48"/>
        <v>0</v>
      </c>
      <c r="F411" s="14">
        <v>0</v>
      </c>
      <c r="G411" s="13"/>
      <c r="H411" s="14"/>
      <c r="I411" s="13"/>
      <c r="J411" s="14"/>
      <c r="K411" s="15">
        <f t="shared" si="61"/>
        <v>2696</v>
      </c>
      <c r="L411" s="15">
        <v>2696</v>
      </c>
      <c r="M411" s="15"/>
      <c r="N411" s="15">
        <f t="shared" si="62"/>
        <v>570</v>
      </c>
      <c r="O411" s="15">
        <v>570</v>
      </c>
      <c r="P411" s="15"/>
      <c r="Q411" s="74">
        <f t="shared" si="57"/>
        <v>21.142433234421365</v>
      </c>
      <c r="R411" s="72"/>
      <c r="S411" s="72"/>
      <c r="T411" s="72"/>
      <c r="U411" s="72"/>
      <c r="V411" s="72"/>
    </row>
    <row r="412" spans="1:22" ht="12" customHeight="1">
      <c r="A412" s="56"/>
      <c r="B412" s="56"/>
      <c r="C412" s="86" t="s">
        <v>57</v>
      </c>
      <c r="D412" s="87"/>
      <c r="E412" s="65">
        <f t="shared" si="48"/>
        <v>83300</v>
      </c>
      <c r="F412" s="65">
        <f>SUM(F410:F410)</f>
        <v>83300</v>
      </c>
      <c r="G412" s="65">
        <f>SUM(G410)</f>
        <v>0</v>
      </c>
      <c r="H412" s="65">
        <f>SUM(H410)</f>
        <v>0</v>
      </c>
      <c r="I412" s="66"/>
      <c r="J412" s="59">
        <f>SUM(E412+H412)</f>
        <v>83300</v>
      </c>
      <c r="K412" s="67">
        <f t="shared" si="61"/>
        <v>56827</v>
      </c>
      <c r="L412" s="67">
        <f>SUM(L410:L411)</f>
        <v>56827</v>
      </c>
      <c r="M412" s="67">
        <f>SUM(M410)</f>
        <v>0</v>
      </c>
      <c r="N412" s="67">
        <f t="shared" si="62"/>
        <v>49684.5</v>
      </c>
      <c r="O412" s="67">
        <f>SUM(O410:O411)</f>
        <v>49684.5</v>
      </c>
      <c r="P412" s="67"/>
      <c r="Q412" s="74">
        <f t="shared" si="57"/>
        <v>87.43115068541363</v>
      </c>
      <c r="R412" s="72"/>
      <c r="S412" s="72"/>
      <c r="T412" s="72"/>
      <c r="U412" s="72"/>
      <c r="V412" s="72"/>
    </row>
    <row r="413" spans="1:17" ht="12" customHeight="1">
      <c r="A413" s="90" t="s">
        <v>58</v>
      </c>
      <c r="B413" s="91"/>
      <c r="C413" s="91"/>
      <c r="D413" s="92"/>
      <c r="E413" s="14">
        <f t="shared" si="48"/>
        <v>792874</v>
      </c>
      <c r="F413" s="14">
        <f>SUM(F412,F409,F397)</f>
        <v>792874</v>
      </c>
      <c r="G413" s="14">
        <f>SUM(G397,G412)</f>
        <v>0</v>
      </c>
      <c r="H413" s="14">
        <f>SUM(H397,H412)</f>
        <v>0</v>
      </c>
      <c r="I413" s="14"/>
      <c r="J413" s="14">
        <f>SUM(J397+J412)</f>
        <v>746274</v>
      </c>
      <c r="K413" s="15">
        <f t="shared" si="61"/>
        <v>747037</v>
      </c>
      <c r="L413" s="15">
        <f>SUM(L412,L409,L397)</f>
        <v>747037</v>
      </c>
      <c r="M413" s="15">
        <f>SUM(M397,M412)</f>
        <v>0</v>
      </c>
      <c r="N413" s="15">
        <f t="shared" si="62"/>
        <v>708052.0700000001</v>
      </c>
      <c r="O413" s="15">
        <f>SUM(O412,O409,O397)</f>
        <v>708052.0700000001</v>
      </c>
      <c r="P413" s="15"/>
      <c r="Q413" s="74">
        <f t="shared" si="57"/>
        <v>94.78139235406012</v>
      </c>
    </row>
    <row r="414" spans="2:17" ht="12" customHeight="1">
      <c r="B414" s="13">
        <v>90003</v>
      </c>
      <c r="C414" s="13">
        <v>4300</v>
      </c>
      <c r="D414" s="13" t="s">
        <v>8</v>
      </c>
      <c r="E414" s="14">
        <f t="shared" si="48"/>
        <v>333000</v>
      </c>
      <c r="F414" s="14">
        <v>333000</v>
      </c>
      <c r="G414" s="13"/>
      <c r="H414" s="14">
        <v>0</v>
      </c>
      <c r="I414" s="13"/>
      <c r="J414" s="14">
        <f>SUM(E414+H413)</f>
        <v>333000</v>
      </c>
      <c r="K414" s="15">
        <f t="shared" si="61"/>
        <v>426000</v>
      </c>
      <c r="L414" s="15">
        <v>426000</v>
      </c>
      <c r="M414" s="15"/>
      <c r="N414" s="15">
        <f t="shared" si="62"/>
        <v>383840.77</v>
      </c>
      <c r="O414" s="15">
        <v>383840.77</v>
      </c>
      <c r="P414" s="15"/>
      <c r="Q414" s="74">
        <f t="shared" si="57"/>
        <v>90.10346713615024</v>
      </c>
    </row>
    <row r="415" spans="1:17" ht="12" customHeight="1">
      <c r="A415" s="13"/>
      <c r="B415" s="13"/>
      <c r="C415" s="86" t="s">
        <v>46</v>
      </c>
      <c r="D415" s="87"/>
      <c r="E415" s="22">
        <f t="shared" si="48"/>
        <v>333000</v>
      </c>
      <c r="F415" s="22">
        <f>SUM(F414)</f>
        <v>333000</v>
      </c>
      <c r="G415" s="22">
        <f>SUM(G414)</f>
        <v>0</v>
      </c>
      <c r="H415" s="22">
        <f>SUM(H414)</f>
        <v>0</v>
      </c>
      <c r="I415" s="26"/>
      <c r="J415" s="22">
        <f>SUM(J414)</f>
        <v>333000</v>
      </c>
      <c r="K415" s="27">
        <f t="shared" si="61"/>
        <v>426000</v>
      </c>
      <c r="L415" s="27">
        <f>SUM(L414)</f>
        <v>426000</v>
      </c>
      <c r="M415" s="27">
        <f>SUM(M414)</f>
        <v>0</v>
      </c>
      <c r="N415" s="27">
        <f t="shared" si="62"/>
        <v>383840.77</v>
      </c>
      <c r="O415" s="27">
        <f>SUM(O414)</f>
        <v>383840.77</v>
      </c>
      <c r="P415" s="27"/>
      <c r="Q415" s="74">
        <f t="shared" si="57"/>
        <v>90.10346713615024</v>
      </c>
    </row>
    <row r="416" spans="1:17" ht="12" customHeight="1">
      <c r="A416" s="13"/>
      <c r="B416" s="13">
        <v>90004</v>
      </c>
      <c r="C416" s="13">
        <v>4210</v>
      </c>
      <c r="D416" s="13" t="s">
        <v>13</v>
      </c>
      <c r="E416" s="14">
        <f t="shared" si="48"/>
        <v>59000</v>
      </c>
      <c r="F416" s="14">
        <v>59000</v>
      </c>
      <c r="G416" s="13"/>
      <c r="H416" s="14">
        <v>0</v>
      </c>
      <c r="I416" s="13"/>
      <c r="J416" s="14">
        <f>SUM(E416+H416)</f>
        <v>59000</v>
      </c>
      <c r="K416" s="15">
        <f t="shared" si="61"/>
        <v>59000</v>
      </c>
      <c r="L416" s="15">
        <v>59000</v>
      </c>
      <c r="M416" s="15"/>
      <c r="N416" s="15">
        <f t="shared" si="62"/>
        <v>56324.96</v>
      </c>
      <c r="O416" s="15">
        <v>56324.96</v>
      </c>
      <c r="P416" s="15"/>
      <c r="Q416" s="74">
        <f t="shared" si="57"/>
        <v>95.46603389830508</v>
      </c>
    </row>
    <row r="417" spans="1:17" ht="12" customHeight="1">
      <c r="A417" s="13"/>
      <c r="B417" s="13"/>
      <c r="C417" s="13">
        <v>4300</v>
      </c>
      <c r="D417" s="13" t="s">
        <v>8</v>
      </c>
      <c r="E417" s="14">
        <f t="shared" si="48"/>
        <v>410000</v>
      </c>
      <c r="F417" s="14">
        <v>410000</v>
      </c>
      <c r="G417" s="13"/>
      <c r="H417" s="14">
        <v>-10000</v>
      </c>
      <c r="I417" s="13"/>
      <c r="J417" s="14">
        <f>SUM(E417+H417)</f>
        <v>400000</v>
      </c>
      <c r="K417" s="15">
        <f t="shared" si="61"/>
        <v>410000</v>
      </c>
      <c r="L417" s="15">
        <v>410000</v>
      </c>
      <c r="M417" s="15"/>
      <c r="N417" s="15">
        <f t="shared" si="62"/>
        <v>309066.85</v>
      </c>
      <c r="O417" s="15">
        <v>309066.85</v>
      </c>
      <c r="P417" s="15"/>
      <c r="Q417" s="74">
        <f t="shared" si="57"/>
        <v>75.38215853658537</v>
      </c>
    </row>
    <row r="418" spans="1:17" ht="22.5" customHeight="1">
      <c r="A418" s="13"/>
      <c r="B418" s="13"/>
      <c r="C418" s="34">
        <v>6050</v>
      </c>
      <c r="D418" s="17" t="s">
        <v>59</v>
      </c>
      <c r="E418" s="14">
        <f>SUM(G418)</f>
        <v>40000</v>
      </c>
      <c r="F418" s="14"/>
      <c r="G418" s="13">
        <v>40000</v>
      </c>
      <c r="H418" s="14"/>
      <c r="I418" s="13"/>
      <c r="J418" s="14"/>
      <c r="K418" s="15">
        <f>SUM(M418)</f>
        <v>140000</v>
      </c>
      <c r="L418" s="15"/>
      <c r="M418" s="15">
        <v>140000</v>
      </c>
      <c r="N418" s="15">
        <f>SUM(P418)</f>
        <v>88715</v>
      </c>
      <c r="O418" s="15"/>
      <c r="P418" s="15">
        <v>88715</v>
      </c>
      <c r="Q418" s="74">
        <f t="shared" si="57"/>
        <v>63.36785714285714</v>
      </c>
    </row>
    <row r="419" spans="1:17" ht="27" customHeight="1">
      <c r="A419" s="13"/>
      <c r="B419" s="13"/>
      <c r="C419" s="95" t="s">
        <v>47</v>
      </c>
      <c r="D419" s="96"/>
      <c r="E419" s="22">
        <f t="shared" si="48"/>
        <v>509000</v>
      </c>
      <c r="F419" s="22">
        <f>SUM(F416:F417)</f>
        <v>469000</v>
      </c>
      <c r="G419" s="22">
        <f>SUM(G418)</f>
        <v>40000</v>
      </c>
      <c r="H419" s="22">
        <f>SUM(H416:H417)</f>
        <v>-10000</v>
      </c>
      <c r="I419" s="26"/>
      <c r="J419" s="22">
        <f>SUM(J416:J417)</f>
        <v>459000</v>
      </c>
      <c r="K419" s="27">
        <f aca="true" t="shared" si="63" ref="K419:K430">SUM(L419:M419)</f>
        <v>609000</v>
      </c>
      <c r="L419" s="27">
        <f>SUM(L416:L417)</f>
        <v>469000</v>
      </c>
      <c r="M419" s="27">
        <f>SUM(M418)</f>
        <v>140000</v>
      </c>
      <c r="N419" s="27">
        <f aca="true" t="shared" si="64" ref="N419:N430">SUM(O419:P419)</f>
        <v>454106.81</v>
      </c>
      <c r="O419" s="27">
        <f>SUM(O416:O418)</f>
        <v>365391.81</v>
      </c>
      <c r="P419" s="27">
        <f>SUM(P418)</f>
        <v>88715</v>
      </c>
      <c r="Q419" s="74">
        <f t="shared" si="57"/>
        <v>74.56597865353038</v>
      </c>
    </row>
    <row r="420" spans="1:17" ht="12" customHeight="1">
      <c r="A420" s="13"/>
      <c r="B420" s="13">
        <v>90013</v>
      </c>
      <c r="C420" s="13">
        <v>4210</v>
      </c>
      <c r="D420" s="13" t="s">
        <v>13</v>
      </c>
      <c r="E420" s="14">
        <f t="shared" si="48"/>
        <v>5000</v>
      </c>
      <c r="F420" s="14">
        <v>5000</v>
      </c>
      <c r="G420" s="26"/>
      <c r="H420" s="14">
        <v>0</v>
      </c>
      <c r="I420" s="26"/>
      <c r="J420" s="14">
        <f>SUM(E420+H420)</f>
        <v>5000</v>
      </c>
      <c r="K420" s="15">
        <f t="shared" si="63"/>
        <v>5000</v>
      </c>
      <c r="L420" s="15">
        <v>5000</v>
      </c>
      <c r="M420" s="27"/>
      <c r="N420" s="15">
        <f t="shared" si="64"/>
        <v>0</v>
      </c>
      <c r="O420" s="15">
        <v>0</v>
      </c>
      <c r="P420" s="27"/>
      <c r="Q420" s="74">
        <f t="shared" si="57"/>
        <v>0</v>
      </c>
    </row>
    <row r="421" spans="1:17" ht="12" customHeight="1">
      <c r="A421" s="13"/>
      <c r="B421" s="13"/>
      <c r="C421" s="13">
        <v>4300</v>
      </c>
      <c r="D421" s="13" t="s">
        <v>8</v>
      </c>
      <c r="E421" s="14">
        <f t="shared" si="48"/>
        <v>102000</v>
      </c>
      <c r="F421" s="14">
        <v>102000</v>
      </c>
      <c r="G421" s="13"/>
      <c r="H421" s="14">
        <v>0</v>
      </c>
      <c r="I421" s="13"/>
      <c r="J421" s="14">
        <f>SUM(E421+H421)</f>
        <v>102000</v>
      </c>
      <c r="K421" s="15">
        <f t="shared" si="63"/>
        <v>41000</v>
      </c>
      <c r="L421" s="15">
        <v>41000</v>
      </c>
      <c r="M421" s="15"/>
      <c r="N421" s="15">
        <f t="shared" si="64"/>
        <v>32563.41</v>
      </c>
      <c r="O421" s="15">
        <v>32563.41</v>
      </c>
      <c r="P421" s="15"/>
      <c r="Q421" s="74">
        <f t="shared" si="57"/>
        <v>79.4229512195122</v>
      </c>
    </row>
    <row r="422" spans="1:17" ht="12" customHeight="1">
      <c r="A422" s="13"/>
      <c r="B422" s="13"/>
      <c r="C422" s="86" t="s">
        <v>48</v>
      </c>
      <c r="D422" s="87"/>
      <c r="E422" s="22">
        <f t="shared" si="48"/>
        <v>107000</v>
      </c>
      <c r="F422" s="22">
        <f>SUM(F420:F421)</f>
        <v>107000</v>
      </c>
      <c r="G422" s="22">
        <f>SUM(G420:G421)</f>
        <v>0</v>
      </c>
      <c r="H422" s="22">
        <f>SUM(H420:H421)</f>
        <v>0</v>
      </c>
      <c r="I422" s="26"/>
      <c r="J422" s="22">
        <f>SUM(J420:J421)</f>
        <v>107000</v>
      </c>
      <c r="K422" s="27">
        <f t="shared" si="63"/>
        <v>46000</v>
      </c>
      <c r="L422" s="27">
        <f>SUM(L420:L421)</f>
        <v>46000</v>
      </c>
      <c r="M422" s="27">
        <f>SUM(M420:M421)</f>
        <v>0</v>
      </c>
      <c r="N422" s="27">
        <f t="shared" si="64"/>
        <v>32563.41</v>
      </c>
      <c r="O422" s="27">
        <f>SUM(O420:O421)</f>
        <v>32563.41</v>
      </c>
      <c r="P422" s="27"/>
      <c r="Q422" s="74">
        <f t="shared" si="57"/>
        <v>70.79002173913044</v>
      </c>
    </row>
    <row r="423" spans="1:17" ht="12" customHeight="1">
      <c r="A423" s="13"/>
      <c r="B423" s="13">
        <v>90015</v>
      </c>
      <c r="C423" s="13">
        <v>4260</v>
      </c>
      <c r="D423" s="13" t="s">
        <v>6</v>
      </c>
      <c r="E423" s="14">
        <f t="shared" si="48"/>
        <v>700000</v>
      </c>
      <c r="F423" s="14">
        <v>700000</v>
      </c>
      <c r="G423" s="13"/>
      <c r="H423" s="14">
        <v>0</v>
      </c>
      <c r="I423" s="13"/>
      <c r="J423" s="14">
        <f>SUM(E423+H423)</f>
        <v>700000</v>
      </c>
      <c r="K423" s="15">
        <f t="shared" si="63"/>
        <v>700000</v>
      </c>
      <c r="L423" s="15">
        <v>700000</v>
      </c>
      <c r="M423" s="15"/>
      <c r="N423" s="15">
        <f t="shared" si="64"/>
        <v>696481</v>
      </c>
      <c r="O423" s="15">
        <v>696481</v>
      </c>
      <c r="P423" s="15"/>
      <c r="Q423" s="74">
        <f t="shared" si="57"/>
        <v>99.49728571428571</v>
      </c>
    </row>
    <row r="424" spans="1:17" ht="12" customHeight="1">
      <c r="A424" s="13"/>
      <c r="B424" s="13"/>
      <c r="C424" s="13">
        <v>4270</v>
      </c>
      <c r="D424" s="13" t="s">
        <v>7</v>
      </c>
      <c r="E424" s="14">
        <f aca="true" t="shared" si="65" ref="E424:E465">SUM(F424:G424)</f>
        <v>286000</v>
      </c>
      <c r="F424" s="14">
        <v>286000</v>
      </c>
      <c r="G424" s="13"/>
      <c r="H424" s="14">
        <v>20000</v>
      </c>
      <c r="I424" s="13"/>
      <c r="J424" s="14">
        <f>SUM(E424+H424)</f>
        <v>306000</v>
      </c>
      <c r="K424" s="15">
        <f t="shared" si="63"/>
        <v>300000</v>
      </c>
      <c r="L424" s="15">
        <v>300000</v>
      </c>
      <c r="M424" s="15"/>
      <c r="N424" s="15">
        <f t="shared" si="64"/>
        <v>257794.56</v>
      </c>
      <c r="O424" s="15">
        <v>257794.56</v>
      </c>
      <c r="P424" s="15"/>
      <c r="Q424" s="74">
        <f t="shared" si="57"/>
        <v>85.93151999999999</v>
      </c>
    </row>
    <row r="425" spans="1:17" ht="12" customHeight="1">
      <c r="A425" s="13"/>
      <c r="B425" s="13"/>
      <c r="C425" s="13">
        <v>4300</v>
      </c>
      <c r="D425" s="13" t="s">
        <v>8</v>
      </c>
      <c r="E425" s="14">
        <f t="shared" si="65"/>
        <v>20000</v>
      </c>
      <c r="F425" s="14">
        <v>20000</v>
      </c>
      <c r="G425" s="13"/>
      <c r="H425" s="14">
        <v>0</v>
      </c>
      <c r="I425" s="13"/>
      <c r="J425" s="14">
        <f>SUM(E425+H425)</f>
        <v>20000</v>
      </c>
      <c r="K425" s="15">
        <f t="shared" si="63"/>
        <v>20000</v>
      </c>
      <c r="L425" s="15">
        <v>20000</v>
      </c>
      <c r="M425" s="15"/>
      <c r="N425" s="15">
        <f t="shared" si="64"/>
        <v>19520</v>
      </c>
      <c r="O425" s="15">
        <v>19520</v>
      </c>
      <c r="P425" s="15"/>
      <c r="Q425" s="74">
        <f t="shared" si="57"/>
        <v>97.6</v>
      </c>
    </row>
    <row r="426" spans="1:17" ht="22.5" customHeight="1">
      <c r="A426" s="13"/>
      <c r="B426" s="13"/>
      <c r="C426" s="13">
        <v>6050</v>
      </c>
      <c r="D426" s="17" t="s">
        <v>59</v>
      </c>
      <c r="E426" s="14">
        <f t="shared" si="65"/>
        <v>320000</v>
      </c>
      <c r="F426" s="13"/>
      <c r="G426" s="14">
        <v>320000</v>
      </c>
      <c r="H426" s="13">
        <v>0</v>
      </c>
      <c r="I426" s="14">
        <v>20000</v>
      </c>
      <c r="J426" s="14">
        <f>SUM(E426+I426)</f>
        <v>340000</v>
      </c>
      <c r="K426" s="15">
        <f t="shared" si="63"/>
        <v>550000</v>
      </c>
      <c r="L426" s="15"/>
      <c r="M426" s="15">
        <v>550000</v>
      </c>
      <c r="N426" s="15">
        <f t="shared" si="64"/>
        <v>531300.01</v>
      </c>
      <c r="O426" s="15"/>
      <c r="P426" s="15">
        <v>531300.01</v>
      </c>
      <c r="Q426" s="74">
        <f t="shared" si="57"/>
        <v>96.60000181818182</v>
      </c>
    </row>
    <row r="427" spans="1:17" ht="12" customHeight="1">
      <c r="A427" s="13"/>
      <c r="B427" s="13"/>
      <c r="C427" s="86" t="s">
        <v>49</v>
      </c>
      <c r="D427" s="87"/>
      <c r="E427" s="22">
        <f t="shared" si="65"/>
        <v>1326000</v>
      </c>
      <c r="F427" s="22">
        <f>SUM(F423:F425)</f>
        <v>1006000</v>
      </c>
      <c r="G427" s="22">
        <f>SUM(G426)</f>
        <v>320000</v>
      </c>
      <c r="H427" s="22">
        <f>SUM(H423:H425)</f>
        <v>20000</v>
      </c>
      <c r="I427" s="22">
        <f>SUM(I426)</f>
        <v>20000</v>
      </c>
      <c r="J427" s="22">
        <f>SUM(J423:J426)</f>
        <v>1366000</v>
      </c>
      <c r="K427" s="27">
        <f t="shared" si="63"/>
        <v>1570000</v>
      </c>
      <c r="L427" s="27">
        <f>SUM(L423:L425)</f>
        <v>1020000</v>
      </c>
      <c r="M427" s="27">
        <f>SUM(M426)</f>
        <v>550000</v>
      </c>
      <c r="N427" s="27">
        <f t="shared" si="64"/>
        <v>1505095.57</v>
      </c>
      <c r="O427" s="27">
        <f>SUM(O423:O426)</f>
        <v>973795.56</v>
      </c>
      <c r="P427" s="27">
        <f>SUM(P426)</f>
        <v>531300.01</v>
      </c>
      <c r="Q427" s="74">
        <f t="shared" si="57"/>
        <v>95.86595987261147</v>
      </c>
    </row>
    <row r="428" spans="1:17" ht="12" customHeight="1">
      <c r="A428" s="13"/>
      <c r="B428" s="16">
        <v>90095</v>
      </c>
      <c r="C428" s="28">
        <v>4170</v>
      </c>
      <c r="D428" s="36" t="s">
        <v>93</v>
      </c>
      <c r="E428" s="14">
        <f t="shared" si="65"/>
        <v>0</v>
      </c>
      <c r="F428" s="14">
        <v>0</v>
      </c>
      <c r="G428" s="14"/>
      <c r="H428" s="14"/>
      <c r="I428" s="14"/>
      <c r="J428" s="14"/>
      <c r="K428" s="15">
        <f t="shared" si="63"/>
        <v>3000</v>
      </c>
      <c r="L428" s="15">
        <v>3000</v>
      </c>
      <c r="M428" s="15"/>
      <c r="N428" s="15">
        <f t="shared" si="64"/>
        <v>3000</v>
      </c>
      <c r="O428" s="15">
        <v>3000</v>
      </c>
      <c r="P428" s="15"/>
      <c r="Q428" s="74">
        <f t="shared" si="57"/>
        <v>100</v>
      </c>
    </row>
    <row r="429" spans="1:17" ht="12" customHeight="1">
      <c r="A429" s="13"/>
      <c r="B429" s="16"/>
      <c r="C429" s="13">
        <v>4300</v>
      </c>
      <c r="D429" s="13" t="s">
        <v>56</v>
      </c>
      <c r="E429" s="14">
        <f t="shared" si="65"/>
        <v>0</v>
      </c>
      <c r="F429" s="14">
        <v>0</v>
      </c>
      <c r="G429" s="14"/>
      <c r="H429" s="14"/>
      <c r="I429" s="14"/>
      <c r="J429" s="14"/>
      <c r="K429" s="15">
        <f t="shared" si="63"/>
        <v>18900</v>
      </c>
      <c r="L429" s="15">
        <v>18900</v>
      </c>
      <c r="M429" s="15"/>
      <c r="N429" s="15">
        <f t="shared" si="64"/>
        <v>18056</v>
      </c>
      <c r="O429" s="15">
        <v>18056</v>
      </c>
      <c r="P429" s="15"/>
      <c r="Q429" s="74">
        <f t="shared" si="57"/>
        <v>95.53439153439155</v>
      </c>
    </row>
    <row r="430" spans="1:17" ht="24" customHeight="1">
      <c r="A430" s="13"/>
      <c r="B430" s="16"/>
      <c r="C430" s="16">
        <v>4390</v>
      </c>
      <c r="D430" s="20" t="s">
        <v>136</v>
      </c>
      <c r="E430" s="18">
        <f>SUM(F430:G430)</f>
        <v>10000</v>
      </c>
      <c r="F430" s="18">
        <v>10000</v>
      </c>
      <c r="G430" s="14">
        <v>0</v>
      </c>
      <c r="H430" s="14">
        <v>10000</v>
      </c>
      <c r="I430" s="14">
        <v>0</v>
      </c>
      <c r="J430" s="14">
        <v>10000</v>
      </c>
      <c r="K430" s="19">
        <f t="shared" si="63"/>
        <v>33000</v>
      </c>
      <c r="L430" s="19">
        <v>33000</v>
      </c>
      <c r="M430" s="15">
        <v>0</v>
      </c>
      <c r="N430" s="19">
        <f t="shared" si="64"/>
        <v>30594.72</v>
      </c>
      <c r="O430" s="19">
        <v>30594.72</v>
      </c>
      <c r="P430" s="15"/>
      <c r="Q430" s="74">
        <f t="shared" si="57"/>
        <v>92.71127272727273</v>
      </c>
    </row>
    <row r="431" spans="1:17" s="45" customFormat="1" ht="12" customHeight="1">
      <c r="A431" s="68"/>
      <c r="B431" s="26"/>
      <c r="C431" s="86" t="s">
        <v>116</v>
      </c>
      <c r="D431" s="87"/>
      <c r="E431" s="22">
        <f>SUM(E430)</f>
        <v>10000</v>
      </c>
      <c r="F431" s="22">
        <f>SUM(F430)</f>
        <v>10000</v>
      </c>
      <c r="G431" s="22">
        <f>SUM(G430)</f>
        <v>0</v>
      </c>
      <c r="H431" s="22"/>
      <c r="I431" s="22"/>
      <c r="J431" s="22"/>
      <c r="K431" s="27">
        <f>SUM(M431+L431)</f>
        <v>54900</v>
      </c>
      <c r="L431" s="27">
        <f>SUM(L428:L430)</f>
        <v>54900</v>
      </c>
      <c r="M431" s="27">
        <f>SUM(M430)</f>
        <v>0</v>
      </c>
      <c r="N431" s="27">
        <f>SUM(P431+O431)</f>
        <v>51650.72</v>
      </c>
      <c r="O431" s="27">
        <f>SUM(O428:O430)</f>
        <v>51650.72</v>
      </c>
      <c r="P431" s="27"/>
      <c r="Q431" s="74">
        <f t="shared" si="57"/>
        <v>94.08145719489983</v>
      </c>
    </row>
    <row r="432" spans="1:17" ht="28.5" customHeight="1">
      <c r="A432" s="99" t="s">
        <v>60</v>
      </c>
      <c r="B432" s="100"/>
      <c r="C432" s="100"/>
      <c r="D432" s="101"/>
      <c r="E432" s="14">
        <f>SUM(E415+E419+E422+E427+E430)</f>
        <v>2285000</v>
      </c>
      <c r="F432" s="14">
        <f>SUM(F415+F419+F422+F427+F430)</f>
        <v>1925000</v>
      </c>
      <c r="G432" s="14">
        <f>SUM(G415+G419+G422+G427+G430)</f>
        <v>360000</v>
      </c>
      <c r="H432" s="14">
        <f>SUM(H419+H424+H430)</f>
        <v>20000</v>
      </c>
      <c r="I432" s="14">
        <f>SUM(I427)</f>
        <v>20000</v>
      </c>
      <c r="J432" s="14">
        <f>SUM(J430+J427+J422+J419+J415)</f>
        <v>2275000</v>
      </c>
      <c r="K432" s="15">
        <f>SUM(M432+L432)</f>
        <v>2705900</v>
      </c>
      <c r="L432" s="15">
        <f>SUM(L415+L419+L422+L427+L431)</f>
        <v>2015900</v>
      </c>
      <c r="M432" s="15">
        <f>SUM(M415+M419+M422+M427+M430)</f>
        <v>690000</v>
      </c>
      <c r="N432" s="15">
        <f>SUM(P432+O432)</f>
        <v>2427257.2800000003</v>
      </c>
      <c r="O432" s="15">
        <f>SUM(O431,O427,O422,O419,O415)</f>
        <v>1807242.27</v>
      </c>
      <c r="P432" s="15">
        <f>SUM(P419+P427)</f>
        <v>620015.01</v>
      </c>
      <c r="Q432" s="74">
        <f t="shared" si="57"/>
        <v>89.70240141912119</v>
      </c>
    </row>
    <row r="433" spans="1:17" ht="51.75" customHeight="1">
      <c r="A433" s="16">
        <v>921</v>
      </c>
      <c r="B433" s="16">
        <v>92109</v>
      </c>
      <c r="C433" s="16">
        <v>2820</v>
      </c>
      <c r="D433" s="36" t="s">
        <v>130</v>
      </c>
      <c r="E433" s="18">
        <f>SUM(F433+G433)</f>
        <v>70000</v>
      </c>
      <c r="F433" s="18">
        <v>70000</v>
      </c>
      <c r="G433" s="14">
        <v>0</v>
      </c>
      <c r="H433" s="14">
        <v>60000</v>
      </c>
      <c r="I433" s="14"/>
      <c r="J433" s="14">
        <f aca="true" t="shared" si="66" ref="J433:J441">SUM(E433+H433)</f>
        <v>130000</v>
      </c>
      <c r="K433" s="19">
        <f>SUM(L433+M433)</f>
        <v>42000</v>
      </c>
      <c r="L433" s="19">
        <v>42000</v>
      </c>
      <c r="M433" s="15">
        <v>0</v>
      </c>
      <c r="N433" s="19">
        <f>SUM(O433+P433)</f>
        <v>34653.26</v>
      </c>
      <c r="O433" s="19">
        <v>34653.26</v>
      </c>
      <c r="P433" s="15"/>
      <c r="Q433" s="77">
        <f t="shared" si="57"/>
        <v>82.5077619047619</v>
      </c>
    </row>
    <row r="434" spans="1:17" ht="12.75" customHeight="1">
      <c r="A434" s="16"/>
      <c r="B434" s="16"/>
      <c r="C434" s="69">
        <v>4110</v>
      </c>
      <c r="D434" s="36" t="s">
        <v>20</v>
      </c>
      <c r="E434" s="14">
        <f>SUM(F434+G434)</f>
        <v>8000</v>
      </c>
      <c r="F434" s="14">
        <v>8000</v>
      </c>
      <c r="G434" s="14"/>
      <c r="H434" s="14"/>
      <c r="I434" s="14"/>
      <c r="J434" s="14"/>
      <c r="K434" s="15">
        <f>SUM(L434+M434)</f>
        <v>8000</v>
      </c>
      <c r="L434" s="15">
        <v>8000</v>
      </c>
      <c r="M434" s="15"/>
      <c r="N434" s="15">
        <f>SUM(O434+P434)</f>
        <v>2146.22</v>
      </c>
      <c r="O434" s="15">
        <v>2146.22</v>
      </c>
      <c r="P434" s="15"/>
      <c r="Q434" s="74">
        <f t="shared" si="57"/>
        <v>26.82775</v>
      </c>
    </row>
    <row r="435" spans="1:17" ht="12.75" customHeight="1">
      <c r="A435" s="16"/>
      <c r="B435" s="16"/>
      <c r="C435" s="13">
        <v>4120</v>
      </c>
      <c r="D435" s="13" t="s">
        <v>21</v>
      </c>
      <c r="E435" s="14">
        <f>SUM(F435+G435)</f>
        <v>3000</v>
      </c>
      <c r="F435" s="14">
        <v>3000</v>
      </c>
      <c r="G435" s="14"/>
      <c r="H435" s="14"/>
      <c r="I435" s="14"/>
      <c r="J435" s="14"/>
      <c r="K435" s="15">
        <f>SUM(L435+M435)</f>
        <v>3000</v>
      </c>
      <c r="L435" s="15">
        <v>3000</v>
      </c>
      <c r="M435" s="15"/>
      <c r="N435" s="15">
        <f>SUM(O435+P435)</f>
        <v>118.58</v>
      </c>
      <c r="O435" s="15">
        <v>118.58</v>
      </c>
      <c r="P435" s="15"/>
      <c r="Q435" s="74">
        <f t="shared" si="57"/>
        <v>3.952666666666667</v>
      </c>
    </row>
    <row r="436" spans="1:17" ht="14.25" customHeight="1">
      <c r="A436" s="13"/>
      <c r="B436" s="13"/>
      <c r="C436" s="13">
        <v>4170</v>
      </c>
      <c r="D436" s="13" t="s">
        <v>93</v>
      </c>
      <c r="E436" s="14">
        <f>SUM(F436+G436)</f>
        <v>111000</v>
      </c>
      <c r="F436" s="14">
        <v>111000</v>
      </c>
      <c r="G436" s="14">
        <v>0</v>
      </c>
      <c r="H436" s="14">
        <v>102000</v>
      </c>
      <c r="I436" s="14"/>
      <c r="J436" s="14">
        <f t="shared" si="66"/>
        <v>213000</v>
      </c>
      <c r="K436" s="15">
        <f>SUM(L436+M436)</f>
        <v>96000</v>
      </c>
      <c r="L436" s="15">
        <v>96000</v>
      </c>
      <c r="M436" s="15">
        <v>0</v>
      </c>
      <c r="N436" s="15">
        <f>SUM(O436+P436)</f>
        <v>88409.97</v>
      </c>
      <c r="O436" s="15">
        <v>88409.97</v>
      </c>
      <c r="P436" s="15"/>
      <c r="Q436" s="74">
        <f t="shared" si="57"/>
        <v>92.09371875</v>
      </c>
    </row>
    <row r="437" spans="1:17" ht="12" customHeight="1">
      <c r="A437" s="13"/>
      <c r="B437" s="13"/>
      <c r="C437" s="13">
        <v>4210</v>
      </c>
      <c r="D437" s="13" t="s">
        <v>13</v>
      </c>
      <c r="E437" s="14">
        <f t="shared" si="65"/>
        <v>75000</v>
      </c>
      <c r="F437" s="14">
        <v>75000</v>
      </c>
      <c r="G437" s="13"/>
      <c r="H437" s="14">
        <v>-4000</v>
      </c>
      <c r="I437" s="13"/>
      <c r="J437" s="14">
        <f t="shared" si="66"/>
        <v>71000</v>
      </c>
      <c r="K437" s="15">
        <f>SUM(L437:M437)</f>
        <v>89350</v>
      </c>
      <c r="L437" s="15">
        <v>89350</v>
      </c>
      <c r="M437" s="15"/>
      <c r="N437" s="15">
        <f>SUM(O437:P437)</f>
        <v>56012.23</v>
      </c>
      <c r="O437" s="15">
        <v>56012.23</v>
      </c>
      <c r="P437" s="15"/>
      <c r="Q437" s="74">
        <f t="shared" si="57"/>
        <v>62.68856183547846</v>
      </c>
    </row>
    <row r="438" spans="1:17" ht="12" customHeight="1">
      <c r="A438" s="13"/>
      <c r="B438" s="13"/>
      <c r="C438" s="13">
        <v>4260</v>
      </c>
      <c r="D438" s="13" t="s">
        <v>6</v>
      </c>
      <c r="E438" s="14">
        <f t="shared" si="65"/>
        <v>12000</v>
      </c>
      <c r="F438" s="14">
        <v>12000</v>
      </c>
      <c r="G438" s="13"/>
      <c r="H438" s="13">
        <v>0</v>
      </c>
      <c r="I438" s="13"/>
      <c r="J438" s="14">
        <f t="shared" si="66"/>
        <v>12000</v>
      </c>
      <c r="K438" s="15">
        <f>SUM(L438:M438)</f>
        <v>7500</v>
      </c>
      <c r="L438" s="15">
        <v>7500</v>
      </c>
      <c r="M438" s="15"/>
      <c r="N438" s="15">
        <f>SUM(O438:P438)</f>
        <v>1940.81</v>
      </c>
      <c r="O438" s="15">
        <v>1940.81</v>
      </c>
      <c r="P438" s="15"/>
      <c r="Q438" s="74">
        <f t="shared" si="57"/>
        <v>25.877466666666667</v>
      </c>
    </row>
    <row r="439" spans="1:17" ht="12" customHeight="1">
      <c r="A439" s="13"/>
      <c r="B439" s="13"/>
      <c r="C439" s="13">
        <v>4300</v>
      </c>
      <c r="D439" s="13" t="s">
        <v>33</v>
      </c>
      <c r="E439" s="14">
        <f t="shared" si="65"/>
        <v>445200</v>
      </c>
      <c r="F439" s="14">
        <v>445200</v>
      </c>
      <c r="G439" s="13"/>
      <c r="H439" s="14">
        <v>-153000</v>
      </c>
      <c r="I439" s="13"/>
      <c r="J439" s="14">
        <f t="shared" si="66"/>
        <v>292200</v>
      </c>
      <c r="K439" s="15">
        <f>SUM(L439:M439)</f>
        <v>735177</v>
      </c>
      <c r="L439" s="15">
        <v>735177</v>
      </c>
      <c r="M439" s="15"/>
      <c r="N439" s="15">
        <f>SUM(O439:P439)</f>
        <v>649688.5</v>
      </c>
      <c r="O439" s="15">
        <v>649688.5</v>
      </c>
      <c r="P439" s="15"/>
      <c r="Q439" s="74">
        <f t="shared" si="57"/>
        <v>88.37171184626287</v>
      </c>
    </row>
    <row r="440" spans="1:17" ht="27" customHeight="1">
      <c r="A440" s="13"/>
      <c r="B440" s="13"/>
      <c r="C440" s="16">
        <v>4370</v>
      </c>
      <c r="D440" s="20" t="s">
        <v>126</v>
      </c>
      <c r="E440" s="18">
        <f t="shared" si="65"/>
        <v>2800</v>
      </c>
      <c r="F440" s="18">
        <v>2800</v>
      </c>
      <c r="G440" s="13"/>
      <c r="H440" s="14"/>
      <c r="I440" s="13"/>
      <c r="J440" s="14"/>
      <c r="K440" s="19">
        <f>SUM(L440:M440)</f>
        <v>2800</v>
      </c>
      <c r="L440" s="19">
        <v>2800</v>
      </c>
      <c r="M440" s="15"/>
      <c r="N440" s="19">
        <f>SUM(O440:P440)</f>
        <v>2358.07</v>
      </c>
      <c r="O440" s="19">
        <v>2358.07</v>
      </c>
      <c r="P440" s="15"/>
      <c r="Q440" s="74">
        <f t="shared" si="57"/>
        <v>84.21678571428572</v>
      </c>
    </row>
    <row r="441" spans="1:17" ht="12" customHeight="1">
      <c r="A441" s="13"/>
      <c r="B441" s="13"/>
      <c r="C441" s="13">
        <v>4430</v>
      </c>
      <c r="D441" s="13" t="s">
        <v>25</v>
      </c>
      <c r="E441" s="14">
        <f t="shared" si="65"/>
        <v>17500</v>
      </c>
      <c r="F441" s="13">
        <v>17500</v>
      </c>
      <c r="G441" s="13"/>
      <c r="H441" s="13">
        <v>0</v>
      </c>
      <c r="I441" s="13"/>
      <c r="J441" s="14">
        <f t="shared" si="66"/>
        <v>17500</v>
      </c>
      <c r="K441" s="15">
        <f>SUM(L441:M441)</f>
        <v>6493</v>
      </c>
      <c r="L441" s="15">
        <v>6493</v>
      </c>
      <c r="M441" s="15"/>
      <c r="N441" s="15">
        <f>SUM(O441:P441)</f>
        <v>5501</v>
      </c>
      <c r="O441" s="15">
        <v>5501</v>
      </c>
      <c r="P441" s="15"/>
      <c r="Q441" s="74">
        <f t="shared" si="57"/>
        <v>84.7220083166487</v>
      </c>
    </row>
    <row r="442" spans="1:17" ht="21.75" customHeight="1">
      <c r="A442" s="13"/>
      <c r="B442" s="13"/>
      <c r="C442" s="13">
        <v>6050</v>
      </c>
      <c r="D442" s="17" t="s">
        <v>59</v>
      </c>
      <c r="E442" s="14">
        <f>SUM(G442)</f>
        <v>2273051</v>
      </c>
      <c r="F442" s="13"/>
      <c r="G442" s="14">
        <v>2273051</v>
      </c>
      <c r="H442" s="13"/>
      <c r="I442" s="13"/>
      <c r="J442" s="14"/>
      <c r="K442" s="15">
        <f>SUM(M442)</f>
        <v>2494118</v>
      </c>
      <c r="L442" s="15"/>
      <c r="M442" s="15">
        <v>2494118</v>
      </c>
      <c r="N442" s="15">
        <f>SUM(P442)</f>
        <v>1592987.24</v>
      </c>
      <c r="O442" s="15"/>
      <c r="P442" s="15">
        <v>1592987.24</v>
      </c>
      <c r="Q442" s="74">
        <f t="shared" si="57"/>
        <v>63.86976237692041</v>
      </c>
    </row>
    <row r="443" spans="1:17" ht="27" customHeight="1">
      <c r="A443" s="13"/>
      <c r="B443" s="13"/>
      <c r="C443" s="88" t="s">
        <v>127</v>
      </c>
      <c r="D443" s="89"/>
      <c r="E443" s="21">
        <f t="shared" si="65"/>
        <v>3017551</v>
      </c>
      <c r="F443" s="21">
        <f>SUM(F433:F441)</f>
        <v>744500</v>
      </c>
      <c r="G443" s="21">
        <f>SUM(G442)</f>
        <v>2273051</v>
      </c>
      <c r="H443" s="22">
        <f>SUM(H433:H441)</f>
        <v>5000</v>
      </c>
      <c r="I443" s="22" t="e">
        <f>SUM(#REF!)</f>
        <v>#REF!</v>
      </c>
      <c r="J443" s="22">
        <f>SUM(E443+H443)</f>
        <v>3022551</v>
      </c>
      <c r="K443" s="23">
        <f>SUM(L443:M443)</f>
        <v>3484438</v>
      </c>
      <c r="L443" s="23">
        <f>SUM(L433:L441)</f>
        <v>990320</v>
      </c>
      <c r="M443" s="23">
        <f>SUM(M442)</f>
        <v>2494118</v>
      </c>
      <c r="N443" s="23">
        <f>SUM(O443:P443)</f>
        <v>2433815.88</v>
      </c>
      <c r="O443" s="23">
        <f>SUM(O433:O442)</f>
        <v>840828.64</v>
      </c>
      <c r="P443" s="23">
        <f>SUM(P442)</f>
        <v>1592987.24</v>
      </c>
      <c r="Q443" s="74">
        <f t="shared" si="57"/>
        <v>69.84816145387003</v>
      </c>
    </row>
    <row r="444" spans="1:17" ht="27" customHeight="1">
      <c r="A444" s="13"/>
      <c r="B444" s="16">
        <v>92116</v>
      </c>
      <c r="C444" s="16">
        <v>2480</v>
      </c>
      <c r="D444" s="17" t="s">
        <v>61</v>
      </c>
      <c r="E444" s="18">
        <f t="shared" si="65"/>
        <v>440490</v>
      </c>
      <c r="F444" s="18">
        <v>440490</v>
      </c>
      <c r="G444" s="13"/>
      <c r="H444" s="14">
        <v>0</v>
      </c>
      <c r="I444" s="13"/>
      <c r="J444" s="14">
        <f>SUM(E444+H444)</f>
        <v>440490</v>
      </c>
      <c r="K444" s="19">
        <f>SUM(L444:M444)</f>
        <v>440490</v>
      </c>
      <c r="L444" s="19">
        <v>440490</v>
      </c>
      <c r="M444" s="15"/>
      <c r="N444" s="19">
        <v>440490</v>
      </c>
      <c r="O444" s="19">
        <v>440490</v>
      </c>
      <c r="P444" s="15"/>
      <c r="Q444" s="77">
        <f t="shared" si="57"/>
        <v>100</v>
      </c>
    </row>
    <row r="445" spans="1:17" ht="12" customHeight="1">
      <c r="A445" s="13"/>
      <c r="B445" s="13"/>
      <c r="C445" s="86" t="s">
        <v>50</v>
      </c>
      <c r="D445" s="87"/>
      <c r="E445" s="22">
        <f t="shared" si="65"/>
        <v>440490</v>
      </c>
      <c r="F445" s="22">
        <f>SUM(F444)</f>
        <v>440490</v>
      </c>
      <c r="G445" s="26">
        <v>0</v>
      </c>
      <c r="H445" s="22">
        <f>SUM(H444)</f>
        <v>0</v>
      </c>
      <c r="I445" s="26">
        <v>0</v>
      </c>
      <c r="J445" s="22">
        <f>SUM(+J444)</f>
        <v>440490</v>
      </c>
      <c r="K445" s="27">
        <f>SUM(L445:M445)</f>
        <v>440490</v>
      </c>
      <c r="L445" s="27">
        <f>SUM(L444)</f>
        <v>440490</v>
      </c>
      <c r="M445" s="27">
        <v>0</v>
      </c>
      <c r="N445" s="27">
        <f>SUM(O444)</f>
        <v>440490</v>
      </c>
      <c r="O445" s="27">
        <f>SUM(O444)</f>
        <v>440490</v>
      </c>
      <c r="P445" s="27"/>
      <c r="Q445" s="74">
        <f t="shared" si="57"/>
        <v>100</v>
      </c>
    </row>
    <row r="446" spans="1:17" ht="72" customHeight="1">
      <c r="A446" s="13"/>
      <c r="B446" s="16">
        <v>92120</v>
      </c>
      <c r="C446" s="16">
        <v>2720</v>
      </c>
      <c r="D446" s="36" t="s">
        <v>137</v>
      </c>
      <c r="E446" s="18">
        <f>SUM(F446)</f>
        <v>70000</v>
      </c>
      <c r="F446" s="18">
        <v>70000</v>
      </c>
      <c r="G446" s="13"/>
      <c r="H446" s="22"/>
      <c r="I446" s="26"/>
      <c r="J446" s="22"/>
      <c r="K446" s="19">
        <f>SUM(L446)</f>
        <v>70000</v>
      </c>
      <c r="L446" s="19">
        <v>70000</v>
      </c>
      <c r="M446" s="15"/>
      <c r="N446" s="19">
        <f>SUM(O446)</f>
        <v>70000</v>
      </c>
      <c r="O446" s="19">
        <v>70000</v>
      </c>
      <c r="P446" s="15"/>
      <c r="Q446" s="77">
        <f t="shared" si="57"/>
        <v>100</v>
      </c>
    </row>
    <row r="447" spans="1:17" ht="12" customHeight="1">
      <c r="A447" s="13"/>
      <c r="B447" s="13"/>
      <c r="C447" s="13">
        <v>4210</v>
      </c>
      <c r="D447" s="13" t="s">
        <v>13</v>
      </c>
      <c r="E447" s="14">
        <f t="shared" si="65"/>
        <v>2000</v>
      </c>
      <c r="F447" s="14">
        <v>2000</v>
      </c>
      <c r="G447" s="13"/>
      <c r="H447" s="14">
        <v>0</v>
      </c>
      <c r="I447" s="13"/>
      <c r="J447" s="14">
        <f>SUM(E447+H447)</f>
        <v>2000</v>
      </c>
      <c r="K447" s="15">
        <f>SUM(L447:M447)</f>
        <v>2000</v>
      </c>
      <c r="L447" s="15">
        <v>2000</v>
      </c>
      <c r="M447" s="15"/>
      <c r="N447" s="15">
        <f>SUM(O447:P447)</f>
        <v>0</v>
      </c>
      <c r="O447" s="15">
        <v>0</v>
      </c>
      <c r="P447" s="15"/>
      <c r="Q447" s="74">
        <f t="shared" si="57"/>
        <v>0</v>
      </c>
    </row>
    <row r="448" spans="1:17" ht="12" customHeight="1">
      <c r="A448" s="13"/>
      <c r="B448" s="13"/>
      <c r="C448" s="13">
        <v>4260</v>
      </c>
      <c r="D448" s="13" t="s">
        <v>6</v>
      </c>
      <c r="E448" s="14">
        <f t="shared" si="65"/>
        <v>1000</v>
      </c>
      <c r="F448" s="14">
        <v>1000</v>
      </c>
      <c r="G448" s="13"/>
      <c r="H448" s="14">
        <v>0</v>
      </c>
      <c r="I448" s="13"/>
      <c r="J448" s="14">
        <f>SUM(E448+H448)</f>
        <v>1000</v>
      </c>
      <c r="K448" s="15">
        <f>SUM(L448:M448)</f>
        <v>1000</v>
      </c>
      <c r="L448" s="15">
        <v>1000</v>
      </c>
      <c r="M448" s="15"/>
      <c r="N448" s="15">
        <f>SUM(O448:P448)</f>
        <v>677.58</v>
      </c>
      <c r="O448" s="15">
        <v>677.58</v>
      </c>
      <c r="P448" s="15"/>
      <c r="Q448" s="74">
        <f t="shared" si="57"/>
        <v>67.75800000000001</v>
      </c>
    </row>
    <row r="449" spans="1:17" ht="12" customHeight="1">
      <c r="A449" s="13"/>
      <c r="B449" s="13"/>
      <c r="C449" s="13">
        <v>4300</v>
      </c>
      <c r="D449" s="13" t="s">
        <v>33</v>
      </c>
      <c r="E449" s="14">
        <f t="shared" si="65"/>
        <v>45000</v>
      </c>
      <c r="F449" s="14">
        <v>45000</v>
      </c>
      <c r="G449" s="13"/>
      <c r="H449" s="14">
        <v>-15000</v>
      </c>
      <c r="I449" s="13"/>
      <c r="J449" s="14">
        <f>SUM(E449+H449)</f>
        <v>30000</v>
      </c>
      <c r="K449" s="15">
        <f>SUM(L449:M449)</f>
        <v>45000</v>
      </c>
      <c r="L449" s="15">
        <v>45000</v>
      </c>
      <c r="M449" s="15"/>
      <c r="N449" s="15">
        <f>SUM(O449:P449)</f>
        <v>43550.18</v>
      </c>
      <c r="O449" s="15">
        <v>43550.18</v>
      </c>
      <c r="P449" s="15"/>
      <c r="Q449" s="74">
        <f t="shared" si="57"/>
        <v>96.77817777777777</v>
      </c>
    </row>
    <row r="450" spans="1:17" ht="27.75" customHeight="1">
      <c r="A450" s="13"/>
      <c r="B450" s="13"/>
      <c r="C450" s="88" t="s">
        <v>118</v>
      </c>
      <c r="D450" s="89"/>
      <c r="E450" s="21">
        <f>SUM(F450:G450)</f>
        <v>118000</v>
      </c>
      <c r="F450" s="21">
        <f>SUM(F446:F449)</f>
        <v>118000</v>
      </c>
      <c r="G450" s="22">
        <f>SUM(G447:G449)</f>
        <v>0</v>
      </c>
      <c r="H450" s="22">
        <f>SUM(H447:H449)</f>
        <v>-15000</v>
      </c>
      <c r="I450" s="22"/>
      <c r="J450" s="22">
        <f>SUM(J447:J449)</f>
        <v>33000</v>
      </c>
      <c r="K450" s="23">
        <f>SUM(L450:M450)</f>
        <v>118000</v>
      </c>
      <c r="L450" s="23">
        <f>SUM(L446:L449)</f>
        <v>118000</v>
      </c>
      <c r="M450" s="27">
        <f>SUM(M447:M449)</f>
        <v>0</v>
      </c>
      <c r="N450" s="23">
        <f>SUM(O450:P450)</f>
        <v>114227.76000000001</v>
      </c>
      <c r="O450" s="23">
        <f>SUM(O446:O449)</f>
        <v>114227.76000000001</v>
      </c>
      <c r="P450" s="27"/>
      <c r="Q450" s="74">
        <f t="shared" si="57"/>
        <v>96.80318644067796</v>
      </c>
    </row>
    <row r="451" spans="1:17" ht="12.75" customHeight="1">
      <c r="A451" s="34"/>
      <c r="B451" s="51">
        <v>92195</v>
      </c>
      <c r="C451" s="17">
        <v>4300</v>
      </c>
      <c r="D451" s="13" t="s">
        <v>33</v>
      </c>
      <c r="E451" s="14">
        <f>SUM(F451)</f>
        <v>20000</v>
      </c>
      <c r="F451" s="14">
        <v>20000</v>
      </c>
      <c r="G451" s="22"/>
      <c r="H451" s="22"/>
      <c r="I451" s="22"/>
      <c r="J451" s="22"/>
      <c r="K451" s="15">
        <f>SUM(L451)</f>
        <v>20000</v>
      </c>
      <c r="L451" s="15">
        <v>20000</v>
      </c>
      <c r="M451" s="27"/>
      <c r="N451" s="15">
        <f>SUM(O451)</f>
        <v>0</v>
      </c>
      <c r="O451" s="15">
        <v>0</v>
      </c>
      <c r="P451" s="27"/>
      <c r="Q451" s="74">
        <f t="shared" si="57"/>
        <v>0</v>
      </c>
    </row>
    <row r="452" spans="1:17" ht="12.75" customHeight="1">
      <c r="A452" s="34"/>
      <c r="B452" s="51"/>
      <c r="C452" s="86" t="s">
        <v>128</v>
      </c>
      <c r="D452" s="87"/>
      <c r="E452" s="22">
        <f>SUM(F451)</f>
        <v>20000</v>
      </c>
      <c r="F452" s="22">
        <f>SUM(F451)</f>
        <v>20000</v>
      </c>
      <c r="G452" s="22"/>
      <c r="H452" s="22"/>
      <c r="I452" s="22"/>
      <c r="J452" s="22"/>
      <c r="K452" s="27">
        <f>SUM(L451)</f>
        <v>20000</v>
      </c>
      <c r="L452" s="27">
        <f>SUM(L451)</f>
        <v>20000</v>
      </c>
      <c r="M452" s="27"/>
      <c r="N452" s="27">
        <f>SUM(O451)</f>
        <v>0</v>
      </c>
      <c r="O452" s="27">
        <f>SUM(O451)</f>
        <v>0</v>
      </c>
      <c r="P452" s="27"/>
      <c r="Q452" s="74">
        <f t="shared" si="57"/>
        <v>0</v>
      </c>
    </row>
    <row r="453" spans="1:17" ht="12" customHeight="1">
      <c r="A453" s="90" t="s">
        <v>62</v>
      </c>
      <c r="B453" s="91"/>
      <c r="C453" s="91"/>
      <c r="D453" s="92"/>
      <c r="E453" s="14">
        <f t="shared" si="65"/>
        <v>3596041</v>
      </c>
      <c r="F453" s="14">
        <f>SUM(F450,F445,F443,F452)</f>
        <v>1322990</v>
      </c>
      <c r="G453" s="14">
        <f>SUM(G443,G445,G450)</f>
        <v>2273051</v>
      </c>
      <c r="H453" s="14">
        <f>SUM(H450,H445,H443)</f>
        <v>-10000</v>
      </c>
      <c r="I453" s="14" t="e">
        <f>SUM(I443,I445,I450)</f>
        <v>#REF!</v>
      </c>
      <c r="J453" s="14" t="e">
        <f>SUM(E453+H453+I453)</f>
        <v>#REF!</v>
      </c>
      <c r="K453" s="15">
        <f aca="true" t="shared" si="67" ref="K453:K458">SUM(L453:M453)</f>
        <v>4062928</v>
      </c>
      <c r="L453" s="15">
        <f>SUM(L450,L445,L443,L452)</f>
        <v>1568810</v>
      </c>
      <c r="M453" s="15">
        <f>SUM(M443,M445,M450)</f>
        <v>2494118</v>
      </c>
      <c r="N453" s="15">
        <f aca="true" t="shared" si="68" ref="N453:N458">SUM(O453:P453)</f>
        <v>2988533.64</v>
      </c>
      <c r="O453" s="15">
        <f>SUM(O443+O445+O450+O452)</f>
        <v>1395546.4000000001</v>
      </c>
      <c r="P453" s="15">
        <f>SUM(P443)</f>
        <v>1592987.24</v>
      </c>
      <c r="Q453" s="74">
        <f t="shared" si="57"/>
        <v>73.55615556071878</v>
      </c>
    </row>
    <row r="454" spans="1:17" ht="12" customHeight="1">
      <c r="A454" s="13">
        <v>926</v>
      </c>
      <c r="B454" s="13">
        <v>92605</v>
      </c>
      <c r="C454" s="13">
        <v>4210</v>
      </c>
      <c r="D454" s="13" t="s">
        <v>13</v>
      </c>
      <c r="E454" s="14">
        <f t="shared" si="65"/>
        <v>32000</v>
      </c>
      <c r="F454" s="14">
        <v>32000</v>
      </c>
      <c r="G454" s="13"/>
      <c r="H454" s="14">
        <v>0</v>
      </c>
      <c r="I454" s="13"/>
      <c r="J454" s="14">
        <f>SUM(E454+H454)</f>
        <v>32000</v>
      </c>
      <c r="K454" s="15">
        <f t="shared" si="67"/>
        <v>38000</v>
      </c>
      <c r="L454" s="15">
        <v>38000</v>
      </c>
      <c r="M454" s="15"/>
      <c r="N454" s="15">
        <f t="shared" si="68"/>
        <v>31530.36</v>
      </c>
      <c r="O454" s="15">
        <v>31530.36</v>
      </c>
      <c r="P454" s="15"/>
      <c r="Q454" s="74">
        <f t="shared" si="57"/>
        <v>82.97463157894737</v>
      </c>
    </row>
    <row r="455" spans="1:17" ht="12" customHeight="1">
      <c r="A455" s="13"/>
      <c r="B455" s="13"/>
      <c r="C455" s="13">
        <v>4270</v>
      </c>
      <c r="D455" s="13" t="s">
        <v>7</v>
      </c>
      <c r="E455" s="14">
        <f t="shared" si="65"/>
        <v>0</v>
      </c>
      <c r="F455" s="14">
        <v>0</v>
      </c>
      <c r="G455" s="13"/>
      <c r="H455" s="14"/>
      <c r="I455" s="13"/>
      <c r="J455" s="14"/>
      <c r="K455" s="15">
        <f t="shared" si="67"/>
        <v>16000</v>
      </c>
      <c r="L455" s="15">
        <v>16000</v>
      </c>
      <c r="M455" s="15"/>
      <c r="N455" s="15">
        <f t="shared" si="68"/>
        <v>3050</v>
      </c>
      <c r="O455" s="15">
        <v>3050</v>
      </c>
      <c r="P455" s="15"/>
      <c r="Q455" s="74">
        <f t="shared" si="57"/>
        <v>19.0625</v>
      </c>
    </row>
    <row r="456" spans="1:17" ht="12" customHeight="1">
      <c r="A456" s="13"/>
      <c r="B456" s="13"/>
      <c r="C456" s="13">
        <v>4300</v>
      </c>
      <c r="D456" s="13" t="s">
        <v>33</v>
      </c>
      <c r="E456" s="14">
        <f t="shared" si="65"/>
        <v>75000</v>
      </c>
      <c r="F456" s="14">
        <v>75000</v>
      </c>
      <c r="G456" s="13"/>
      <c r="H456" s="14">
        <v>0</v>
      </c>
      <c r="I456" s="13"/>
      <c r="J456" s="14">
        <f>SUM(E456+H456)</f>
        <v>75000</v>
      </c>
      <c r="K456" s="15">
        <f t="shared" si="67"/>
        <v>75000</v>
      </c>
      <c r="L456" s="15">
        <v>75000</v>
      </c>
      <c r="M456" s="15"/>
      <c r="N456" s="15">
        <f t="shared" si="68"/>
        <v>68130.8</v>
      </c>
      <c r="O456" s="15">
        <v>68130.8</v>
      </c>
      <c r="P456" s="15"/>
      <c r="Q456" s="74">
        <f t="shared" si="57"/>
        <v>90.84106666666668</v>
      </c>
    </row>
    <row r="457" spans="1:17" ht="12" customHeight="1">
      <c r="A457" s="13"/>
      <c r="B457" s="13"/>
      <c r="C457" s="13">
        <v>4430</v>
      </c>
      <c r="D457" s="13" t="s">
        <v>25</v>
      </c>
      <c r="E457" s="14">
        <f t="shared" si="65"/>
        <v>10000</v>
      </c>
      <c r="F457" s="14">
        <v>10000</v>
      </c>
      <c r="G457" s="13"/>
      <c r="H457" s="14">
        <v>0</v>
      </c>
      <c r="I457" s="13"/>
      <c r="J457" s="14">
        <f>SUM(E457+H457)</f>
        <v>10000</v>
      </c>
      <c r="K457" s="15">
        <f t="shared" si="67"/>
        <v>4000</v>
      </c>
      <c r="L457" s="15">
        <v>4000</v>
      </c>
      <c r="M457" s="15"/>
      <c r="N457" s="15">
        <f t="shared" si="68"/>
        <v>1658</v>
      </c>
      <c r="O457" s="15">
        <v>1658</v>
      </c>
      <c r="P457" s="15"/>
      <c r="Q457" s="74">
        <f t="shared" si="57"/>
        <v>41.449999999999996</v>
      </c>
    </row>
    <row r="458" spans="1:17" ht="24.75" customHeight="1">
      <c r="A458" s="13"/>
      <c r="B458" s="13"/>
      <c r="C458" s="13">
        <v>6050</v>
      </c>
      <c r="D458" s="17" t="s">
        <v>59</v>
      </c>
      <c r="E458" s="14">
        <f t="shared" si="65"/>
        <v>470000</v>
      </c>
      <c r="F458" s="14"/>
      <c r="G458" s="14">
        <v>470000</v>
      </c>
      <c r="H458" s="14"/>
      <c r="I458" s="14">
        <v>200000</v>
      </c>
      <c r="J458" s="14">
        <f>SUM(E458+I458)</f>
        <v>670000</v>
      </c>
      <c r="K458" s="15">
        <f t="shared" si="67"/>
        <v>1002051</v>
      </c>
      <c r="L458" s="15"/>
      <c r="M458" s="15">
        <v>1002051</v>
      </c>
      <c r="N458" s="15">
        <f t="shared" si="68"/>
        <v>669788.58</v>
      </c>
      <c r="O458" s="15"/>
      <c r="P458" s="15">
        <v>669788.58</v>
      </c>
      <c r="Q458" s="74">
        <f t="shared" si="57"/>
        <v>66.84176553887976</v>
      </c>
    </row>
    <row r="459" spans="1:17" ht="27.75" customHeight="1">
      <c r="A459" s="13"/>
      <c r="B459" s="13"/>
      <c r="C459" s="115" t="s">
        <v>51</v>
      </c>
      <c r="D459" s="116"/>
      <c r="E459" s="75">
        <f>SUM(E454:E458)</f>
        <v>587000</v>
      </c>
      <c r="F459" s="75">
        <f>SUM(F454:F458)</f>
        <v>117000</v>
      </c>
      <c r="G459" s="75">
        <f>SUM(G458)</f>
        <v>470000</v>
      </c>
      <c r="H459" s="75">
        <f>SUM(H454:H458)</f>
        <v>0</v>
      </c>
      <c r="I459" s="75">
        <f>SUM(I458)</f>
        <v>200000</v>
      </c>
      <c r="J459" s="75">
        <f>SUM(J454:J458)</f>
        <v>787000</v>
      </c>
      <c r="K459" s="76">
        <f>SUM(M459+L459)</f>
        <v>1135051</v>
      </c>
      <c r="L459" s="76">
        <f>SUM(L454:L458)</f>
        <v>133000</v>
      </c>
      <c r="M459" s="76">
        <f>SUM(M458)</f>
        <v>1002051</v>
      </c>
      <c r="N459" s="76">
        <f>SUM(P459+O459)</f>
        <v>774157.74</v>
      </c>
      <c r="O459" s="76">
        <f>SUM(O454:O458)</f>
        <v>104369.16</v>
      </c>
      <c r="P459" s="76">
        <f>SUM(P458)</f>
        <v>669788.58</v>
      </c>
      <c r="Q459" s="74">
        <f t="shared" si="57"/>
        <v>68.2046656934358</v>
      </c>
    </row>
    <row r="460" spans="1:17" ht="54.75" customHeight="1">
      <c r="A460" s="13"/>
      <c r="B460" s="16">
        <v>92695</v>
      </c>
      <c r="C460" s="16">
        <v>2820</v>
      </c>
      <c r="D460" s="36" t="s">
        <v>101</v>
      </c>
      <c r="E460" s="18">
        <f>SUM(F460+G460)</f>
        <v>18000</v>
      </c>
      <c r="F460" s="18">
        <v>18000</v>
      </c>
      <c r="G460" s="22"/>
      <c r="H460" s="14">
        <v>0</v>
      </c>
      <c r="I460" s="22"/>
      <c r="J460" s="14">
        <v>12500</v>
      </c>
      <c r="K460" s="19">
        <f>SUM(L460+M460)</f>
        <v>11500</v>
      </c>
      <c r="L460" s="19">
        <v>11500</v>
      </c>
      <c r="M460" s="27"/>
      <c r="N460" s="19">
        <f>SUM(O460+P460)</f>
        <v>11478</v>
      </c>
      <c r="O460" s="19">
        <v>11478</v>
      </c>
      <c r="P460" s="27"/>
      <c r="Q460" s="77">
        <f aca="true" t="shared" si="69" ref="Q460:Q466">SUM(N460/K460)*100</f>
        <v>99.80869565217392</v>
      </c>
    </row>
    <row r="461" spans="1:17" ht="12.75" customHeight="1">
      <c r="A461" s="13"/>
      <c r="B461" s="16"/>
      <c r="C461" s="16">
        <v>4170</v>
      </c>
      <c r="D461" s="13" t="s">
        <v>93</v>
      </c>
      <c r="E461" s="14">
        <f>SUM(F461+G461)</f>
        <v>60000</v>
      </c>
      <c r="F461" s="14">
        <v>60000</v>
      </c>
      <c r="G461" s="22"/>
      <c r="H461" s="14"/>
      <c r="I461" s="22"/>
      <c r="J461" s="14"/>
      <c r="K461" s="15">
        <f>SUM(L461+M461)</f>
        <v>60000</v>
      </c>
      <c r="L461" s="15">
        <v>60000</v>
      </c>
      <c r="M461" s="27"/>
      <c r="N461" s="15">
        <f>SUM(O461+P461)</f>
        <v>53139.03</v>
      </c>
      <c r="O461" s="15">
        <v>53139.03</v>
      </c>
      <c r="P461" s="27"/>
      <c r="Q461" s="74">
        <f t="shared" si="69"/>
        <v>88.56505</v>
      </c>
    </row>
    <row r="462" spans="1:17" ht="12.75" customHeight="1">
      <c r="A462" s="13"/>
      <c r="B462" s="16"/>
      <c r="C462" s="69">
        <v>4110</v>
      </c>
      <c r="D462" s="36" t="s">
        <v>20</v>
      </c>
      <c r="E462" s="14">
        <f>SUM(F462+G462)</f>
        <v>5000</v>
      </c>
      <c r="F462" s="14">
        <v>5000</v>
      </c>
      <c r="G462" s="22"/>
      <c r="H462" s="14"/>
      <c r="I462" s="22"/>
      <c r="J462" s="14"/>
      <c r="K462" s="15">
        <f>SUM(L462+M462)</f>
        <v>5000</v>
      </c>
      <c r="L462" s="15">
        <v>5000</v>
      </c>
      <c r="M462" s="27"/>
      <c r="N462" s="15">
        <f>SUM(O462+P462)</f>
        <v>3531.67</v>
      </c>
      <c r="O462" s="15">
        <v>3531.67</v>
      </c>
      <c r="P462" s="27"/>
      <c r="Q462" s="74">
        <f t="shared" si="69"/>
        <v>70.6334</v>
      </c>
    </row>
    <row r="463" spans="1:17" ht="12.75" customHeight="1">
      <c r="A463" s="13"/>
      <c r="B463" s="16"/>
      <c r="C463" s="13">
        <v>4120</v>
      </c>
      <c r="D463" s="13" t="s">
        <v>21</v>
      </c>
      <c r="E463" s="14">
        <f>SUM(F463+G463)</f>
        <v>1000</v>
      </c>
      <c r="F463" s="14">
        <v>1000</v>
      </c>
      <c r="G463" s="22"/>
      <c r="H463" s="14"/>
      <c r="I463" s="22"/>
      <c r="J463" s="14"/>
      <c r="K463" s="15">
        <f>SUM(L463+M463)</f>
        <v>1000</v>
      </c>
      <c r="L463" s="15">
        <v>1000</v>
      </c>
      <c r="M463" s="27"/>
      <c r="N463" s="15">
        <f>SUM(O463+P463)</f>
        <v>553.01</v>
      </c>
      <c r="O463" s="15">
        <v>553.01</v>
      </c>
      <c r="P463" s="27"/>
      <c r="Q463" s="74">
        <f t="shared" si="69"/>
        <v>55.301</v>
      </c>
    </row>
    <row r="464" spans="1:17" ht="12" customHeight="1">
      <c r="A464" s="13"/>
      <c r="B464" s="13"/>
      <c r="C464" s="70" t="s">
        <v>132</v>
      </c>
      <c r="D464" s="25"/>
      <c r="E464" s="22">
        <f>SUM(E460:E463)</f>
        <v>84000</v>
      </c>
      <c r="F464" s="22">
        <f>SUM(F460:F463)</f>
        <v>84000</v>
      </c>
      <c r="G464" s="22">
        <f>SUM(G460:G460)</f>
        <v>0</v>
      </c>
      <c r="H464" s="22">
        <f>SUM(H460:H460)</f>
        <v>0</v>
      </c>
      <c r="I464" s="22">
        <v>0</v>
      </c>
      <c r="J464" s="22">
        <f>SUM(J460:J460)</f>
        <v>12500</v>
      </c>
      <c r="K464" s="27">
        <f>SUM(K460:K463)</f>
        <v>77500</v>
      </c>
      <c r="L464" s="27">
        <f>SUM(L460:L463)</f>
        <v>77500</v>
      </c>
      <c r="M464" s="27">
        <f>SUM(M460:M460)</f>
        <v>0</v>
      </c>
      <c r="N464" s="27">
        <f>SUM(N460:N463)</f>
        <v>68701.70999999999</v>
      </c>
      <c r="O464" s="27">
        <f>SUM(O460:O463)</f>
        <v>68701.70999999999</v>
      </c>
      <c r="P464" s="27"/>
      <c r="Q464" s="74">
        <f t="shared" si="69"/>
        <v>88.64736774193548</v>
      </c>
    </row>
    <row r="465" spans="1:17" ht="17.25" customHeight="1">
      <c r="A465" s="90" t="s">
        <v>63</v>
      </c>
      <c r="B465" s="91"/>
      <c r="C465" s="91"/>
      <c r="D465" s="92"/>
      <c r="E465" s="14">
        <f t="shared" si="65"/>
        <v>671000</v>
      </c>
      <c r="F465" s="14">
        <f>SUM(F459,F464)</f>
        <v>201000</v>
      </c>
      <c r="G465" s="14">
        <f>SUM(G459)</f>
        <v>470000</v>
      </c>
      <c r="H465" s="14" t="e">
        <f>SUM(#REF!+H459)</f>
        <v>#REF!</v>
      </c>
      <c r="I465" s="14" t="e">
        <f>SUM(I459,#REF!)</f>
        <v>#REF!</v>
      </c>
      <c r="J465" s="14" t="e">
        <f>SUM(E465+I465)</f>
        <v>#REF!</v>
      </c>
      <c r="K465" s="15">
        <f>SUM(L465:M465)</f>
        <v>1212551</v>
      </c>
      <c r="L465" s="15">
        <f>SUM(L459,L464)</f>
        <v>210500</v>
      </c>
      <c r="M465" s="15">
        <f>SUM(M459)</f>
        <v>1002051</v>
      </c>
      <c r="N465" s="15">
        <f>SUM(O465:P465)</f>
        <v>842859.45</v>
      </c>
      <c r="O465" s="15">
        <f>SUM(O464,O459)</f>
        <v>173070.87</v>
      </c>
      <c r="P465" s="15">
        <f>SUM(P459)</f>
        <v>669788.58</v>
      </c>
      <c r="Q465" s="74">
        <f t="shared" si="69"/>
        <v>69.51125767081136</v>
      </c>
    </row>
    <row r="466" spans="1:17" ht="12" customHeight="1">
      <c r="A466" s="90" t="s">
        <v>64</v>
      </c>
      <c r="B466" s="91"/>
      <c r="C466" s="91"/>
      <c r="D466" s="92"/>
      <c r="E466" s="14">
        <f>SUM(F466+G466)</f>
        <v>71629226</v>
      </c>
      <c r="F466" s="14">
        <f>SUM(F25+F38+F50+F53+F109+F114+F142+F145+F151+F290+F313+F388+F413+F432+F453+F465+F293)</f>
        <v>46349726</v>
      </c>
      <c r="G466" s="14">
        <f>SUM(G25+G38+G50+G53+G109+G142+G145+G151+G290+G313+G388+G413+G432+G453+G465)</f>
        <v>25279500</v>
      </c>
      <c r="H466" s="14" t="e">
        <f>SUM(H25+H38+H50+H53+H109+H114+#REF!+H142+H145+H151+H290+H313+H388+H413+H432+H453+H465)</f>
        <v>#REF!</v>
      </c>
      <c r="I466" s="14" t="e">
        <f>SUM(I25+I38+I50+I53+I109+I114+#REF!+I142+I151+I290+I313+I388+I413+I432+I453+I465)</f>
        <v>#REF!</v>
      </c>
      <c r="J466" s="14" t="e">
        <f>SUM(+J453+J432+J413+J388+J313+J290+J151+J145+J142+#REF!+J114+J109+J53+J50+J38+J25+J465)</f>
        <v>#REF!</v>
      </c>
      <c r="K466" s="15">
        <f>SUM(L466+M466)</f>
        <v>78254410.95</v>
      </c>
      <c r="L466" s="15">
        <f>SUM(L25+L38+L50+L53+L109+L114+L142+L145+L151+L290+L313+L388+L413+L432+L453+L465+L293)</f>
        <v>46831817.43</v>
      </c>
      <c r="M466" s="15">
        <f>SUM(M25+M38+M50+M53+M109+M142+M145+M151+M290+M313+M388+M413+M432+M453+M465)</f>
        <v>31422593.52</v>
      </c>
      <c r="N466" s="15">
        <f>SUM(O466+P466)</f>
        <v>68600629.32000001</v>
      </c>
      <c r="O466" s="15">
        <f>SUM(O25+O38+O50+O53+O109+O114+O142+O145+O151+O290+O293+O313+O388+O413+O432+O453+O465)</f>
        <v>43640916.68000001</v>
      </c>
      <c r="P466" s="15">
        <f>SUM(P25+P38+P109+P142+P290+P313+P388+P413+P432+P453+P465)</f>
        <v>24959712.64</v>
      </c>
      <c r="Q466" s="74">
        <f t="shared" si="69"/>
        <v>87.66359427819577</v>
      </c>
    </row>
  </sheetData>
  <mergeCells count="93">
    <mergeCell ref="C188:D188"/>
    <mergeCell ref="C283:D283"/>
    <mergeCell ref="A7:G7"/>
    <mergeCell ref="A145:D145"/>
    <mergeCell ref="C144:D144"/>
    <mergeCell ref="C240:D240"/>
    <mergeCell ref="C238:D238"/>
    <mergeCell ref="C215:D215"/>
    <mergeCell ref="A151:D151"/>
    <mergeCell ref="C150:D150"/>
    <mergeCell ref="C147:D147"/>
    <mergeCell ref="C312:D312"/>
    <mergeCell ref="C178:D178"/>
    <mergeCell ref="C292:D292"/>
    <mergeCell ref="C299:D299"/>
    <mergeCell ref="C191:D191"/>
    <mergeCell ref="A293:D293"/>
    <mergeCell ref="C261:D261"/>
    <mergeCell ref="C289:D289"/>
    <mergeCell ref="C286:D286"/>
    <mergeCell ref="A290:D290"/>
    <mergeCell ref="C422:D422"/>
    <mergeCell ref="C427:D427"/>
    <mergeCell ref="A465:D465"/>
    <mergeCell ref="C443:D443"/>
    <mergeCell ref="A432:D432"/>
    <mergeCell ref="C431:D431"/>
    <mergeCell ref="C296:D296"/>
    <mergeCell ref="C387:D387"/>
    <mergeCell ref="C332:D332"/>
    <mergeCell ref="C98:D98"/>
    <mergeCell ref="C58:D58"/>
    <mergeCell ref="C95:D95"/>
    <mergeCell ref="A466:D466"/>
    <mergeCell ref="C445:D445"/>
    <mergeCell ref="C450:D450"/>
    <mergeCell ref="A453:D453"/>
    <mergeCell ref="C459:D459"/>
    <mergeCell ref="C452:D452"/>
    <mergeCell ref="C419:D419"/>
    <mergeCell ref="E5:G5"/>
    <mergeCell ref="H8:I8"/>
    <mergeCell ref="O7:Q7"/>
    <mergeCell ref="Q8:Q9"/>
    <mergeCell ref="F8:G8"/>
    <mergeCell ref="E8:E9"/>
    <mergeCell ref="K8:K9"/>
    <mergeCell ref="N5:P5"/>
    <mergeCell ref="C141:D141"/>
    <mergeCell ref="L8:M8"/>
    <mergeCell ref="N8:N9"/>
    <mergeCell ref="O8:P8"/>
    <mergeCell ref="A25:D25"/>
    <mergeCell ref="C113:D113"/>
    <mergeCell ref="A114:D114"/>
    <mergeCell ref="A109:D109"/>
    <mergeCell ref="C108:D108"/>
    <mergeCell ref="C69:D69"/>
    <mergeCell ref="C132:D132"/>
    <mergeCell ref="C128:D128"/>
    <mergeCell ref="C117:D117"/>
    <mergeCell ref="C134:D134"/>
    <mergeCell ref="A53:D53"/>
    <mergeCell ref="C379:D379"/>
    <mergeCell ref="C22:D22"/>
    <mergeCell ref="C8:C9"/>
    <mergeCell ref="D8:D9"/>
    <mergeCell ref="C32:D32"/>
    <mergeCell ref="C37:D37"/>
    <mergeCell ref="C20:D20"/>
    <mergeCell ref="C52:D52"/>
    <mergeCell ref="A142:D142"/>
    <mergeCell ref="C315:D315"/>
    <mergeCell ref="C309:D309"/>
    <mergeCell ref="A313:D313"/>
    <mergeCell ref="A413:D413"/>
    <mergeCell ref="C330:D330"/>
    <mergeCell ref="C381:D381"/>
    <mergeCell ref="C338:D338"/>
    <mergeCell ref="C336:D336"/>
    <mergeCell ref="C415:D415"/>
    <mergeCell ref="C397:D397"/>
    <mergeCell ref="A388:D388"/>
    <mergeCell ref="C412:D412"/>
    <mergeCell ref="C409:D409"/>
    <mergeCell ref="A8:A9"/>
    <mergeCell ref="C27:D27"/>
    <mergeCell ref="C49:D49"/>
    <mergeCell ref="A50:D50"/>
    <mergeCell ref="A38:D38"/>
    <mergeCell ref="C24:D24"/>
    <mergeCell ref="B8:B9"/>
    <mergeCell ref="C44:D4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2009-05-04T11:42:21Z</cp:lastPrinted>
  <dcterms:created xsi:type="dcterms:W3CDTF">2001-08-02T07:18:30Z</dcterms:created>
  <dcterms:modified xsi:type="dcterms:W3CDTF">2009-05-06T08:11:50Z</dcterms:modified>
  <cp:category/>
  <cp:version/>
  <cp:contentType/>
  <cp:contentStatus/>
</cp:coreProperties>
</file>