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7895" windowHeight="11445" activeTab="1"/>
  </bookViews>
  <sheets>
    <sheet name="Wykres1" sheetId="1" r:id="rId1"/>
    <sheet name="szczegół" sheetId="2" r:id="rId2"/>
    <sheet name="Arkusz1" sheetId="3" r:id="rId3"/>
  </sheets>
  <definedNames>
    <definedName name="_xlnm.Print_Area" localSheetId="1">'szczegół'!$A$1:$J$1153</definedName>
  </definedNames>
  <calcPr fullCalcOnLoad="1"/>
</workbook>
</file>

<file path=xl/sharedStrings.xml><?xml version="1.0" encoding="utf-8"?>
<sst xmlns="http://schemas.openxmlformats.org/spreadsheetml/2006/main" count="1583" uniqueCount="827">
  <si>
    <t xml:space="preserve">Dotacja podmiotowa z budżetu dla samorządowej instytucji kultury     </t>
  </si>
  <si>
    <t xml:space="preserve">Dotacja dla biblioteki publicz.w Komorowie( na działalność statutową)       </t>
  </si>
  <si>
    <t xml:space="preserve">Dotacja dla biblioteki publicz.w Michałowicach (na działalność statutową)      </t>
  </si>
  <si>
    <t xml:space="preserve">Ochrona  zabytków i opieka nad zabytkami                         </t>
  </si>
  <si>
    <t>Dotacje celowe z budżetu na finansowanie lub dofinansowanie prac remontowych i konserwatorskich obiektów zabytkowych przekazane jednostkom niezaliczonym do sektora finansów publicznych</t>
  </si>
  <si>
    <t>Opieka nad zwierzętami - Komorów (f osiedla)</t>
  </si>
  <si>
    <t>Usługi - Komorów  (f osiedla) administrowanie stroną komorow.pl, zmiany graficzne na stronie</t>
  </si>
  <si>
    <t xml:space="preserve">Zakupy - Michałowice (f osiedla) uzupełnienie infrastruktury osiedla </t>
  </si>
  <si>
    <t xml:space="preserve">Montaż stojaków na rowery - Komorów  (f osiedla)  </t>
  </si>
  <si>
    <t>Wykonanie ogrodzenia działki gminnej - Granica (f osiedla)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</si>
  <si>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</si>
  <si>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</si>
  <si>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Przedszkole Michałowice -  usługi pocztowe, koszty i prowizje bankowe, wywóz śmieci,  prowadzenie strony internetowej, aktualizacja programów komputerowych, imprezy edukacyjne(teatrzyki, koncert), kominiarskie, opłaty za monitoring budynku, opłaty za ścieki, ogłoszenia prasowe, opłaty radiofoniczne i telewizyjne, serwisowanie programów komputerowych i inne</t>
  </si>
  <si>
    <t>Przedszkole Nowa Wieś  - usługi pocztowe, koszty i prowizje bankowe, wywóz śmieci, aktualizacja programów komputerowych, usługi transportowe, kominiarskie, opłaty za monitoring budynku, opłaty za ścieki,  opłaty radiofoniczne i telewizyjne, serwisowanie programów komputerowych i inne</t>
  </si>
  <si>
    <t xml:space="preserve">Przedszkole Michałowice - zakup usług dostępu do sieci Internet        </t>
  </si>
  <si>
    <t xml:space="preserve">Zakupy związane z działalnością sportową                        </t>
  </si>
  <si>
    <t>Zakup materiałów i wyposażenia na strefach rekreacji</t>
  </si>
  <si>
    <t xml:space="preserve">Zakup materiałów i wyposażenia- Orlik 2012 </t>
  </si>
  <si>
    <t xml:space="preserve">Składki na ubezpieczenia społeczne - Pęcice Małe (f sołecki)                </t>
  </si>
  <si>
    <t xml:space="preserve">Składki na ubezpieczenia społeczne - Nowa Wieś (f sołecki)                </t>
  </si>
  <si>
    <t xml:space="preserve">Składki na ubezpieczenia społeczne - Michałowice (f osiedla)      </t>
  </si>
  <si>
    <t xml:space="preserve">Składki na ubezpieczenia społeczne - Opacz Mała (f.sołecki)                      </t>
  </si>
  <si>
    <t xml:space="preserve">Składki na ubezpieczenia społeczne - Opacz Kolonia (f sołecki)                      </t>
  </si>
  <si>
    <t xml:space="preserve">Dotacja-organizacja koncertów, wieczorów literackich, festynów rodzinnych i innych imprez okolicznościowych </t>
  </si>
  <si>
    <t xml:space="preserve">Składki na ubezpieczenia społeczne - Komorów Wieś (f sołecki)                </t>
  </si>
  <si>
    <t xml:space="preserve">Składki na ubezpieczenia społeczne - Michałowice Wieś (f sołecki)                </t>
  </si>
  <si>
    <t xml:space="preserve">Umowy zlecenia  - Opacz Kolonia (f sołecki)                      </t>
  </si>
  <si>
    <t xml:space="preserve">Umowy zlecenia - Opacz Mała (f.sołecki)                      </t>
  </si>
  <si>
    <t xml:space="preserve">Umowy zlecenia - Pęcice Małe (f sołecki)                </t>
  </si>
  <si>
    <t xml:space="preserve">Umowy zlecenia - Nowa Wieś (f sołecki)                </t>
  </si>
  <si>
    <t xml:space="preserve">Umowy zlecenia - Michałowice Wieś (f sołecki)                </t>
  </si>
  <si>
    <t xml:space="preserve">Umowy zlecenia - Komorów Wieś (f sołecki)                </t>
  </si>
  <si>
    <t xml:space="preserve">Umowy zlecenia - Michałowice (f osiedla)      </t>
  </si>
  <si>
    <t>Umowy zlecenia obsługa centrum komputer w Nowej Wsi (OSP)</t>
  </si>
  <si>
    <t xml:space="preserve">Zakupy - Opacz Mała (f.sołecki)                      </t>
  </si>
  <si>
    <t xml:space="preserve">Zakupy - Pęcice Małe (f sołecki)                </t>
  </si>
  <si>
    <t xml:space="preserve">Zakupy - Nowa Wieś (f sołecki)                </t>
  </si>
  <si>
    <t xml:space="preserve">Zakupy - Michałowice Wieś (f sołecki)                </t>
  </si>
  <si>
    <t xml:space="preserve">Zakupy - Komorów Wieś (f sołecki)                </t>
  </si>
  <si>
    <t xml:space="preserve">Zakupy - Michałowice (f osiedla)      </t>
  </si>
  <si>
    <t xml:space="preserve">Zakupy - Reguły (f sołecki)      </t>
  </si>
  <si>
    <t xml:space="preserve">Zakupy - Suchy Las (f sołecki)      </t>
  </si>
  <si>
    <t xml:space="preserve">Usługi - Reguły (f sołecki)      </t>
  </si>
  <si>
    <t>Składki na ubezpieczenie społeczne - boisko Orlik w Sokołowie</t>
  </si>
  <si>
    <t xml:space="preserve">Składki na ubezpieczenia społeczne - boisko Orlik w Sokołowie                </t>
  </si>
  <si>
    <t xml:space="preserve">Składki na ubezpieczenia społeczne - utrzymanie czystości i porządku 4 strefy rekreacji                </t>
  </si>
  <si>
    <t xml:space="preserve">Składki na ubezpieczenia społeczne - Granica (f osiedla)      </t>
  </si>
  <si>
    <t xml:space="preserve">Składki na ubezpieczenia społeczne - Reguły (f sołecki)                </t>
  </si>
  <si>
    <t xml:space="preserve">Składki na fundusz pracy - Opacz Kolonia (f sołecki)                      </t>
  </si>
  <si>
    <t xml:space="preserve">Składki na fundusz pracy  - boisko Orlik w Sokołowie        </t>
  </si>
  <si>
    <t xml:space="preserve">Składki na fundusz pracy - Michałowice Wieś (f sołecki)                </t>
  </si>
  <si>
    <t xml:space="preserve">Składki na fundusz pracy - Nowa Wieś (f sołecki)                </t>
  </si>
  <si>
    <t xml:space="preserve">Składki na fundusz pracy - Granica (f osiedla)      </t>
  </si>
  <si>
    <t xml:space="preserve">Składki na fundusz pracy - Reguły (f sołecki)                </t>
  </si>
  <si>
    <t xml:space="preserve">Składki na fundusz pracy - Opacz Mała (f.sołecki)                      </t>
  </si>
  <si>
    <t xml:space="preserve">Składki na fundusz pracy - Pęcice Małe (f sołecki)                </t>
  </si>
  <si>
    <t xml:space="preserve">Składki na fundusz pracy - Komorów Wieś (f sołecki)                </t>
  </si>
  <si>
    <t xml:space="preserve">Składki na fundusz pracy - Michałowice (f osiedla)      </t>
  </si>
  <si>
    <t>Umowy zlecenie  - boisko Orlik w Sokołowie</t>
  </si>
  <si>
    <t xml:space="preserve">Umowy zlecenia  - utrzymanie czystości i porządku  4 strefy rekreacji </t>
  </si>
  <si>
    <t xml:space="preserve">Składki na ubezpieczenia społeczne     </t>
  </si>
  <si>
    <t xml:space="preserve">Umowy zlecenia  - Opacz Kol (f sołecki)                    </t>
  </si>
  <si>
    <t xml:space="preserve">Umowy zlecenia  - Michałowice Wieś (f sołecki)                    </t>
  </si>
  <si>
    <t>Umowy zlecenie - Nowa Wieś (f sołecki)</t>
  </si>
  <si>
    <t>Umowy zlecenie - Sokołów (f sołecki)</t>
  </si>
  <si>
    <t>Umowy zlecenie - Granica  (f osiedla)</t>
  </si>
  <si>
    <t>Umowy zlecenie - Reguły (f sołecki)</t>
  </si>
  <si>
    <t>Zakup sprzętu sportowego - Sokołów (f sołecki)</t>
  </si>
  <si>
    <t>Zakup sprzętu - Komorów (f osiedla)</t>
  </si>
  <si>
    <t xml:space="preserve">Składki na fundusz pracy  - organizacja imprez sportowych                     </t>
  </si>
  <si>
    <t xml:space="preserve">Składki na fundusz pracy - utrzymanie czystości i porządku  4 strefy rekreacji                </t>
  </si>
  <si>
    <t>Składka na fundusz pracy - utrzymanie boiska Orlik w Sokołowie</t>
  </si>
  <si>
    <t>Wpłaty gmin na rzecz izb rolniczych w wys.2% uzyskania wpływów z podatku rolnego</t>
  </si>
  <si>
    <t>Oplaty - SMS przepompownie</t>
  </si>
  <si>
    <t>Przedszkole Nowa Wieś  - szkolenia pracowników administracji</t>
  </si>
  <si>
    <t>Inne formy wychowania przedszkolnego</t>
  </si>
  <si>
    <t xml:space="preserve">Punkt Przedszkolny "Antoś" w Michałowicach i 5 dzieci niepełnosprawnych   </t>
  </si>
  <si>
    <t>Punkt Przedszkolny "Smyki" w Komorowie</t>
  </si>
  <si>
    <t>Punk Przedszkolny "Misie Patysie" w Nowej Wsi</t>
  </si>
  <si>
    <t xml:space="preserve">Punk Przedszkolny Integracyjny "Słoneczna Kraina" w Nowej Wsi i 7 dzieci niepełnosprawnych   </t>
  </si>
  <si>
    <t>Punkt Przedszkolny "Sasanka" w Nowej Wsi</t>
  </si>
  <si>
    <t>Punk Przedszkolny "Zielony Domek" w Michałowicach</t>
  </si>
  <si>
    <t>Punk Przedszkolny "Prestige for kids" w Komorowie</t>
  </si>
  <si>
    <t>Punkt Przedszkolny Miasto Warszawa</t>
  </si>
  <si>
    <t>Punkt Przedszkolny Miasto Pruszków</t>
  </si>
  <si>
    <t>Punkt Przedszkolny Miasto Brwinów</t>
  </si>
  <si>
    <t xml:space="preserve">Gimnazja                                                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</si>
  <si>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</si>
  <si>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</si>
  <si>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Roboty porządkowe na terenie stref rekreacji</t>
  </si>
  <si>
    <t>Przeglądy na placach zabaw, ogródkach jordanowskich i strefach rekreacji</t>
  </si>
  <si>
    <t>Usługi związane z utrzymaniem Orlika 2012</t>
  </si>
  <si>
    <t xml:space="preserve">Ubezpiecz.osób biorących udział w imprezach sportowych       </t>
  </si>
  <si>
    <t>Ubezpieczenie ogródków jordanowskich oraz urządzeń  rekreacyjnych i wyposażenia placów zabaw</t>
  </si>
  <si>
    <t xml:space="preserve">Zadania w zakresie kultury fizycznej </t>
  </si>
  <si>
    <t>Dotacje celowe z budżetu jednostki samorządu terytorialnego, udzielone w trybie art. 221 ustawy,  na finansowanie lub dofinansowanie zadań zleconych do realizacji organizacjom prowadzącym działalność pożytku publicznego</t>
  </si>
  <si>
    <t>Dotacja-organizacja zajęć i imprez sportowych dla dzieci i młodzieży szkolnej</t>
  </si>
  <si>
    <t xml:space="preserve">Stypendia sportowe  </t>
  </si>
  <si>
    <t xml:space="preserve">926 Kultura fizyczna - Razem                                </t>
  </si>
  <si>
    <t>Gimnazjum Komorów - składki na ubezpieczenia społeczne</t>
  </si>
  <si>
    <t>Gimnazjum Michałowice - składki na ubezpieczenia społeczne</t>
  </si>
  <si>
    <t>Gimnazjum Nowa Wieś- składki na ubezpieczenia społeczne</t>
  </si>
  <si>
    <t xml:space="preserve">Gimnazjum Komorów - składki na fundusz pracy </t>
  </si>
  <si>
    <t xml:space="preserve">Gimnazjum Michałowice - składki na fundusz pracy </t>
  </si>
  <si>
    <t xml:space="preserve">Gimnazjum Nowa Wieś - składki na fundusz pracy </t>
  </si>
  <si>
    <t xml:space="preserve">Gimnazjum Komorów - umowy zlecenia: prowadzenie zajęć dodatkowych w czasie ferii i wakacji, zajęć rekreacyjno-sportowych, administrowanie serwisu sieci komputerowej, komisje egzaminacyjne na awans nauczycielski, inne prace zlecone   </t>
  </si>
  <si>
    <t xml:space="preserve">Gimnazjum Michałowice umowy zlecenia: prowadzenie zajęć dodatkowych w czasie ferii i wakacji, zajęć rekreacyjno-sportowych, komisje egzaminacyjne na awans nauczycielski, inne prace zlecone  </t>
  </si>
  <si>
    <t>Gimnazjum Nowa Wieś:  umowy zlecenia: prowadzenie zajęć dodatkowych w czasie ferii i wakacji, komisje egzaminacyjne na awans nauczycielski</t>
  </si>
  <si>
    <t xml:space="preserve">Gimnazjum Komorów - zakup środków czystości, materiałów biurowych i piśmiennych, wyposażenia druków, prenumeraty, papiernicze, akcesoria i programy komputerowe,śr do konserwacji, odzież ochronna, paliwa i inne </t>
  </si>
  <si>
    <t>Gimnazjum Michałowice - zakup środków czystości, materiałów biurowych i piśmiennych, wyposażenia druków, prenumeraty, papiernicze, akcesoria i programy komputerowe,śr do konserwacji, odzież ochronna, paliwa i inne (z wynajmu masztów 35 000 zł )</t>
  </si>
  <si>
    <t xml:space="preserve">Gimnazjum Nowa Wieś - zakup środków czystości, materiałów biurowych i piśmiennych, wyposażenia druków, prenumeraty, papiernicze, akcesoria i programy komputerowe,śr do konserwacji, odzież ochronna, paliwa i inne </t>
  </si>
  <si>
    <t>Gimnazjum Komorów  - zakup pomocy naukowych, dydaktycznych i książek</t>
  </si>
  <si>
    <t>Gimnazjum Michałowice - zakup pomocy naukowych, dydaktycznych i książek ( w tym z masztu 16 000 zł)</t>
  </si>
  <si>
    <t>Gimnazjum Nowa Wieś - zakup pomocy naukowych, dydaktycznych i książek</t>
  </si>
  <si>
    <t>Gimnazjum Nowa Wieś - usł.konserwacyjne, naprawcze maszyn, śr. transportu, urządzeń sprzętu</t>
  </si>
  <si>
    <t>Szkoła Komorów -prace remontowe</t>
  </si>
  <si>
    <t>Gimnazjum Komorów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</si>
  <si>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</si>
  <si>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Nowa Wieś - wydatki z zakresu medycyny pracy obejmujące badania wstępne, okresowe i profilaktyczne pracowników</t>
  </si>
  <si>
    <t xml:space="preserve">Gimnazjum Komorów - usługi pocztowe, koszty i prowizje bankowe, usługi transportowe, aktualizacja programów komputerowych, przegląd gaśnic i hydrantów, monitoring,  obsługa związkowa ZNP i inne </t>
  </si>
  <si>
    <t>Gimnazjum Michałowice - usługi pocztowe, koszty i prowizje bankowe, usługi transportowe, prowadzenie strony internetowej, aktualizacja programów komputerowych, przegląd gaśnic i hydrantów, monitoring,  obsługa związkowa ZNP i inne ( z wynajmu masztów 11 000 zł)</t>
  </si>
  <si>
    <t xml:space="preserve">Gimnazjum Nowa Wieś -usługi pocztowe, koszty i prowizje bankowe, usługi transportowe, aktualizacja programów komputerowych, przegląd gaśnic i hydrantów, monitoring,  obsługa związkowa ZNP i inne 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</si>
  <si>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</si>
  <si>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</si>
  <si>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Gimnazjum Komorów - wydatki na podróże służbowe krajowe</t>
  </si>
  <si>
    <t xml:space="preserve">Gimnazjum Michałowice - wydatki na podróże służbowe krajowe 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</si>
  <si>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</si>
  <si>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</si>
  <si>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</si>
  <si>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>Gimnazjum Nowa Wieś -  ubezpieczenia rzeczowe</t>
  </si>
  <si>
    <t>Gimnazjum Komorów - wydatki ponoszone zgodnie z przepisami ustawy o zakładowym funduszu świadczeń socjalnych i ustawy - Karta Nauczyciela</t>
  </si>
  <si>
    <t>Gimnazjum Michałowice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</si>
  <si>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</si>
  <si>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>Gimnazjum Komorów -szkolenie pracowników  administracji</t>
  </si>
  <si>
    <t>Gimnazjum Michałowice -szkolenie pracowników administracji</t>
  </si>
  <si>
    <t xml:space="preserve">Dowożenie uczniów do szkół                              </t>
  </si>
  <si>
    <t>dowóz dzieci do szkół szkoła podstawowa i gimnazjum</t>
  </si>
  <si>
    <t>dowóz dzieci niepełnosprawnych</t>
  </si>
  <si>
    <t>Zespoły obsługi ekonomiczno-administracyjnej szkół</t>
  </si>
  <si>
    <t>Świadczenia rzeczowe wynikające z przepisów BHP -zakup napojów i zwrot kosztów zakupu okularów korygujących</t>
  </si>
  <si>
    <t xml:space="preserve">Wynagrodzenia osobowe                       </t>
  </si>
  <si>
    <t>Nagrody jubileuszowe</t>
  </si>
  <si>
    <t>Wydatki ponoszone zgodnie z ustawą o dodatkowym wynagrodzeniu rocznym dla pracowników jednostek sfery budżetowej</t>
  </si>
  <si>
    <t>Wynagrodzenie bezosobowe</t>
  </si>
  <si>
    <t>Umowy zlecenia ,umowy o dzieło</t>
  </si>
  <si>
    <t xml:space="preserve">Zakup materiałów i wyposażenia                     </t>
  </si>
  <si>
    <t xml:space="preserve">Zakup materiałów, biurowych, piśmiennych, wyposażenia, prenumerata, druków, paliwa i inne                    </t>
  </si>
  <si>
    <t xml:space="preserve">Zakup usług remontowych </t>
  </si>
  <si>
    <t xml:space="preserve">Usługi konserw.naprawcze urządzeń  i sprzętu </t>
  </si>
  <si>
    <t>Usługi pocztowe, bankowe, serwis oprogramowania, 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</si>
  <si>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</si>
  <si>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</si>
  <si>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</si>
  <si>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>Ubezpieczenia rzeczowe</t>
  </si>
  <si>
    <t>Wydatki ponoszone zgodnie z przepisami ustawy o zakładowym funduszu świadczeń socjalnych</t>
  </si>
  <si>
    <t>Szkolenia pracowników administracja</t>
  </si>
  <si>
    <t xml:space="preserve">Licea ogólnokształcące                                  </t>
  </si>
  <si>
    <t>Dodatek wiejski, i mieszkaniowy  dla nauczycieli wypłaty przeznaczone na pomoc zdrowotną dla nauczycieli</t>
  </si>
  <si>
    <t>Umowy zlecenia: prowadzenie zajęć dodatkowych w czasie ferii i wakacji, zajęć rekreacyjno sportowych, serwis sieci komputerowej</t>
  </si>
  <si>
    <t xml:space="preserve">zakup pomocy naukowych , dydaktycznych i książek         </t>
  </si>
  <si>
    <t>Usługi konserw.naprawcze maszyn, śr. transp,urządzeń i sprzętu</t>
  </si>
  <si>
    <t xml:space="preserve">Prace remontowe budynków szkolnych - malowanie, cyklinowanie i lakierowanie sal lekcyjnych oraz malowanie pokoju nauczycielskiego </t>
  </si>
  <si>
    <t>Zakup usług  zdrowotnych</t>
  </si>
  <si>
    <t>wydatki na podróże  służbowe  krajowe, zwrot kosztów za używanie przez pracowników własnych pojazdów do celów służbowych w granicach administracyjnych gminy</t>
  </si>
  <si>
    <t xml:space="preserve">Podróże służbowe zagraniczne                               </t>
  </si>
  <si>
    <t xml:space="preserve">wydatki na podróże służbowe zagraniczne pracowników własnych      </t>
  </si>
  <si>
    <t>Wydatki ponoszone zgodnie z przepisami ustawy o zakładowym funduszu świadczeń socjalnych  i ustawy</t>
  </si>
  <si>
    <t>Szkolenie pracowników administracji</t>
  </si>
  <si>
    <t>Dokształcanie i doskonalenie nauczycieli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</si>
  <si>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</si>
  <si>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</si>
  <si>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 xml:space="preserve">Opłaty za kształcenie pobierane przez szkoły wyższe i zakłady kształcenia nauczycieli -  LO  </t>
  </si>
  <si>
    <t xml:space="preserve">Szkolenia nauczycieli -szkoły podstawowe </t>
  </si>
  <si>
    <t xml:space="preserve">Szkolenia nauczycieli -gimnazja </t>
  </si>
  <si>
    <t>Szkolenia nauczycieli -przedszkola</t>
  </si>
  <si>
    <t>Szkolenia nauczycieli -LO</t>
  </si>
  <si>
    <t xml:space="preserve">801 Oświata i wychowanie - Razem                                    </t>
  </si>
  <si>
    <t xml:space="preserve">               Pomoc materialna dla studentów: Razem</t>
  </si>
  <si>
    <t>Pomoc materialna dla studentów i doktorantów</t>
  </si>
  <si>
    <t>Stypendia i zasiłki dla studentów</t>
  </si>
  <si>
    <t>Stypendia im Jana Pawła II  dla studentów</t>
  </si>
  <si>
    <t>803 Szkolnictwo wyższe- Razem</t>
  </si>
  <si>
    <t xml:space="preserve">Zwalczanie narkomanii                         </t>
  </si>
  <si>
    <t xml:space="preserve">Przeciwdziałanie alkoholizmowi                          </t>
  </si>
  <si>
    <t xml:space="preserve">Wynagrodzenia dla członków komisji, sprzątanie pomieszczeń </t>
  </si>
  <si>
    <t xml:space="preserve">Opłaty za dostawę  energii, gazu, wody  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</si>
  <si>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pocztowe, usługi szkoleniowe dla członków komisji                  </t>
  </si>
  <si>
    <t xml:space="preserve">Opłaty za udostępnienie wejścia do Internetu </t>
  </si>
  <si>
    <t>Opinie biegłych sądowych</t>
  </si>
  <si>
    <t xml:space="preserve">Zakup usług pozostałych- szczepienia                                 </t>
  </si>
  <si>
    <t xml:space="preserve">Zakup usług pozostałych- szczepienia  (z funduszu osiedla Komorów)                               </t>
  </si>
  <si>
    <t xml:space="preserve">851 Ochrona zdrowia - Razem                                         </t>
  </si>
  <si>
    <t>Domy pomocy społecznej</t>
  </si>
  <si>
    <t xml:space="preserve">Zakup usług przez jednostki samorządu terytorialnego od innych jednostek samorządu terytorialnego                                 </t>
  </si>
  <si>
    <t>Odpłatność za domy pomocy społecznej</t>
  </si>
  <si>
    <t>Zadania w zakresie  przeciwdziałania przemocy w rodzinie</t>
  </si>
  <si>
    <t xml:space="preserve">Zakup usług pozostałych  wykonanie ulotek i baneru,usługa szkoleniowa dla członków zespołu interdyscyplinarnego                                </t>
  </si>
  <si>
    <t>Wspieranie rodziny</t>
  </si>
  <si>
    <t xml:space="preserve">Wynagrodzenia dla asystenta rodziny       </t>
  </si>
  <si>
    <t xml:space="preserve">Dodatkowe wynagrodzenie roczne dla asystenta rodziny                         </t>
  </si>
  <si>
    <t xml:space="preserve">Składki na ubezpieczenia społeczne dla asystenta rodziny                                   </t>
  </si>
  <si>
    <t xml:space="preserve">Składki na Fundusz Pracy  dla asystenta rodziny                                                     </t>
  </si>
  <si>
    <t>Zakup usług przez j.s.t.od innych j.s.t.</t>
  </si>
  <si>
    <t xml:space="preserve">Podróże służbowe krajowe  planowany zakup biletów WKD dla asystenta rodziny, delegacje służbowe                              </t>
  </si>
  <si>
    <t>Szkolenie pracowników niebędących członkami korpusu służby cywilnej</t>
  </si>
  <si>
    <t>Szkolenia dla asystenta rodziny</t>
  </si>
  <si>
    <t xml:space="preserve">Świadczenia rodzinne, świadczenia z funduszu alimentacyjnego oraz składki na ubezpieczenia emerytalne i rentowe z ubezpieczenia społecznego                                </t>
  </si>
  <si>
    <t>Zwrot kosztów poniesionych przez pracowników za zakup okularów korekcyjnych</t>
  </si>
  <si>
    <t xml:space="preserve">Świadczenia społeczne                                   </t>
  </si>
  <si>
    <t xml:space="preserve">Realizacja świadczeń rodzinnych i świadczeń z funduszu alimentacyjnego                                </t>
  </si>
  <si>
    <t xml:space="preserve">Składki na ubezpieczenia społeczne od wynagrodzeń i od świadczeń pielęgnacyjnych                     </t>
  </si>
  <si>
    <t>zakup druków, materiałów biurowych, akcesoria komputerowe i drukarki laserowej</t>
  </si>
  <si>
    <t xml:space="preserve">Zakup usług zdrowotnych </t>
  </si>
  <si>
    <t xml:space="preserve">Badania okresowe pracowników </t>
  </si>
  <si>
    <t>Opłaty pocztowe, bankowe, obsługa serwisowa programu, "świadczenia rodzinne i fundusz alimentacyjny"</t>
  </si>
  <si>
    <t>Opłaty kosztów sadowych za  wyznaczenie przedstawicieli dla dłużników alimentacyjnych</t>
  </si>
  <si>
    <t>Szkolenia pracowników</t>
  </si>
  <si>
    <t xml:space="preserve">Składki na ubezpieczenia zdrowotne opłacane za osoby pobierające niektóre świadczenia z pomocy społ. niektóre świadczenia rodzinne oraz za osoby uczestniczące w zajęciach w centrum integracji społecznej                   </t>
  </si>
  <si>
    <t xml:space="preserve">Składki na ubezpieczenie zdrowotne                      </t>
  </si>
  <si>
    <t xml:space="preserve">Składki na ubezpieczenia zdrowotne -od świadczeń pielęgnacyjnych, zasiłków stałych                              </t>
  </si>
  <si>
    <t>Zasiłki i pomoc w naturze oraz składki na ubezpieczenia emerytalne i rentowe</t>
  </si>
  <si>
    <t xml:space="preserve">Realizacja świadczeń  społecznych: zasiłki okresowe i celowe                              </t>
  </si>
  <si>
    <t xml:space="preserve">Dodatki mieszkaniowe                                    </t>
  </si>
  <si>
    <t>Zasiłki stałe</t>
  </si>
  <si>
    <t xml:space="preserve">Świadczenia społeczne   zasiłki stałe                                </t>
  </si>
  <si>
    <t xml:space="preserve">Ośrodki pomocy społecznej                               </t>
  </si>
  <si>
    <t>Świadczenia rzeczowe wynikające z przepisów BHP -zakup napojów i ekwiwalent za używanie własnej odzieży i obuwia dla pracowników socjalnych, zwrot kosztów poniesionych przez pracowników za zakup okularów korekcyjnych</t>
  </si>
  <si>
    <t xml:space="preserve">Wynagrodzenia osobowe pracowników                      </t>
  </si>
  <si>
    <t>Odprawa emerytalna</t>
  </si>
  <si>
    <t xml:space="preserve">Dodatkowe wynagrodzenia roczne                          </t>
  </si>
  <si>
    <t xml:space="preserve">Wynagrodzenia bezosobowe                      </t>
  </si>
  <si>
    <t xml:space="preserve">Zakup materiałów biurowych, druków, środki czystości, zakup komputerów, drukarki programów komputerowych, paliwa i innych środków do utrzymania samochodu służbowego, prenumerata czasopism i Dz. U i M P, zakup tuszu do drukarek, części do napraw samochodu służbowego        </t>
  </si>
  <si>
    <t xml:space="preserve">Opłaty za energię elektryczną  i gaz                                           </t>
  </si>
  <si>
    <t>Zakup usług remontowych</t>
  </si>
  <si>
    <t xml:space="preserve">Naprawy samochodu służbowego,  konserwacja urządzeń , sprzętu konserwacja i ksero </t>
  </si>
  <si>
    <t>Badania okresowe pracowników</t>
  </si>
  <si>
    <t xml:space="preserve">Opłaty pocztowe, bankowe,  telefoniczne, konwój gotówki, wywóz nieczystości, opłaty za monitoring, obsługa serwisowa programu Urząd i Pomost, przeglądy p-poż.             </t>
  </si>
  <si>
    <t>Opłaty z tytułu zakupu usługi telekomunikacyjnych telefonii stacjonarnych</t>
  </si>
  <si>
    <t xml:space="preserve">Delegacje pracownicze,  zakup biletów jednorazowych WKD, ryczałty samochodowe                            </t>
  </si>
  <si>
    <t xml:space="preserve">Ubezpieczenie wyposażenia ośrodka, samochodu służbowego               </t>
  </si>
  <si>
    <t>Szkolenia pracowników ośrodka</t>
  </si>
  <si>
    <t xml:space="preserve">Usługi opiekuńcze i specjalistyczne usługi opiekuńcze   </t>
  </si>
  <si>
    <t>Umowy zlecenia - usługi opiekuńcze</t>
  </si>
  <si>
    <t>Pozostała działalność</t>
  </si>
  <si>
    <t xml:space="preserve">Świadczenia pieniężne na dożywianie  posiłków i żywności                      </t>
  </si>
  <si>
    <t>Zatrudnienie specjalistów do prowadzenia projektów socjalnych</t>
  </si>
  <si>
    <t xml:space="preserve">Zakup materiałów biurowych i piśmiennych                </t>
  </si>
  <si>
    <t xml:space="preserve">Ubezpieczenie wolontariuszy                             </t>
  </si>
  <si>
    <t>852 Pomoc społeczna - Razem</t>
  </si>
  <si>
    <t>Żłobki</t>
  </si>
  <si>
    <t>Dotacja celowa z budżetu na finansowanie lub dofinansowanie zadań zleconych do realizacji pozostałym jednostkom niezaliczonym do sektora finansów publicznych</t>
  </si>
  <si>
    <t xml:space="preserve">niepubliczny żłobek "Mały Antoś" w Michałowicach </t>
  </si>
  <si>
    <t xml:space="preserve">niepubliczny żłobek "Misie Patysie" w Nowej Wsi </t>
  </si>
  <si>
    <t>niepubliczny żłobek "Słoneczna Kraina" w Nowej Wsi</t>
  </si>
  <si>
    <t>niepubliczny żłobek "Smykusie " w Komorowie</t>
  </si>
  <si>
    <t>niepubliczny żłobek "Krokodylek" w Regułach</t>
  </si>
  <si>
    <t>853 Pozostałe zadania w zakresie polityki społecznej - Razem</t>
  </si>
  <si>
    <t xml:space="preserve">Świetlice szkolne                                       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</si>
  <si>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</si>
  <si>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</si>
  <si>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</si>
  <si>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Świetlica szkolna Komorów - wynagrodzenie osobowe pracow.nagrody jubileuszowe i nagrody specjalne DEN, od m-ca września 2 dodatkowe etaty </t>
  </si>
  <si>
    <t xml:space="preserve">Świetlica szkolna Michałowice - wynagrodzenie osobowe pracow.nagrody jubileuszowe i nagrody specjalne DEN, </t>
  </si>
  <si>
    <t xml:space="preserve">Świetlica szkolna Nowa Wieś - wynagrodzenie osobowe pracow.nagrody jubileuszowe i nagrody specjalne DEN </t>
  </si>
  <si>
    <t>Świetlica szkolna Komorów  wydatki ponoszone zgodnie z ustawą o dodatkowym wynagrodzeniu rocznym dla pracowników jednostek sfery budżetowej</t>
  </si>
  <si>
    <t>Świetlica szkolna Michałowice wydatki ponoszone zgodnie z ustawą o dodatkowym wynagrodzeniu rocznym dla pracowników jednostek sfery budżetowej</t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</si>
  <si>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</si>
  <si>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</si>
  <si>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t>Świetlica szkolna Michałowice składki na ubezpieczenia społeczne</t>
  </si>
  <si>
    <t xml:space="preserve">Świetlica szkolna Nowa Wieś składki na ubezpieczenia społeczne 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</si>
  <si>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</si>
  <si>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</si>
  <si>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</si>
  <si>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zakup środków czystości, materiałów biurowych,  piśmiennych,  wyposażenia i inne</t>
  </si>
  <si>
    <t>Świetlica szkolna Michałowice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</si>
  <si>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</si>
  <si>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</si>
  <si>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>Świetlica szkolna Komorów -opłaty za przesyłki pocztowe</t>
  </si>
  <si>
    <t>Świetlica szkolna Michałowice - opłaty za przesyłki pocztowe</t>
  </si>
  <si>
    <t>Świetlica szkolna Komorów - wydatki ponoszone zgodnie z przepisami ustawy o zakładowym funduszu świadczeń socjalnych i ustawy - Karta Nauczyciela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</si>
  <si>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</si>
  <si>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</si>
  <si>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>Michałowice-tłumaczenia związane  z wymianą zagraniczną dzieci i  młodzieży</t>
  </si>
  <si>
    <t xml:space="preserve">Komorów - wymiana zagraniczna dzieci i  młodzieży </t>
  </si>
  <si>
    <t xml:space="preserve">Komorów wydatki związane z wymianą zagraniczną dzieci i młodzieży </t>
  </si>
  <si>
    <t xml:space="preserve">Michałowice wydatki związane z wymianą dzieci i młodzieży </t>
  </si>
  <si>
    <t xml:space="preserve">Nowa Wieś wymiana  zagraniczna dzieci i młodzieży </t>
  </si>
  <si>
    <t xml:space="preserve">Komorów usługi związane z wymianą zagraniczną dzieci i młodzieży </t>
  </si>
  <si>
    <t xml:space="preserve">Michałowice usługi związane z wymianą  zagraniczną dzieci i młodzieży </t>
  </si>
  <si>
    <t xml:space="preserve">Nowa Wieś wydatki związane z wymianą zagraniczną dzieci i  młodzieży </t>
  </si>
  <si>
    <t>Komorów -delegacje zagraniczne nauczycieli  związane z wymianą dzieci i  młodzieży</t>
  </si>
  <si>
    <t xml:space="preserve">Michałowice- delegacje zagraniczne nauczycieli związane z wymianą dzieci i młodzieży </t>
  </si>
  <si>
    <t>Nowa Wieś delegacje zagraniczne nauczycieli związane z  wymianą dzieci i młodzieży</t>
  </si>
  <si>
    <t>Pomoc materialna dla uczniów</t>
  </si>
  <si>
    <t xml:space="preserve">Stypendia dla uczniów </t>
  </si>
  <si>
    <t>stypendia socjalne pieniężne - szkoły podstawowe</t>
  </si>
  <si>
    <t>stypendia socjalne  pieniężne -szkoła podstawowa</t>
  </si>
  <si>
    <t>stypendia socjalne  pieniężne -gimnazja</t>
  </si>
  <si>
    <t xml:space="preserve">stypendia socjalne pieniężne-ponadgimnazjalne i kolegia </t>
  </si>
  <si>
    <t>Inne formy pomocy dla uczniów</t>
  </si>
  <si>
    <t>Stypendia socjalne i zasiłki losowe - szkoły podstawowe</t>
  </si>
  <si>
    <t>Stypendia socjalne i zasiłki losowe -gimnazja</t>
  </si>
  <si>
    <t xml:space="preserve">854 Edukacyjna opieka wychowawcza - Razem                          </t>
  </si>
  <si>
    <t xml:space="preserve">Oczyszczanie miast i wsi                                </t>
  </si>
  <si>
    <t>Ustawienie i obsługa kabin sanitarnych</t>
  </si>
  <si>
    <t xml:space="preserve">Zbiórka przeterminowanych leków </t>
  </si>
  <si>
    <t>Roboty porządkowe na terenie gminy</t>
  </si>
  <si>
    <t xml:space="preserve">Zbiórka odpadów segregowanych </t>
  </si>
  <si>
    <t xml:space="preserve">Gospodarka odpadami                </t>
  </si>
  <si>
    <t xml:space="preserve">Usługi związane z odbiorem odpadów od mieszkańców gminy                </t>
  </si>
  <si>
    <t xml:space="preserve">Zakup usług obejmujących wykonanie ekspertyz, analiz i opinii                                </t>
  </si>
  <si>
    <t xml:space="preserve">Opracowanie analiz i ekspertyz </t>
  </si>
  <si>
    <t xml:space="preserve">Utrzymanie zieleni w miastach i gminach                 </t>
  </si>
  <si>
    <t xml:space="preserve">Wynagrodzenia bezosobowe                       </t>
  </si>
  <si>
    <t xml:space="preserve">Zakup worków i rękawic ochronnych                       </t>
  </si>
  <si>
    <t>Remont ścieżki dydaktycznej w Granicy</t>
  </si>
  <si>
    <t>Bieżące remonty elementów małej architektury</t>
  </si>
  <si>
    <t>Konserwacja zieleni wysokiej i niskiej</t>
  </si>
  <si>
    <t>Nasadzanie drzew i krzewów na terenie gminy</t>
  </si>
  <si>
    <t>Montaż koszy, kwietników i ławek</t>
  </si>
  <si>
    <t xml:space="preserve">Nadzór inwestorski nad prowadzonymi pracami               </t>
  </si>
  <si>
    <t xml:space="preserve">Schroniska dla zwierząt                                 </t>
  </si>
  <si>
    <t>Zakup karmy dla zwierząt</t>
  </si>
  <si>
    <t>Zabezpieczenie opieki nad zwierzętami</t>
  </si>
  <si>
    <t>Usługi weterynaryjne</t>
  </si>
  <si>
    <t>Wyłapywanie bezdomnych zwierząt</t>
  </si>
  <si>
    <t>Utylizacja padłych zwierząt</t>
  </si>
  <si>
    <t>Wyłapywanie zwierząt wolno żyjących</t>
  </si>
  <si>
    <t xml:space="preserve">Oświetlenie ulic, placów i dróg                         </t>
  </si>
  <si>
    <t xml:space="preserve">Oświetlenie uliczne na terenie gminy                        </t>
  </si>
  <si>
    <t xml:space="preserve">Stała konserwacja oświetlenia ulicznego na terenie gminy        </t>
  </si>
  <si>
    <t>Wymiana  remont szafek sterujących  na terenie gminy</t>
  </si>
  <si>
    <t>Wymiana, remont  i uzupełnienie punktów świetlnych na terenie gminy</t>
  </si>
  <si>
    <t>Remont linii słupów oświetlenia ulicznego</t>
  </si>
  <si>
    <t xml:space="preserve">Nadzór inwestorski nad robotami elektrycznymi           </t>
  </si>
  <si>
    <t>Zakup dekoracji świątecznych</t>
  </si>
  <si>
    <t>Montaż dekoracji świątecznych i choinek</t>
  </si>
  <si>
    <t>Usuwanie wyrobów zawierających azbest</t>
  </si>
  <si>
    <t>Opracowanie ekspertyz dot ochrony środowiska</t>
  </si>
  <si>
    <t xml:space="preserve">900 Gospodarka komunalna i ochrona środowiska - Razem               </t>
  </si>
  <si>
    <t xml:space="preserve">Domy i ośrodki kultury, świetlice i kluby               </t>
  </si>
  <si>
    <t>Dotacje celowe z budżetu jednostki samorządu terytorialnego,udzielone w trybie art. 221 ustawy,  na finansowanie lub dofinansowanie zadań zleconych do realizacji organizacjom prowadzącym działalność pożytku publicznego</t>
  </si>
  <si>
    <t>Umowy zlecenia  świetlica Nowa Wieś</t>
  </si>
  <si>
    <t xml:space="preserve">Umowy zlecenia  świetlica Pęcice </t>
  </si>
  <si>
    <t xml:space="preserve">Umowy zlecenia  świetlica Reguły </t>
  </si>
  <si>
    <t xml:space="preserve">Umowy zlecenia  świetlica Sokołowie </t>
  </si>
  <si>
    <t xml:space="preserve">Umowy zlecenia  świetlica Opacz Kol </t>
  </si>
  <si>
    <t>Umowy zlecenia i umowy o dzieło organizacja imprez kulturalnych</t>
  </si>
  <si>
    <t>Umowy zlecenia -Koło Emerytów  Nowa Wieś</t>
  </si>
  <si>
    <t>Umowy zlecenia -Koło Emerytów  Michałowice</t>
  </si>
  <si>
    <t>Umowy zlecenia -Koło Emerytów  Komorów</t>
  </si>
  <si>
    <t xml:space="preserve">Zakupy zw. z utrzym świetlicy w Nowej Wsi               </t>
  </si>
  <si>
    <t xml:space="preserve">Zakupy zw. z utrzym domu wiej. w Pęcicach                 </t>
  </si>
  <si>
    <t>Zakupy zw.z utrzym świetlicy w Regułach</t>
  </si>
  <si>
    <t>Zakupy zw.z utrzym świetlicy w Opaczy Kol.</t>
  </si>
  <si>
    <t>Zakupy zw. z utrzym świetlicy w  Sokołowie</t>
  </si>
  <si>
    <t xml:space="preserve">Zakupy-org-cja imprez okolicz   Koło Emerytów Michałowice             </t>
  </si>
  <si>
    <t xml:space="preserve">Zakupy-org-cja imprez okolicz   Koło Emerytów Komorów              </t>
  </si>
  <si>
    <t xml:space="preserve">Zakupy-org-cja imprez okolicz   Koło Emerytów Opacz Kol      </t>
  </si>
  <si>
    <t xml:space="preserve">Zakupy-org-cja imprez okolicz  Koło Emerytów Nowa Wieś             </t>
  </si>
  <si>
    <t xml:space="preserve">Zakupy-org-cja imprez okolicz  Koło Emerytów Reguły            </t>
  </si>
  <si>
    <t>świadczenia społeczne</t>
  </si>
  <si>
    <t>wydatki osobowe niezaliczane do wynagrodzeń</t>
  </si>
  <si>
    <t>Wynagrodzenia osobowe pracowników</t>
  </si>
  <si>
    <t>Dodatkowe wynagrodzenie roczne</t>
  </si>
  <si>
    <t>Składki na ubezpieczenie społeczne</t>
  </si>
  <si>
    <t xml:space="preserve">Składki.na fundusz pracy </t>
  </si>
  <si>
    <t>Zakup usług pozostałych</t>
  </si>
  <si>
    <t>Koszty bezp.. bud. SUW w Pęcicach i Komorowie Wsi oraz przepompowni</t>
  </si>
  <si>
    <t>Opłaty pocztowe, ochrona i monitoring, sprzątanie, konserwacja urządzeń, serwis BIP, Slewin, Urząd NT, Groszek, wywóz nieczystości, usługi drukarskie, usługi dot. ogłoszeń, opłaty związane z  dokształcaniem kadry</t>
  </si>
  <si>
    <t xml:space="preserve">Usługi - Michałowice  (f osiedla) administrowanie strony internetowej i akcje informacyjne </t>
  </si>
  <si>
    <t>Zakup oświetlenia roboczego przenośnego do akcji ratowniczych nocnych (f sołecki Nowa Wieś)</t>
  </si>
  <si>
    <t>Montaż anteny sieci radiowej Wojewody Mazowieckiego</t>
  </si>
  <si>
    <t xml:space="preserve">Rezerwa ogólna   w tym z zakresu oświaty 153 000 zł                                       </t>
  </si>
  <si>
    <t xml:space="preserve">Gimnazjum Komorów - usł.konserwacyjne, naprawcze maszyn, śr. transportu, urządzeń sprzętu </t>
  </si>
  <si>
    <t>Gimnazjum Michałowice - usł.konserwacyjne, naprawcze maszyn, śr. transportu, urządzeń sprzętu</t>
  </si>
  <si>
    <t xml:space="preserve">Wynagr.osobowe pracowników, nagrody jubileuszowe i odprawy emerytalne, nagrody specjalne DEN, zasiłki na zagospodarowanie                  </t>
  </si>
  <si>
    <t>Zakup środków czystości, materiałów  biurowych i piśmiennych, wyposażenia, druków, prenumeraty, papiernicze, akcesoria i programy komputerowe, śr. do konserwacji, paliwa i inne</t>
  </si>
  <si>
    <t xml:space="preserve"> usługi pocztowe, koszty i prowizje bankowe, wywóz śmieci, aktualizacja programów komputerowych, usługi transportowe, opłaty za ścieki, obsługa związkowa ZNP,  dokształcanie pracowników, przeglądy budowlane i elektryczne, monitoring i inne</t>
  </si>
  <si>
    <t xml:space="preserve">Umowy zlecenia zw. z realizacją programów profilaktycznych </t>
  </si>
  <si>
    <t xml:space="preserve">Materiały informacyjne  zw. z realizacją programów profilaktycznych                         </t>
  </si>
  <si>
    <t xml:space="preserve">Usługi zw. z realizacją programów profilaktycznych                         </t>
  </si>
  <si>
    <t xml:space="preserve">Druki, materiały biurowe, materiały informacyjne, prenumeraty, poradniki                         </t>
  </si>
  <si>
    <t>Wynagrodzenia bezosobowe - zatrudnienie psychologa ds. przemocy w rodzinie</t>
  </si>
  <si>
    <t>Kolonie i obozy oraz inne formy wypoczynku dzieci i młodzieży szkolnej a także szkolenia młodzieży</t>
  </si>
  <si>
    <t>stypendia za osiągnięcia naukowe i sportowe szkoła podstawowa</t>
  </si>
  <si>
    <t>stypendia za osiągnięcia naukowe i sportowe gimnazjum</t>
  </si>
  <si>
    <t>stypendia za osiągnięcia naukowe i sportowe liceum ogólnokształcące</t>
  </si>
  <si>
    <t xml:space="preserve">Montaż stojaków na rowery, tablic informacyjnych, koszy na śmieci i koszy na odpady zwierzęce -  Granica (f osiedla)  </t>
  </si>
  <si>
    <t>Usługi  na rzecz ochrony środowiska - Komorów (f osiedla)</t>
  </si>
  <si>
    <t>Zakupy - Komorów Wieś (f sołecki wyposażenie świetlicy)</t>
  </si>
  <si>
    <t xml:space="preserve">Zakupy - Komorów (f osiedla)      </t>
  </si>
  <si>
    <t>Zakupy - Komorów (f osiedla) materiały biurowe, wiklinowy duży kosz dożynkowy, wkład do kosza</t>
  </si>
  <si>
    <t xml:space="preserve">Zakupy - Sokołów (f sołecki)      </t>
  </si>
  <si>
    <t xml:space="preserve">Usługi - Opacz Kolonia (f.sołecki)                      </t>
  </si>
  <si>
    <t xml:space="preserve">Usługi - Opacz Mała (f.sołecki)                      </t>
  </si>
  <si>
    <t xml:space="preserve">Usługi - Pęcice Małe (f sołecki)                </t>
  </si>
  <si>
    <t xml:space="preserve">Usługi - Nowa Wieś (f sołecki)                </t>
  </si>
  <si>
    <t xml:space="preserve">Usługi - Michałowice Wieś (f sołecki)                </t>
  </si>
  <si>
    <t xml:space="preserve">Usługi - Komorów Wieś (f sołecki)                </t>
  </si>
  <si>
    <t xml:space="preserve">Usługi - Komorów Wieś (f sołecki wyposażenie świetlicy)                </t>
  </si>
  <si>
    <t xml:space="preserve">Usługi  - Komorów (f osiedla)      </t>
  </si>
  <si>
    <t xml:space="preserve">Usługi - Michałowice (f osiedla)      </t>
  </si>
  <si>
    <t xml:space="preserve">Usługi  - Granica (f osiedla)      </t>
  </si>
  <si>
    <t xml:space="preserve">Usługi - Sokołów (f sołecki)      </t>
  </si>
  <si>
    <t xml:space="preserve">Usługi - Suchy Las (f sołecki)      </t>
  </si>
  <si>
    <t xml:space="preserve">Zakup wieńców, zniczy                                     </t>
  </si>
  <si>
    <t xml:space="preserve">Składki na ubezpieczenia społeczne - Sokołów (f sołecki)                </t>
  </si>
  <si>
    <t xml:space="preserve">Składki na fundusz pracy - Sokołów (f sołecki)                </t>
  </si>
  <si>
    <t>Umowy zlecenie - Michałowice (f osiedla)</t>
  </si>
  <si>
    <t>Uzupełnienie urządzeń zabawkowych - Pęcice (f sołecki)</t>
  </si>
  <si>
    <t>Usługi organizacja imprez sportowych - Michałowice Wieś (f sołecki)</t>
  </si>
  <si>
    <t xml:space="preserve">  Wydatki ogółem:</t>
  </si>
  <si>
    <t>1130a</t>
  </si>
  <si>
    <t>Dozór na strefach rekreacji</t>
  </si>
  <si>
    <t>Zakupy zw. z organizacją imprez kulturalnych na terenie gminy</t>
  </si>
  <si>
    <t xml:space="preserve">Energia, woda: Świetlica w Pęcicach, Regułach, Opaczy Kol, Sokołowie                         </t>
  </si>
  <si>
    <t xml:space="preserve">Usługi zw. z utrzym świetlicy Nowej Wsi                </t>
  </si>
  <si>
    <t xml:space="preserve">Usługi zw. z utrzym świetlicy  w Pęcicach                </t>
  </si>
  <si>
    <t xml:space="preserve">Usługi zw z utrzym.świetlicy w Regułach             </t>
  </si>
  <si>
    <t xml:space="preserve">Usługi zw z utrzym.świetlicy w Sokołowie             </t>
  </si>
  <si>
    <t xml:space="preserve">Usługi zw z utrzym.świetlicy w Opaczy Kol             </t>
  </si>
  <si>
    <t>Organizacja gminnych imprez kulturalnych na terenie gminy</t>
  </si>
  <si>
    <t xml:space="preserve">Organizacja imprez okolicz  Koło Emerytów   Michałowice            </t>
  </si>
  <si>
    <t xml:space="preserve">Organizacja imprez okolicz  Koło Emerytów Komorów                </t>
  </si>
  <si>
    <t xml:space="preserve">Organizacja imprez okolicz Koło Emerytów  Nowa Wieś               </t>
  </si>
  <si>
    <t xml:space="preserve">Organizacja imprez okolicz Koło Emerytów  Reguły              </t>
  </si>
  <si>
    <t xml:space="preserve">Organizacja imprez okolicz Koło Emerytów Opacz Kol.         </t>
  </si>
  <si>
    <t>Organizacja dział.kulturalnej-festyn Dni Gminy Michałowice</t>
  </si>
  <si>
    <t>Organizacja uroczystości z okazji Święta Niepodległości</t>
  </si>
  <si>
    <t>Organizacja dożynek gminnych</t>
  </si>
  <si>
    <t>Opłaty ZAIKS</t>
  </si>
  <si>
    <t>Opłaty abonamentu radia i telewizji Pęcice, Nowa Wieś, Reguły, Opacz Kol</t>
  </si>
  <si>
    <t>Świetlica Nowa Wieś, opłaty z tytułu zakupu usługi telekomunikacyjnych telefonii stacjonarnych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</si>
  <si>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</si>
  <si>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</si>
  <si>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Zakup usług obejmujących wykonanie ekspertyz, analiz i opinii</t>
  </si>
  <si>
    <t>Przedszkole Michałowice-opłaty związane z badaniem wody</t>
  </si>
  <si>
    <t>Przedszkole Nowa Wieś -opłaty związane z badaniem wody</t>
  </si>
  <si>
    <t xml:space="preserve">Przedszkole Michałowice - wydatki na podróże służbowe krajowe </t>
  </si>
  <si>
    <t xml:space="preserve">Przedszkole Nowa Wieś - wydatki na podróże służbowe krajowe </t>
  </si>
  <si>
    <t>Przedszkole Michałowice - ubezpieczenia rzeczowe</t>
  </si>
  <si>
    <t>Przedszkole Nowa Wieś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</si>
  <si>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</si>
  <si>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</si>
  <si>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</si>
  <si>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>Dofinansowanie prac remontowych i konserwatorskich (robót budowlanych) przy zabytku wpisanym do rejestru zabytków -Parafia Rzymsko Katolicka Pw Św.Ap.Piotra i Pawła w Pęcicach</t>
  </si>
  <si>
    <t xml:space="preserve">Utrzymanie Miejsc Pamięci Narodowej w Opaczy Kol, w Pęcicach, Michałowicach ,Komorowie oraz zabytkowych pomników w Pęcicach  </t>
  </si>
  <si>
    <t xml:space="preserve">921 Kultura i ochrona dziedzictwa narodowego - Razem               </t>
  </si>
  <si>
    <t>Obiekty sportowe</t>
  </si>
  <si>
    <t xml:space="preserve">Składki na ubezpieczenia społeczne - organizacja imprez sport                     </t>
  </si>
  <si>
    <t xml:space="preserve">Umowy zlecenia  dla trenera - boisko Orlik w Sokołowie  </t>
  </si>
  <si>
    <t xml:space="preserve">Umowy zlecenia - nadzór nad utrzymaniem boiska i ogródka jordanowskiego w Opaczy Kol    </t>
  </si>
  <si>
    <t>Umowy zlecenia - organizacja imprez sportowych na terenie gminy</t>
  </si>
  <si>
    <t>Gimnazjum  Nowa Wieś - dodatek wiejski i mieszkaniowy dla nauczycieli, wypłaty przeznaczone na pomoc zdrowotną dla nauczycieli.</t>
  </si>
  <si>
    <t xml:space="preserve">Gimnazjum Komorów - wynagrodzenia osobowe pracowników, nagrody jubileuszowe odprawy emerytalne,  urlopy dla poratowania  zdrowia ,nagrody specjalne DEN </t>
  </si>
  <si>
    <t>Gimnazjum  Michałowice - wynagrodzenia osobowe pracowników, nagrody jubileuszowe  odprawy emerytalne, nagrody specjalne DEN</t>
  </si>
  <si>
    <t xml:space="preserve">Gimnazjum  Nowa Wieś - wynagrodzenia osobowe pracowników, nagrody jubileuszowe i odprawy emerytalne,  nagrody specjalne DEN, odprawy emerytalne, od m-ca września dodatkowy oddział  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</si>
  <si>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</si>
  <si>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</si>
  <si>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</si>
  <si>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>Rodziny zastępcze</t>
  </si>
  <si>
    <t>Zakup usług - zwrot kosztów umieszczenia dziecka w rodzinie zastępczej (10% udział gminy)</t>
  </si>
  <si>
    <t>Umowy zlecenia - archiwizacja dokumentów</t>
  </si>
  <si>
    <t xml:space="preserve">Opłaty za transport żywności z Banku Żywności, występy artystyczne dla dzieci,  promocja wolontariatu na terenie gminy                    </t>
  </si>
  <si>
    <t>niepubliczny żłobek w Komorowie przy Turkusowej</t>
  </si>
  <si>
    <t>Energia, woda - boisko Orlik w Sokołowie</t>
  </si>
  <si>
    <t>Energia, woda - 4 strefy rekreacji</t>
  </si>
  <si>
    <t>Remonty i przeglądy urządzeń w ogródkach jordanowskich, placach zabaw i strefach rekreacji</t>
  </si>
  <si>
    <t>Konserwacja zieleni na strefach rekreacji</t>
  </si>
  <si>
    <t>Konserwacja fontanny na terenie strefy w Michałowicach</t>
  </si>
  <si>
    <t>Konserwacja i nadzór nad systemem monitoringu na strefach rekreacji</t>
  </si>
  <si>
    <t xml:space="preserve">Organizacja działalności  sportowej  na terenie gminy   </t>
  </si>
  <si>
    <t>Konserwacja sprzętu oraz stworzenie funduszu przeznaczonego na rzecz utrzymania rezultatów projektu ( 1% całkowitych kosztów projektu)</t>
  </si>
  <si>
    <t>Wymiana piasku w piaskownicach na terenie gminy</t>
  </si>
  <si>
    <t>Za zrzut ścieków ze stref rekreacji</t>
  </si>
  <si>
    <t xml:space="preserve"> Informacja uzupełniająca do tabeli Nr 2  - Planowane  wydatki budżetu na 2013  rok
                                                                                              </t>
  </si>
  <si>
    <t>Lp</t>
  </si>
  <si>
    <t>Dz</t>
  </si>
  <si>
    <t>Rozdz</t>
  </si>
  <si>
    <t>§</t>
  </si>
  <si>
    <t>Zadanie</t>
  </si>
  <si>
    <t xml:space="preserve">Plan wydatków na 2005 rok </t>
  </si>
  <si>
    <t xml:space="preserve">Plan wydatków </t>
  </si>
  <si>
    <t>Plan wydatków na 2009 rok.</t>
  </si>
  <si>
    <t>Autopoprawki</t>
  </si>
  <si>
    <t>Planowane wydatki bieżące na 2013 rok</t>
  </si>
  <si>
    <t>010</t>
  </si>
  <si>
    <t>01010</t>
  </si>
  <si>
    <t xml:space="preserve">    </t>
  </si>
  <si>
    <t xml:space="preserve">Infrastruktura wodociągowa i sanitacyjna wsi            </t>
  </si>
  <si>
    <t>Zakup materiałów i wyposażenia</t>
  </si>
  <si>
    <t>Zakupy na przepompow. i SUW w Pęcicach i Komorowie Wsi</t>
  </si>
  <si>
    <t xml:space="preserve">   </t>
  </si>
  <si>
    <t xml:space="preserve">     </t>
  </si>
  <si>
    <t xml:space="preserve">Zakup energii                                           </t>
  </si>
  <si>
    <t xml:space="preserve">Opłaty za energię i za gaz SUW w Pęcicach i Komorowie Wsi       </t>
  </si>
  <si>
    <t xml:space="preserve">Oświetlenie i energię przepompowni ścieków              </t>
  </si>
  <si>
    <t xml:space="preserve">Opłaty za pobór wody Reguły,Opacz,Pęcice Osiedle Agrycola - MPWiK                  </t>
  </si>
  <si>
    <t xml:space="preserve">Opłata za pobór wód podziemnych-Urząd Marszałkowski                    </t>
  </si>
  <si>
    <t>Opłata za odprowadzenie wód gruntowych</t>
  </si>
  <si>
    <t xml:space="preserve">Zakup usług remontowych                                 </t>
  </si>
  <si>
    <t>Konserwacja sieci wodociągowej i SUW</t>
  </si>
  <si>
    <t xml:space="preserve">Usuwanie awarii na SUW i sieci wodociągowej  </t>
  </si>
  <si>
    <t xml:space="preserve">Usuwanie awarii na sieci kanalizacyjnej </t>
  </si>
  <si>
    <t>Wymiana uszkodzonych zasuw i hydrantów</t>
  </si>
  <si>
    <t>Konserwacja przepompowni i sieci kanalizacyjnej</t>
  </si>
  <si>
    <t xml:space="preserve">Zakup usług pozostałych                                 </t>
  </si>
  <si>
    <t xml:space="preserve">Opłata za zrzut ścieków dla MPWiK                       </t>
  </si>
  <si>
    <t xml:space="preserve">Wykonanie usługi polegającej na odczytywaniu wodomierzy i wystawianiu faktur za zrzut ścieków                         </t>
  </si>
  <si>
    <t>Abonament za monitoring SUW</t>
  </si>
  <si>
    <t>Płukanie sieci kanalizacyjnej</t>
  </si>
  <si>
    <t>Wykonanie operatów wodnoprawnych na pobór wód i zrzut wód popłucznych oraz opracowanie wniosku o taryfy za wodę i ścieki</t>
  </si>
  <si>
    <t>Wykonanie sesji pomiarowych oraz kontroli przepływu ścieków w kanalizacji sanitarnej</t>
  </si>
  <si>
    <t>Usługi związane z bieżącym utrzymaniem przepompowni ścieków</t>
  </si>
  <si>
    <t>Wykonanie przeglądów technicznych SUW Komorów Wieś i Pęcice</t>
  </si>
  <si>
    <t>Wykonanie usług drukarskich, ksero</t>
  </si>
  <si>
    <t>Opłaty z tytułu zakupu usług telekomunikacyjnych świadczeń w ruchomej publicznej sieci telefonicznej</t>
  </si>
  <si>
    <t>Zakup usług obejmujących wykonanie ekspertyz,analiz i opinii</t>
  </si>
  <si>
    <t xml:space="preserve">Różne opłaty i składki                                  </t>
  </si>
  <si>
    <t>Opłaty na rzecz dozoru technicznego</t>
  </si>
  <si>
    <t>01030</t>
  </si>
  <si>
    <t>Izby Rolnicze</t>
  </si>
  <si>
    <t>Wpłaty gmin na rzecz izb rolniczych w wys.2% uzyskanych wpływów z podatku rolnego</t>
  </si>
  <si>
    <t xml:space="preserve">010 Rolnictwo i łowiectwo  - Razem                                 </t>
  </si>
  <si>
    <t>Lokalny transport zbiorowy</t>
  </si>
  <si>
    <t xml:space="preserve">Dotacje celowe przekazane gminie na zadania bieżące realizowane na podstawie porozumień (umów) między jst </t>
  </si>
  <si>
    <t xml:space="preserve">Usługi transport-linia autobusowa Warszawa-Opacz </t>
  </si>
  <si>
    <t xml:space="preserve">Usługi transport-linia autobusowa Warszawa-Piastów   </t>
  </si>
  <si>
    <t>Usługi transport- linia autobusowa WKD - ZTM</t>
  </si>
  <si>
    <t xml:space="preserve">Usługi transport-linia autobusowa Pruszków-Komorów  Wieś    </t>
  </si>
  <si>
    <t>Drogi publiczne powiatowe</t>
  </si>
  <si>
    <t>Opłata za zajęcie pasa drogowego -drogi publiczne powiatowe</t>
  </si>
  <si>
    <t xml:space="preserve">Drogi publiczne w miastach na prawach powiatu </t>
  </si>
  <si>
    <t>Opłaty za zajęcie pasa drogowego - drogi publiczne w miastach</t>
  </si>
  <si>
    <t xml:space="preserve">Drogi publiczne gminne                                  </t>
  </si>
  <si>
    <t>Zakup farb, rękawic i innych materiałów</t>
  </si>
  <si>
    <t>Remont cząstkowy dróg o nawierz.bitumicz.na terenie gminy</t>
  </si>
  <si>
    <t>Remont dróg - równanie i profilowanie</t>
  </si>
  <si>
    <t>Remont chodników, wjazdów i parkingów na terenie gminy</t>
  </si>
  <si>
    <t xml:space="preserve">Remont urządzeń służących komunikacji i do obsługi dróg </t>
  </si>
  <si>
    <t>Remont progów spowalniających na terenie gminy</t>
  </si>
  <si>
    <t xml:space="preserve">Remont tłuczniem betonowym, tłuczniem kamiennym oraz destruktem bitumicznym  </t>
  </si>
  <si>
    <t>Powierzchniowe utrwalenie istniejącej nawierzchni emulsją asfaltową i grysami</t>
  </si>
  <si>
    <t>Odtworzenie przydrożnych rowów</t>
  </si>
  <si>
    <t xml:space="preserve">Zimowe utrzymanie dróg                                  </t>
  </si>
  <si>
    <t xml:space="preserve">Montaż i demontaż flag ulicznych  oraz uchwytów                                   </t>
  </si>
  <si>
    <t>Wymiana i uzupełnienie znaków drogowych pion.i poziom.</t>
  </si>
  <si>
    <t xml:space="preserve">Wykonanie tablic z nazwami ulic oraz ogłoszeniowych               </t>
  </si>
  <si>
    <t>Wykonanie dok. technicznej i kosztorysowej dróg</t>
  </si>
  <si>
    <t>Usługi geodezyjne dróg</t>
  </si>
  <si>
    <t>Usługa - czyszczenie flag</t>
  </si>
  <si>
    <t>Montaż wiat autobusowych</t>
  </si>
  <si>
    <t>Ubezpieczenie dróg i urządzeń w drogach</t>
  </si>
  <si>
    <t xml:space="preserve">Pozostała działalność                                   </t>
  </si>
  <si>
    <t xml:space="preserve">Zakup materiałów i wyposażenia                          </t>
  </si>
  <si>
    <t xml:space="preserve">Usuwanie awarii i konserwacja na odwodnieniu            </t>
  </si>
  <si>
    <t>Usuwanie zalewisk wodnych na drogach</t>
  </si>
  <si>
    <t>Czyszczenie kratek kanalizacji deszczowej</t>
  </si>
  <si>
    <t>Uporządkowanie terenów przyległych do przystanków WKD</t>
  </si>
  <si>
    <t>Opłata za odprowadzenie wód opadowych do rzek Raszynka i Utrata</t>
  </si>
  <si>
    <t xml:space="preserve">600 Transport i łączność - Razem                                 </t>
  </si>
  <si>
    <t xml:space="preserve">Różne jednostki obsługi gospodarki mieszkaniowej </t>
  </si>
  <si>
    <t>Zakup materiałów i wyposażenia -budynki komunalne</t>
  </si>
  <si>
    <t xml:space="preserve">Oświetlenie budynków komunalnych                        </t>
  </si>
  <si>
    <t xml:space="preserve">Remont budynków komunalnych                   </t>
  </si>
  <si>
    <t>Bieżące remonty budynków komunalnych i ekspertyzy</t>
  </si>
  <si>
    <t xml:space="preserve">Obsługa budynków komunalnych (wywóz nieczystości)        </t>
  </si>
  <si>
    <t>Bieżące przeglądy i pomiary w budynkach komunalnych</t>
  </si>
  <si>
    <t xml:space="preserve">Ubezpieczenie budynków komunalnych                              </t>
  </si>
  <si>
    <t xml:space="preserve">Gospodarka gruntami i nieruchomościami                  </t>
  </si>
  <si>
    <t>Usługi sądowe (odpisy z KW,opł.za rozprawy sądowe)</t>
  </si>
  <si>
    <t>Usługi notarialne</t>
  </si>
  <si>
    <t>Usługi - wypisy, wyrysy, mapy</t>
  </si>
  <si>
    <t xml:space="preserve">Usługi reklamowe i ogłoszenia prasowe </t>
  </si>
  <si>
    <t>Usługi rzeczoznawców majątkowych</t>
  </si>
  <si>
    <t>Usługi geodezyjne</t>
  </si>
  <si>
    <t>Usługi -obsługi prawnej</t>
  </si>
  <si>
    <t xml:space="preserve">Składki na rzecz Spółki Wodnej; opłaty za wyłączenie gruntów z produkcji rolnej                                   </t>
  </si>
  <si>
    <t xml:space="preserve"> </t>
  </si>
  <si>
    <t>Kary i odszkodow.wypłacane na rzecz osób fizycznych</t>
  </si>
  <si>
    <t xml:space="preserve">Odszkodowania za grunty przejęte na rzecz gminy         </t>
  </si>
  <si>
    <t>Koszty postępowania sądowego i prokuratorskiego</t>
  </si>
  <si>
    <t xml:space="preserve">700 Gospodarka mieszkaniowa - Razem                                </t>
  </si>
  <si>
    <t xml:space="preserve">Plany zagospodarowania przestrzennego                   </t>
  </si>
  <si>
    <t xml:space="preserve">Opracowanie  planów zagospodarowania przestrzennego gminy </t>
  </si>
  <si>
    <t xml:space="preserve">710 Działalność usługowa - Razem                                    </t>
  </si>
  <si>
    <t xml:space="preserve">Urzędy wojewódzkie                                      </t>
  </si>
  <si>
    <t xml:space="preserve">Wynagrodzenia osobowe pracowników                       </t>
  </si>
  <si>
    <t xml:space="preserve">Odprawy emerytalne        </t>
  </si>
  <si>
    <t xml:space="preserve">Nagrody jubileuszowe </t>
  </si>
  <si>
    <t xml:space="preserve">Dodatkowe wynagrodzenie roczne                          </t>
  </si>
  <si>
    <t xml:space="preserve">Wydatki ponoszone zgodnie z ustawą o dodatkowym wynagrodzeniu rocznym dla pracowników jednostek sfery budżetowej                         </t>
  </si>
  <si>
    <t xml:space="preserve">Składki na ubezpieczenia społeczne                      </t>
  </si>
  <si>
    <t xml:space="preserve">Składki na Fundusz Pracy                                </t>
  </si>
  <si>
    <t xml:space="preserve">Rady gmin (miast i miast na prawach powiatu)            </t>
  </si>
  <si>
    <t xml:space="preserve">Różne wydatki na rzecz osób fizycznych                  </t>
  </si>
  <si>
    <t xml:space="preserve">Diety dla radnych                                       </t>
  </si>
  <si>
    <t>Podróże krajowe i zagraniczne</t>
  </si>
  <si>
    <t xml:space="preserve">Zakup materiałów biurowych, kaset magnet, prenumerata czasopism </t>
  </si>
  <si>
    <t>Usługi konserwacyjne i naprawy sprzętu</t>
  </si>
  <si>
    <t xml:space="preserve">Usługi pocztowe               </t>
  </si>
  <si>
    <t xml:space="preserve">Opłata za telefony komórkowe </t>
  </si>
  <si>
    <t xml:space="preserve">Urzędy gmin (miast i miast na prawach powiatu)          </t>
  </si>
  <si>
    <t>Wydatki osobowe niezaliczane do wynagrodzeń</t>
  </si>
  <si>
    <t>Świadczenia rzeczowe wynikające z przepisów BHP -zakup okularów korygujących i napojów , oraz ekwiwalent za pranie odzieży roboczej wykonywanej przez pracowników</t>
  </si>
  <si>
    <t xml:space="preserve">Wynagrodzenie osobowe pracowników                       </t>
  </si>
  <si>
    <t>Wynagrodzenia agencyjno-prowizyjne</t>
  </si>
  <si>
    <t>Wynagrodzenia agencyjno-prowizyjne -inkaso sołtysów</t>
  </si>
  <si>
    <t xml:space="preserve">Wpłaty na PFRON    </t>
  </si>
  <si>
    <t>Wynagrodzenia bezosobowe</t>
  </si>
  <si>
    <t>Umowy zlecenia i umowy o dzieło (opracowanie biuletynu informacyjnego gminy, prowadzenie strony internetowej gminy)</t>
  </si>
  <si>
    <t>Zakup materiałów i wyposażenia (druków,paliwa,śr.czystości,art. biurowych,materiały,prenumeraty)</t>
  </si>
  <si>
    <t xml:space="preserve">Opłaty za energię,  gaz, wodę                               </t>
  </si>
  <si>
    <t xml:space="preserve">Remont budynku, usługi konserwacyjne sprzętu biurowego naprawy samochodu służbowego </t>
  </si>
  <si>
    <t>Zakup usług zdrowotnych</t>
  </si>
  <si>
    <t>Wydatki z zakresu medycyny pracy obejmujące badania wstępne, okresowe i profilaktyczne pracowników</t>
  </si>
  <si>
    <t>Prowizje bankowe od kredytów opłaty bankowe i komornicze</t>
  </si>
  <si>
    <t>Zakup usług dostępu do sieci Internet</t>
  </si>
  <si>
    <t xml:space="preserve">Zakup usług telekomunikacyjnych telefonii komórkowych                            </t>
  </si>
  <si>
    <t>Opłaty z tytułu zakupu usług telekomunikacyjnych świadczeń w stacjonarnej publicznej sieci telefonicznej</t>
  </si>
  <si>
    <t xml:space="preserve">Zakup usług telekomunikacyjnych telefonii stacjonarnej                              </t>
  </si>
  <si>
    <t xml:space="preserve">Podróże służbowe krajowe                               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</si>
  <si>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</si>
  <si>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Podróże służbowe zagraniczne                                </t>
  </si>
  <si>
    <t xml:space="preserve">Wydatki na  podróże służbowe zagraniczne pracowników własnych               </t>
  </si>
  <si>
    <t xml:space="preserve">Ubezpieczenie mienia, wyposażenia, samochód służbowy, gotówki w kasie                           </t>
  </si>
  <si>
    <t xml:space="preserve">Odpisy na zakładowy fundusz świadczeń socjalnych        </t>
  </si>
  <si>
    <t xml:space="preserve">Wydatki ponoszone zgodnie z przepisami ustawy o zakładowym funduszu świadczeń socjalnych     </t>
  </si>
  <si>
    <t>Koszty egzekucji komorniczej</t>
  </si>
  <si>
    <t xml:space="preserve">Szkolenia pracowników niebędących członkami korpusu służby cywilnej                                  </t>
  </si>
  <si>
    <t>Szkolenia pracowników administracji</t>
  </si>
  <si>
    <t>Promocja jednostek samorządu terytorialnego</t>
  </si>
  <si>
    <t xml:space="preserve">Zakupy związane z promocją gminy </t>
  </si>
  <si>
    <t xml:space="preserve">Wydatki związane z promocją gminy                                 </t>
  </si>
  <si>
    <t>Wpłaty gmin i powiatów na rzecz innych jst.oraz związków gmin lub związków powiatów na dofinansowanie zadań bieżących.</t>
  </si>
  <si>
    <t xml:space="preserve">Składka na Związek Komunalny Brwinów               </t>
  </si>
  <si>
    <t xml:space="preserve">Składka na Związek Gmin Wiejskich                       </t>
  </si>
  <si>
    <t xml:space="preserve">Diety dla sołtysów                                       </t>
  </si>
  <si>
    <t>Zakupy-współpraca z gminą włoską</t>
  </si>
  <si>
    <t xml:space="preserve">Współpraca z gmina włoską </t>
  </si>
  <si>
    <t xml:space="preserve">Składka na Stowarzyszenie Mazovia                       </t>
  </si>
  <si>
    <t xml:space="preserve">750 Administracja publiczna - Razem                                 </t>
  </si>
  <si>
    <t xml:space="preserve">Urzędy naczelnych organów władzy państw, kontroli i ochrony prawa </t>
  </si>
  <si>
    <t xml:space="preserve">Składki na ubezpieczenie społeczne                             </t>
  </si>
  <si>
    <t xml:space="preserve">Składki na fundusz pracy                                </t>
  </si>
  <si>
    <t xml:space="preserve">Aktualizacja stałego rejestru wyborców  w gminie                        </t>
  </si>
  <si>
    <t>751 Urzędy naczelnych organów władzy państwowej, kontroli i ochrony prawa oraz sądownictwa - Razem</t>
  </si>
  <si>
    <t>Komendy wojewódzkie Policji</t>
  </si>
  <si>
    <t>Wpłaty jednostek na państwowy fundusz celowy</t>
  </si>
  <si>
    <t xml:space="preserve">Finansowanie służb ponadnormatywnych </t>
  </si>
  <si>
    <t>Dofinansowanie zakupu sprzętu komputerowego, abonament stałego łącza internetowego</t>
  </si>
  <si>
    <t>Dofinansowanie do kosztów naprawy radiowozów</t>
  </si>
  <si>
    <t>Dofinansowanie kosztów zatrudnienia pracownika ds. administracyjno-biurowego</t>
  </si>
  <si>
    <t xml:space="preserve">Ochotnicze straże pożarne                               </t>
  </si>
  <si>
    <t xml:space="preserve">Wynagrodzenia za udział w akcjach pożarniczych       </t>
  </si>
  <si>
    <t xml:space="preserve">Zakup paliwa, drobne części do pojazdów OSP                                    </t>
  </si>
  <si>
    <t xml:space="preserve">Odzież ochronna                       </t>
  </si>
  <si>
    <t xml:space="preserve">Zakup środków czystości                                   </t>
  </si>
  <si>
    <t xml:space="preserve">Zakup sprzętu ratowniczo gaśniczego (pożarniczego)            </t>
  </si>
  <si>
    <t xml:space="preserve">Energia, gaz OSP w Nowej Wsi                             </t>
  </si>
  <si>
    <t>Bieżące naprawy samochodów strażackich</t>
  </si>
  <si>
    <t xml:space="preserve">Okresowe badania lekarskie strażaków </t>
  </si>
  <si>
    <t>Monitoring budynku</t>
  </si>
  <si>
    <t>Okresowe badania pojazdów i aparatów oddechowych</t>
  </si>
  <si>
    <t xml:space="preserve">Szkolenia zawodników i kierowców                    </t>
  </si>
  <si>
    <t xml:space="preserve">Zakup usług telefonii komórkowych                            </t>
  </si>
  <si>
    <t>Zakup usług telekomunikacyjnych telefonii stacjonarnych</t>
  </si>
  <si>
    <t xml:space="preserve">Ubezpieczenie pojazdów i załogi                         </t>
  </si>
  <si>
    <t xml:space="preserve">Obrona cywilna                                          </t>
  </si>
  <si>
    <t xml:space="preserve">Ekwiwalent za udział w ćwiczeniach żołnierzy rezerwy   </t>
  </si>
  <si>
    <t>Zakup wyposażenia i sprzętu do obrony cywilnej</t>
  </si>
  <si>
    <t xml:space="preserve">Okresowe szkolenie z obronności  i oc                 </t>
  </si>
  <si>
    <t>Zarządzanie kryzysowe</t>
  </si>
  <si>
    <t>Zakup wyposażenia i sprzętu - Gminny Zespół Zarządzania Kryzysowego</t>
  </si>
  <si>
    <t xml:space="preserve">754 Bezpieczeństwo publiczne i ochrona przeciwpożarowa - Razem      </t>
  </si>
  <si>
    <t>Obsługa pap.wart, kredytów i pożyczek jedn.teryt</t>
  </si>
  <si>
    <t>Odsetki od samorządowych papierów wartościowych lub zaciągniętych przez jednostkę samorządu terytorialnego kredytów i pożyczek</t>
  </si>
  <si>
    <t>Spłata odsetek od zaciągniętych pożyczek i kredytów.</t>
  </si>
  <si>
    <t>757 Obsługa długu publicznego - Razem</t>
  </si>
  <si>
    <t>Część równoważąca subwencji ogólnej dla gmin</t>
  </si>
  <si>
    <t xml:space="preserve">Wpłaty jednostek samorządu terytorialnego do budżetu państwa                         </t>
  </si>
  <si>
    <t xml:space="preserve">Wpłata na zwiększ subwencji ogólnej                     </t>
  </si>
  <si>
    <t xml:space="preserve">Rezerwy ogólne i celowe                                 </t>
  </si>
  <si>
    <t xml:space="preserve">Rezerwy                                                 </t>
  </si>
  <si>
    <t>Rezerwa celowa z zakresu zarządzania kryzysowego</t>
  </si>
  <si>
    <t xml:space="preserve">758 Różne rozliczenia - Razem                                       </t>
  </si>
  <si>
    <t xml:space="preserve">Szkoły podstawowe                                       </t>
  </si>
  <si>
    <t xml:space="preserve">Wydatki osobowe nie zaliczone do wynagrodzeń  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</si>
  <si>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</si>
  <si>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</si>
  <si>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</si>
  <si>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 xml:space="preserve">Szkoła Komorów - wynagrodzenia osobowe pracowników, awanse nauczycielskie, nagrody jubileuszowe , odprawy emerytalne, nagrody specjalne DEN ( nauczyciel wspomagający, od września etat psychologa) </t>
  </si>
  <si>
    <t>Szkoła Michałowice - wynagrodzenie osobowe pracowników, awanse nauczycielskie, nagrody jubileuszowe i nagrody specjalne DEN (od września dwa dodatkowe oddziały klas1)</t>
  </si>
  <si>
    <t>Nowa Wieś -wynagrodzenia osobowe pracowników, awanse nauczycielskie, nagrody jubileuszowe ,odprawa emerytalna, zasiłek na zagospodarowanie, nagrody specjalne DEN (nauczyciel wspomagający, od września dodatkowy oddział klasy 1)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</si>
  <si>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</si>
  <si>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</si>
  <si>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</si>
  <si>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</si>
  <si>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</si>
  <si>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</si>
  <si>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</si>
  <si>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</si>
  <si>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</si>
  <si>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Wpłaty na Państwowy Fund. Rehabilitacji Osób Niepełnosprawnych</t>
  </si>
  <si>
    <t>Szkoła Komorów - wpłaty na PFRON</t>
  </si>
  <si>
    <t>Szkoła Michałowice - wpłaty na PFRON</t>
  </si>
  <si>
    <t>Szkoła Nowa Wieś - wpłaty na PFRON</t>
  </si>
  <si>
    <t xml:space="preserve">Szkoła Komorów - umowy zlecenia: prowadzenie zajęć dodatkowych w czasie ferii i wakacji, zajęć rekreacyjno sportowych, serwis sieci komputerowej, komisje egzaminacyjne na awans nauczycielski, inne prace zlecone  </t>
  </si>
  <si>
    <t xml:space="preserve">Szkoła Michałowice  -administrowanie pracowni komputerowej, prowadzenie klubu szachowego, komisje egzaminacyjne na awans nauczycielski, remonty w budynku szkolnym i inne prace zlecone  </t>
  </si>
  <si>
    <t xml:space="preserve">Szkoła Nowa Wieś  - umowy zlecenia: prowadzenie zajęć dodatkowych w czasie ferii i wakacji, zajęć rekreacyjno sportowych, komisje egzaminacyjne na awans nauczycielski inne prace zlecone  </t>
  </si>
  <si>
    <t>Szkoła Komorów - zakup środków czystości, materiałów biurowych i piśmiennych, druków, wyposażenia, prenumeraty, papiernicze, akcesoria i programy komputerowe,śr.do konserwacji, odzież ochronna, paliwa i  inne</t>
  </si>
  <si>
    <t>Szkoła Michałowice - zakup środków czystości, materiałów biurowych i piśmiennych, druków, wyposażenia, prenumeraty, papiernicze, akcesoria i programy komputerowe,śr.do konserwacji, odzież ochronna, paliwa  i inne (z wynajmu masztów 35 000 zł) dodatkowe wyposażenie nowych 10 sal lekcyjnych</t>
  </si>
  <si>
    <t>Szkoła Nowa Wieś - zakup środków czystości, materiałów biurowych i piśmiennych,  druków, wyposażenia, prenumeraty, papiernicze, akcesoria i programy komputerowe,śr.do konserwacji, odzież ochronna, paliwa i inne</t>
  </si>
  <si>
    <t>Zakup leków, wyrobów medycznych i produktów biobójczych</t>
  </si>
  <si>
    <t>Szkoła Komorów - wydatki ponoszone na zakup leków i materiałów medycznych</t>
  </si>
  <si>
    <t>Szkoła Michałowice - wydatki ponoszone na zakup leków i materiałów medycznych (w tym z masztu 5 000 zł)</t>
  </si>
  <si>
    <t>Szkoła Nowa Wieś - wydatki ponoszone na zakup leków i materiałów medycznych</t>
  </si>
  <si>
    <t xml:space="preserve">Zakup pomocy naukowych, dydaktycznych i książek         </t>
  </si>
  <si>
    <t>Szkoła Komorów  - zakup pomocy naukowych, dydaktycznych i książek</t>
  </si>
  <si>
    <t>Szkoła Michałowice - zakup pomocy naukowych, dydaktycznych i książek ( w tym z masztu 15 000 zł)</t>
  </si>
  <si>
    <t>Szkoła Nowa Wieś - zakup pomocy naukowych, dydaktycznych i książek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</si>
  <si>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</si>
  <si>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</si>
  <si>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</si>
  <si>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>Szkoła Komorów - usługi konserwacyjne, naprawcze maszyn, środków  transportu, urządzeń, sprzętu szkolnego</t>
  </si>
  <si>
    <t xml:space="preserve">Szkoła Michałowice - usługi konserwacyjne, naprawcze maszyn, środków transportu, urządzeń, sprzętu szkolnego </t>
  </si>
  <si>
    <t xml:space="preserve">Szkoła Nowa Wieś - usługi konserwacyjne, naprawcze maszyn, środków transportu, urządzeń, sprzętu szkolnego </t>
  </si>
  <si>
    <t>Szkoła Komorów - remont budynku szkolnego (malowanie sal lekcyjnych i gimnastycznej wraz z lakierowaniem, remont łazienek, uszczelnienie i naprawa okien w hali sportowej, naprawa elewacji hali sportowej)</t>
  </si>
  <si>
    <t>Szkoła Nowa Wieś - remont budynku szkolnego (cyklinowanie i lakierowanie podłóg, malowanie ścian)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</si>
  <si>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</si>
  <si>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</si>
  <si>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Szkoła Nowa Wieś - wydatki z zakresu medycyny pracy obejmujące badania wstępne, okresowe i profilaktyczne pracowników</t>
  </si>
  <si>
    <t>Szkoła Komorów - usługi pocztowe, koszty i prowizje bankowe, wywóz śmieci,  prowadzenie strony internetowej, aktualizacja programów komputerowych, opłaty za basen,  usługi transportowe, kominiarskie, opłaty za ścieki,  opłaty radiofoniczne i telewizyjne, ogłoszenia prasowe, obsługa związkowa ZNP,  przeglądy budowlane i elektryczne, rehabilitacja uczennicy, wynajem mat, monitoring i inne</t>
  </si>
  <si>
    <t>Szkoła Michałowice - usługi pocztowe, koszty i prowizje bankowe, wywóz śmieci,  prowadzenie strony internetowej, aktualizacja programów komputerowych, opłaty za basen, usługi transportowe, kominiarskie, opłaty za ścieki,  opłaty radiofoniczne i telewizyjne, ogłoszenia prasowe, monitoring, obsługa związkowa ZNP,  przeglądy budowlane i elektryczne i inne (z wynajmu masztów 15 000zł)</t>
  </si>
  <si>
    <t>Szkoła Nowa Wieś - usługi pocztowe, koszty i prowizje bankowe, wywóz śmieci,  prowadzenie strony internetowej, aktualizacja programów komputerowych, opłaty za basen, usługi transportowe, kominiarskie, opłaty za ścieki,  opłaty radiofoniczne i telewizyjne, ogłoszenia prasowe, obsługa związkowa ZNP,  przeglądy budowlane i elektryczne, monitoring i inne</t>
  </si>
  <si>
    <t xml:space="preserve">Szkoła Michałowice - zakup usług dostępu do sieci Internet    </t>
  </si>
  <si>
    <t xml:space="preserve">Szkoła Komorów - zakup usług dostępu do sieci Internet        </t>
  </si>
  <si>
    <t xml:space="preserve">Szkoła Komorów - zakup usług telekomunikacyjnych telefonii komórkowej                                 </t>
  </si>
  <si>
    <t xml:space="preserve">Szkoła Michałowice - zakup usług telekomunikacyjnych telefonii komórkowej                                 </t>
  </si>
  <si>
    <t xml:space="preserve">Szkoła Nowa Wieś - zakup usług telekomunikacyjnych telefonii komórkowej                                 </t>
  </si>
  <si>
    <t xml:space="preserve">Szkoła Komorów - zakup usług telekomunikacyjnych telefonii stacjonarnej                              </t>
  </si>
  <si>
    <t xml:space="preserve">Szkoła Michałowice - zakup usług telekomunikacyjnych telefonii stacjonarnej                                 </t>
  </si>
  <si>
    <t xml:space="preserve">Szkoła Nowa Wieś - zakup usług telekomunikacyjnych telefonii stacjonarnej                                 </t>
  </si>
  <si>
    <t>Szkoła Komorów - wydatki na podróże służbowe krajowe</t>
  </si>
  <si>
    <t xml:space="preserve">Szkoła Michałowice - wydatki na podróże służbowe krajowe i zwrot kosztów za używanie przez pracowników własnych pojazdów do celów służbowych w granicach administracyjnych gminy 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</si>
  <si>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</si>
  <si>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</si>
  <si>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</si>
  <si>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</si>
  <si>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</si>
  <si>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</si>
  <si>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</si>
  <si>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>Szkoła Komorów - szkolenia pracowników administracji</t>
  </si>
  <si>
    <t>Szkoła Michałowice - szkolenia pracowników administracji</t>
  </si>
  <si>
    <t>Szkoła Nowa Wieś - szkolenia pracowników administracji</t>
  </si>
  <si>
    <t>Oddziały przedszkolne w szkołach podstawowych</t>
  </si>
  <si>
    <t xml:space="preserve">Wydatki osobowe niezaliczone do wynagrodzeń  </t>
  </si>
  <si>
    <t>Szkoła Komorów - dodatki wiejski i mieszkaniowy dla nauczycieli, wypłaty przeznaczone na pomoc zdrowotną dla nauczycieli</t>
  </si>
  <si>
    <t>Szkoła Michałowice - dodatki wiejski i mieszkaniowy dla nauczycieli, wypłaty przeznaczone na pomoc zdrowotną dla nauczycieli</t>
  </si>
  <si>
    <t>Szkoła Nowa Wieś - dodatki wiejski i mieszkaniowy dla nauczycieli, wypłaty przeznaczone na pomoc zdrowotną dla nauczycieli</t>
  </si>
  <si>
    <t>Szkoła Komorów - wynagrodzenie osobowe pracow,  nagrody specjalne DEN, od m-ca września dodatkowy oddział</t>
  </si>
  <si>
    <t>Szkoła Michałowice - wynagrodzenie osobowe pracow, nagrody specjalne DEN</t>
  </si>
  <si>
    <t xml:space="preserve">Szkoła Nowa Wieś -  wynagrodzenie osobowe pracow,  nagrody specjalne DEN, </t>
  </si>
  <si>
    <t>Szkoła Komorów - zakup środków czystości materiałów biurowych piśmiennych wyposażenia, druków, prenumeraty,  papiernicze, akcesoria i programy komputerowe,śr.do konserwacji  i inne</t>
  </si>
  <si>
    <t xml:space="preserve">Szkoła Michałowice - zakup środków czystości materiałów biurowych piśmiennych wyposażenia, druków, prenumeraty, papiernicze, akcesoria i programy komputerowe, śr.do konserwacji i inne </t>
  </si>
  <si>
    <t xml:space="preserve">Szkoła Nowa Wieś - zakup środków czystości materiałów biurowych piśmiennych, wyposażenia druków, prenumeraty, papiernicze, akcesoria i programy komputerowe,śr.do konserwacji i inne  </t>
  </si>
  <si>
    <t>Szkoła Michałowice - zakup pomocy naukowych, dydaktycznych i książek</t>
  </si>
  <si>
    <t>Szkoła Komorów  - opłaty za przesyłki pocztowe</t>
  </si>
  <si>
    <t>Szkoła Michałowice -opłaty za przesyłki pocztowe</t>
  </si>
  <si>
    <t>Szkoła Nowa Wieś - opłaty za przesyłki pocztowe</t>
  </si>
  <si>
    <t>Zakup usług przez jednostki samorządu terytorialnego od innych jednostek samorządu terytorialnego</t>
  </si>
  <si>
    <t>Oddziały przedszkolne przy szkołach Podstawowej w Warszawie</t>
  </si>
  <si>
    <t>Oddziały przedszkolne przy szkole Podstawowej w Podkowie Leśnej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</si>
  <si>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</si>
  <si>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</si>
  <si>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</si>
  <si>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>Przedszkola (niepubliczne)</t>
  </si>
  <si>
    <t>Dotacja podmiot.z budżetu dla niepublicznej jednostki systemu oświaty</t>
  </si>
  <si>
    <t xml:space="preserve">Przedszkole Niepubliczne Zgromadzenia Sióstr Misjonarek Świętej Rodziny w Komorowie                </t>
  </si>
  <si>
    <t xml:space="preserve">Przedszkole Niepubliczne Sióstr Służebniczek NMP w Komorowie            </t>
  </si>
  <si>
    <t xml:space="preserve">Prywatne Przedszkole w Michałowicach  i 1 dziecko niepełnosprawne               </t>
  </si>
  <si>
    <t xml:space="preserve">Przedszkole Niepubliczne "Zielone Przedszkole" Komorów  Granica </t>
  </si>
  <si>
    <t xml:space="preserve">Przedszkole Niepubliczne "Nibylandia" w Granicy i 1 dziecko niepełnosprawne    </t>
  </si>
  <si>
    <t xml:space="preserve">Przedszkole Niepubliczne "Kraina Cudów" w Nowej Wsi </t>
  </si>
  <si>
    <t>Przedszkole Niepubliczne "Gumisiowy Raj" w Regułach</t>
  </si>
  <si>
    <t xml:space="preserve">Przedszkole Niepubliczne "Krokodylek" w Regułach </t>
  </si>
  <si>
    <t xml:space="preserve">Przedszkole Niepubliczne "Dobre przedszkole" w Komorowie </t>
  </si>
  <si>
    <t xml:space="preserve">Przedszk.niepubl. - Miasto Stołeczne Warszawa           </t>
  </si>
  <si>
    <t xml:space="preserve">Przedszk.integracyjne  - Miasto Stołeczne Warszawa           </t>
  </si>
  <si>
    <t>Przedszk.niepubl. - Miasto Pruszków</t>
  </si>
  <si>
    <t>Przedszk.niepubl. - Miasto Piastów</t>
  </si>
  <si>
    <t>Przedszk.niepubl. - Gmina Nadarzyn</t>
  </si>
  <si>
    <t>Przedszk.niepubl. - Gmina Brwinów</t>
  </si>
  <si>
    <t xml:space="preserve">Przedszk.niepubl. - Gmina Raszyn          </t>
  </si>
  <si>
    <t>Przedszk.niepubl. - Gmina Lesznowola</t>
  </si>
  <si>
    <t>Przedszk.niepubl. - Gmina Milanówek</t>
  </si>
  <si>
    <t>Przedszk.niepubl. - Gmina Ożarów Mazowiecki</t>
  </si>
  <si>
    <t>Przedszkola ( publiczne)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</si>
  <si>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</si>
  <si>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</si>
  <si>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>Przedszkole Michałowice-wynagrodzenia osobowe pracowników, nagrody jubileuszowe, odprawa emerytalna , awanse nauczycielskie, nagrody specjalne DEN</t>
  </si>
  <si>
    <t>Przedszkole Nowa Wieś-wynagrodzenia osobowe pracowników, nagrody jubileuszowe , awanse nauczycielskie, nagrody specjalne DEN</t>
  </si>
  <si>
    <t>Przedszkole Michałowice - wydatki ponoszone zgodnie z ustawą o dodatkowym wynagrodzeniu rocznym dla pracowników jednostek sfery budżetowej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</si>
  <si>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</si>
  <si>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</si>
  <si>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</si>
  <si>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</si>
  <si>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</si>
  <si>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</t>
  </si>
  <si>
    <t>Przedszkole Michałowice - umowy zlecenia - kosztorysy inwestorskie, odśnieżanie, imprezy okolicznościowe i inne prace zlecone</t>
  </si>
  <si>
    <t>Przedszkole Nowa Wieś- umowy zlecenia -malowanie sal i inne prace zlecone</t>
  </si>
  <si>
    <t>Przedszkole Michałowice - zakup środków czystości, materiałów biurowych, piśmiennych, wyposażenia , druków, prenumeraty,  papiernicze, akcesoria i programy komputerowe, środków do konserwacji, artykuły hydrauliczne, techniczne, gospodarcze, odzież ochronna, paliwa  i inne</t>
  </si>
  <si>
    <t>Przedszkole Nowa Wieś - zakup środków czystości, materiałów biurowych, piśmiennych, wyposażenia, druków, prenumeraty, papiernicze, akcesoria i programy komputerowe, środków do konserwacji, artykuły hydrauliczne, techniczne, gospodarcze, odzież ochronna, paliwa   i inne</t>
  </si>
  <si>
    <t>Przedszkole Michałowice - wydatki ponoszone na zakup leków i materiałów medycznych</t>
  </si>
  <si>
    <t>Przedszkole Nowa Wieś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</si>
  <si>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</si>
  <si>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</si>
  <si>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opłaty za dostawę energii elektrycznej gazu i wody</t>
  </si>
  <si>
    <t>Przedszkole Nowa Wieś - opłaty za dostawę energii elektrycznej, gazu i wody</t>
  </si>
  <si>
    <t>Przedszkole Michałowice - usł.konserwacyjne, naprawcze maszyn, śr. transportu, urządzeń, sprzętu</t>
  </si>
  <si>
    <t>Przedszkole Nowa Wieś - usł.konserwacyjne, naprawcze maszyn, śr. transportu, urządzeń, sprzętu</t>
  </si>
  <si>
    <t>Świetlica Reguły opłaty z tytułu zakupu usługi telekomunikacyjnych telefonii stacjonarnych</t>
  </si>
  <si>
    <t>Świetlica Pęcice opłaty z tytułu zakupu usługi telekomunikacyjnych telefonii stacjonarnych</t>
  </si>
  <si>
    <t xml:space="preserve">Ubezpieczenie świetlicy w Pęcicach, Regułach, Sokołowie, Opaczy Kol i Nowej Wsi                    </t>
  </si>
  <si>
    <t xml:space="preserve">Ubezpieczenia imprez kulturalnych          </t>
  </si>
  <si>
    <t xml:space="preserve">Biblioteki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</si>
</sst>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color indexed="8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.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3" fontId="4" fillId="0" borderId="11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4" fontId="4" fillId="0" borderId="11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325"/>
          <c:h val="0.966"/>
        </c:manualLayout>
      </c:layout>
      <c:barChart>
        <c:barDir val="col"/>
        <c:grouping val="clustered"/>
        <c:varyColors val="0"/>
        <c:axId val="57493218"/>
        <c:axId val="47676915"/>
      </c:barChart>
      <c:catAx>
        <c:axId val="5749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6915"/>
        <c:crosses val="autoZero"/>
        <c:auto val="1"/>
        <c:lblOffset val="100"/>
        <c:tickLblSkip val="1"/>
        <c:noMultiLvlLbl val="0"/>
      </c:catAx>
      <c:valAx>
        <c:axId val="47676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3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0"/>
  <sheetViews>
    <sheetView tabSelected="1" zoomScalePageLayoutView="0" workbookViewId="0" topLeftCell="A129">
      <selection activeCell="P1021" sqref="P1021"/>
    </sheetView>
  </sheetViews>
  <sheetFormatPr defaultColWidth="9.00390625" defaultRowHeight="12.75"/>
  <cols>
    <col min="1" max="2" width="4.75390625" style="1" customWidth="1"/>
    <col min="3" max="3" width="9.75390625" style="1" customWidth="1"/>
    <col min="4" max="4" width="5.25390625" style="1" customWidth="1"/>
    <col min="5" max="5" width="57.25390625" style="2" customWidth="1"/>
    <col min="6" max="6" width="11.375" style="1" hidden="1" customWidth="1"/>
    <col min="7" max="7" width="10.875" style="1" hidden="1" customWidth="1"/>
    <col min="8" max="8" width="13.00390625" style="1" hidden="1" customWidth="1"/>
    <col min="9" max="9" width="11.125" style="1" hidden="1" customWidth="1"/>
    <col min="10" max="10" width="17.25390625" style="15" customWidth="1"/>
    <col min="11" max="11" width="9.125" style="1" customWidth="1"/>
    <col min="12" max="12" width="10.125" style="1" bestFit="1" customWidth="1"/>
    <col min="13" max="16384" width="9.125" style="1" customWidth="1"/>
  </cols>
  <sheetData>
    <row r="1" ht="12.75" customHeight="1">
      <c r="J1" s="1"/>
    </row>
    <row r="2" ht="11.25" customHeight="1">
      <c r="J2" s="1"/>
    </row>
    <row r="3" spans="1:10" ht="18.75" customHeight="1">
      <c r="A3" s="78" t="s">
        <v>476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 customHeight="1">
      <c r="A4" s="3"/>
      <c r="B4" s="4"/>
      <c r="C4" s="4"/>
      <c r="D4" s="4"/>
      <c r="E4" s="4"/>
      <c r="F4" s="2"/>
      <c r="G4" s="2"/>
      <c r="H4" s="2"/>
      <c r="J4" s="1"/>
    </row>
    <row r="5" spans="1:10" ht="60" customHeight="1">
      <c r="A5" s="5" t="s">
        <v>477</v>
      </c>
      <c r="B5" s="6" t="s">
        <v>478</v>
      </c>
      <c r="C5" s="6" t="s">
        <v>479</v>
      </c>
      <c r="D5" s="6" t="s">
        <v>480</v>
      </c>
      <c r="E5" s="6" t="s">
        <v>481</v>
      </c>
      <c r="F5" s="6" t="s">
        <v>482</v>
      </c>
      <c r="G5" s="6" t="s">
        <v>483</v>
      </c>
      <c r="H5" s="7" t="s">
        <v>484</v>
      </c>
      <c r="I5" s="8" t="s">
        <v>485</v>
      </c>
      <c r="J5" s="9" t="s">
        <v>486</v>
      </c>
    </row>
    <row r="6" spans="1:20" s="14" customFormat="1" ht="12" customHeight="1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0">
        <v>6</v>
      </c>
      <c r="G6" s="10">
        <v>6</v>
      </c>
      <c r="H6" s="12">
        <v>6</v>
      </c>
      <c r="I6" s="13">
        <v>7</v>
      </c>
      <c r="J6" s="10">
        <v>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10" ht="16.5" customHeight="1">
      <c r="A7" s="15">
        <v>1</v>
      </c>
      <c r="B7" s="16" t="s">
        <v>487</v>
      </c>
      <c r="C7" s="16" t="s">
        <v>488</v>
      </c>
      <c r="D7" s="17" t="s">
        <v>489</v>
      </c>
      <c r="E7" s="18" t="s">
        <v>490</v>
      </c>
      <c r="F7" s="19" t="e">
        <f>SUM(F8+F10+F16+F22+F36+#REF!+#REF!)</f>
        <v>#REF!</v>
      </c>
      <c r="G7" s="19" t="e">
        <f>SUM(G8+G10+G16+G22+G36+#REF!+G32+#REF!+#REF!)</f>
        <v>#REF!</v>
      </c>
      <c r="H7" s="20" t="e">
        <f>SUM(H8+H10+H16+H22+H36+#REF!+H32+#REF!+#REF!)</f>
        <v>#REF!</v>
      </c>
      <c r="I7" s="20" t="e">
        <f>SUM(I8+I10+I16+I22+I36+I32+#REF!+#REF!)</f>
        <v>#REF!</v>
      </c>
      <c r="J7" s="20">
        <f>SUM(J8+J10+J16+J22+J36+J32+J34)</f>
        <v>7196000</v>
      </c>
    </row>
    <row r="8" spans="1:10" ht="12.75">
      <c r="A8" s="15">
        <v>2</v>
      </c>
      <c r="B8" s="15"/>
      <c r="C8" s="17"/>
      <c r="D8" s="15">
        <v>4210</v>
      </c>
      <c r="E8" s="21" t="s">
        <v>491</v>
      </c>
      <c r="F8" s="22">
        <f>SUM(F9)</f>
        <v>500</v>
      </c>
      <c r="G8" s="22">
        <f>SUM(G9)</f>
        <v>1000</v>
      </c>
      <c r="H8" s="23">
        <f>SUM(H9)</f>
        <v>2000</v>
      </c>
      <c r="I8" s="24"/>
      <c r="J8" s="23">
        <f>SUM(J9)</f>
        <v>30000</v>
      </c>
    </row>
    <row r="9" spans="1:10" ht="15" customHeight="1">
      <c r="A9" s="15">
        <v>3</v>
      </c>
      <c r="B9" s="15"/>
      <c r="C9" s="17"/>
      <c r="D9" s="17"/>
      <c r="E9" s="21" t="s">
        <v>492</v>
      </c>
      <c r="F9" s="22">
        <v>500</v>
      </c>
      <c r="G9" s="22">
        <v>1000</v>
      </c>
      <c r="H9" s="23">
        <v>2000</v>
      </c>
      <c r="I9" s="24"/>
      <c r="J9" s="23">
        <v>30000</v>
      </c>
    </row>
    <row r="10" spans="1:10" ht="12.75">
      <c r="A10" s="15">
        <v>4</v>
      </c>
      <c r="B10" s="15" t="s">
        <v>493</v>
      </c>
      <c r="C10" s="15" t="s">
        <v>494</v>
      </c>
      <c r="D10" s="15">
        <v>4260</v>
      </c>
      <c r="E10" s="21" t="s">
        <v>495</v>
      </c>
      <c r="F10" s="22">
        <f>SUM(F11:F15)</f>
        <v>1012000</v>
      </c>
      <c r="G10" s="22">
        <f>SUM(G11:G15)</f>
        <v>644000</v>
      </c>
      <c r="H10" s="23">
        <f>SUM(H11:H15)</f>
        <v>775000</v>
      </c>
      <c r="I10" s="24">
        <v>1000</v>
      </c>
      <c r="J10" s="23">
        <f>SUM(J11:J15)</f>
        <v>1104000</v>
      </c>
    </row>
    <row r="11" spans="1:10" ht="16.5" customHeight="1">
      <c r="A11" s="15">
        <v>5</v>
      </c>
      <c r="B11" s="15" t="s">
        <v>493</v>
      </c>
      <c r="C11" s="15" t="s">
        <v>494</v>
      </c>
      <c r="D11" s="15"/>
      <c r="E11" s="21" t="s">
        <v>496</v>
      </c>
      <c r="F11" s="22">
        <v>110000</v>
      </c>
      <c r="G11" s="22">
        <v>160000</v>
      </c>
      <c r="H11" s="23">
        <v>180000</v>
      </c>
      <c r="I11" s="24">
        <f>SUM(I12:I16)</f>
        <v>0</v>
      </c>
      <c r="J11" s="23">
        <v>250000</v>
      </c>
    </row>
    <row r="12" spans="1:10" ht="12.75">
      <c r="A12" s="15">
        <v>6</v>
      </c>
      <c r="B12" s="15" t="s">
        <v>493</v>
      </c>
      <c r="C12" s="15" t="s">
        <v>494</v>
      </c>
      <c r="D12" s="15"/>
      <c r="E12" s="21" t="s">
        <v>497</v>
      </c>
      <c r="F12" s="22">
        <v>30000</v>
      </c>
      <c r="G12" s="22">
        <v>40000</v>
      </c>
      <c r="H12" s="23">
        <v>60000</v>
      </c>
      <c r="I12" s="24"/>
      <c r="J12" s="23">
        <v>150000</v>
      </c>
    </row>
    <row r="13" spans="1:10" ht="25.5" customHeight="1">
      <c r="A13" s="15">
        <v>7</v>
      </c>
      <c r="B13" s="15"/>
      <c r="C13" s="15"/>
      <c r="D13" s="15"/>
      <c r="E13" s="25" t="s">
        <v>498</v>
      </c>
      <c r="F13" s="22">
        <v>850000</v>
      </c>
      <c r="G13" s="22">
        <v>400000</v>
      </c>
      <c r="H13" s="23">
        <v>450000</v>
      </c>
      <c r="I13" s="24"/>
      <c r="J13" s="23">
        <v>600000</v>
      </c>
    </row>
    <row r="14" spans="1:10" ht="12.75">
      <c r="A14" s="15">
        <v>8</v>
      </c>
      <c r="B14" s="15"/>
      <c r="C14" s="15"/>
      <c r="D14" s="15"/>
      <c r="E14" s="21" t="s">
        <v>499</v>
      </c>
      <c r="F14" s="22">
        <v>19000</v>
      </c>
      <c r="G14" s="22">
        <v>40000</v>
      </c>
      <c r="H14" s="23">
        <v>80000</v>
      </c>
      <c r="I14" s="24"/>
      <c r="J14" s="23">
        <v>90000</v>
      </c>
    </row>
    <row r="15" spans="1:10" ht="12.75">
      <c r="A15" s="15">
        <v>9</v>
      </c>
      <c r="B15" s="15"/>
      <c r="C15" s="15"/>
      <c r="D15" s="15"/>
      <c r="E15" s="21" t="s">
        <v>500</v>
      </c>
      <c r="F15" s="22">
        <v>3000</v>
      </c>
      <c r="G15" s="22">
        <v>4000</v>
      </c>
      <c r="H15" s="23">
        <v>5000</v>
      </c>
      <c r="I15" s="24"/>
      <c r="J15" s="23">
        <v>14000</v>
      </c>
    </row>
    <row r="16" spans="1:10" ht="12.75">
      <c r="A16" s="15">
        <v>10</v>
      </c>
      <c r="B16" s="15" t="s">
        <v>493</v>
      </c>
      <c r="C16" s="15" t="s">
        <v>494</v>
      </c>
      <c r="D16" s="15">
        <v>4270</v>
      </c>
      <c r="E16" s="21" t="s">
        <v>501</v>
      </c>
      <c r="F16" s="22">
        <f>SUM(F17:F21)</f>
        <v>380000</v>
      </c>
      <c r="G16" s="22">
        <f>SUM(G17:G21)</f>
        <v>420000</v>
      </c>
      <c r="H16" s="23">
        <f>SUM(H17:H21)</f>
        <v>639000</v>
      </c>
      <c r="I16" s="24">
        <f>SUM(I17:I21)</f>
        <v>0</v>
      </c>
      <c r="J16" s="23">
        <f>SUM(J17:J21)</f>
        <v>1385000</v>
      </c>
    </row>
    <row r="17" spans="1:10" ht="12.75">
      <c r="A17" s="15">
        <v>11</v>
      </c>
      <c r="B17" s="15"/>
      <c r="C17" s="15"/>
      <c r="D17" s="15"/>
      <c r="E17" s="21" t="s">
        <v>502</v>
      </c>
      <c r="F17" s="22">
        <v>280000</v>
      </c>
      <c r="G17" s="22">
        <v>270000</v>
      </c>
      <c r="H17" s="23">
        <v>469000</v>
      </c>
      <c r="I17" s="24"/>
      <c r="J17" s="23">
        <v>685000</v>
      </c>
    </row>
    <row r="18" spans="1:10" ht="12.75">
      <c r="A18" s="15">
        <v>12</v>
      </c>
      <c r="B18" s="15"/>
      <c r="C18" s="15"/>
      <c r="D18" s="15"/>
      <c r="E18" s="21" t="s">
        <v>503</v>
      </c>
      <c r="F18" s="22">
        <v>100000</v>
      </c>
      <c r="G18" s="22">
        <v>90000</v>
      </c>
      <c r="H18" s="23">
        <v>100000</v>
      </c>
      <c r="I18" s="24"/>
      <c r="J18" s="23">
        <v>80000</v>
      </c>
    </row>
    <row r="19" spans="1:10" ht="12.75">
      <c r="A19" s="15">
        <v>13</v>
      </c>
      <c r="B19" s="15"/>
      <c r="C19" s="15"/>
      <c r="D19" s="15"/>
      <c r="E19" s="21" t="s">
        <v>504</v>
      </c>
      <c r="F19" s="22"/>
      <c r="G19" s="22">
        <v>60000</v>
      </c>
      <c r="H19" s="23">
        <v>70000</v>
      </c>
      <c r="I19" s="24"/>
      <c r="J19" s="23">
        <v>200000</v>
      </c>
    </row>
    <row r="20" spans="1:10" ht="12.75">
      <c r="A20" s="15">
        <v>14</v>
      </c>
      <c r="B20" s="15"/>
      <c r="C20" s="15"/>
      <c r="D20" s="15"/>
      <c r="E20" s="21" t="s">
        <v>505</v>
      </c>
      <c r="F20" s="22"/>
      <c r="G20" s="22"/>
      <c r="H20" s="23"/>
      <c r="I20" s="24"/>
      <c r="J20" s="23">
        <v>120000</v>
      </c>
    </row>
    <row r="21" spans="1:10" ht="12.75">
      <c r="A21" s="15">
        <v>15</v>
      </c>
      <c r="B21" s="15"/>
      <c r="C21" s="15"/>
      <c r="D21" s="15"/>
      <c r="E21" s="21" t="s">
        <v>506</v>
      </c>
      <c r="F21" s="22"/>
      <c r="G21" s="22"/>
      <c r="H21" s="23"/>
      <c r="I21" s="24"/>
      <c r="J21" s="23">
        <v>300000</v>
      </c>
    </row>
    <row r="22" spans="1:10" ht="12.75">
      <c r="A22" s="15">
        <v>16</v>
      </c>
      <c r="B22" s="15" t="s">
        <v>493</v>
      </c>
      <c r="C22" s="15" t="s">
        <v>494</v>
      </c>
      <c r="D22" s="15">
        <v>4300</v>
      </c>
      <c r="E22" s="21" t="s">
        <v>507</v>
      </c>
      <c r="F22" s="22">
        <f>SUM(F23:F26)</f>
        <v>797300</v>
      </c>
      <c r="G22" s="22">
        <f>SUM(G23:G26)</f>
        <v>1526000</v>
      </c>
      <c r="H22" s="23">
        <f>SUM(H23:H27)</f>
        <v>2235000</v>
      </c>
      <c r="I22" s="24">
        <f>SUM(I23:I26)</f>
        <v>0</v>
      </c>
      <c r="J22" s="23">
        <f>SUM(J23:J31)</f>
        <v>4645000</v>
      </c>
    </row>
    <row r="23" spans="1:10" ht="12.75">
      <c r="A23" s="15">
        <v>17</v>
      </c>
      <c r="B23" s="15"/>
      <c r="C23" s="15"/>
      <c r="D23" s="15"/>
      <c r="E23" s="21" t="s">
        <v>508</v>
      </c>
      <c r="F23" s="22">
        <v>733800</v>
      </c>
      <c r="G23" s="22">
        <v>1400000</v>
      </c>
      <c r="H23" s="23">
        <v>2100000</v>
      </c>
      <c r="I23" s="24"/>
      <c r="J23" s="23">
        <v>4000000</v>
      </c>
    </row>
    <row r="24" spans="1:10" ht="25.5">
      <c r="A24" s="15">
        <v>18</v>
      </c>
      <c r="B24" s="15"/>
      <c r="C24" s="15"/>
      <c r="D24" s="15"/>
      <c r="E24" s="21" t="s">
        <v>509</v>
      </c>
      <c r="F24" s="22">
        <v>35000</v>
      </c>
      <c r="G24" s="22">
        <v>70000</v>
      </c>
      <c r="H24" s="23">
        <v>70000</v>
      </c>
      <c r="I24" s="24"/>
      <c r="J24" s="23">
        <v>300000</v>
      </c>
    </row>
    <row r="25" spans="1:10" ht="12.75">
      <c r="A25" s="15">
        <v>19</v>
      </c>
      <c r="B25" s="15"/>
      <c r="C25" s="15"/>
      <c r="D25" s="15"/>
      <c r="E25" s="21" t="s">
        <v>510</v>
      </c>
      <c r="F25" s="22">
        <v>27000</v>
      </c>
      <c r="G25" s="22">
        <v>52000</v>
      </c>
      <c r="H25" s="23">
        <v>60000</v>
      </c>
      <c r="I25" s="24"/>
      <c r="J25" s="23">
        <v>100000</v>
      </c>
    </row>
    <row r="26" spans="1:10" ht="12.75">
      <c r="A26" s="15">
        <v>20</v>
      </c>
      <c r="B26" s="15"/>
      <c r="C26" s="15"/>
      <c r="D26" s="15"/>
      <c r="E26" s="21" t="s">
        <v>511</v>
      </c>
      <c r="F26" s="22">
        <v>1500</v>
      </c>
      <c r="G26" s="22">
        <v>4000</v>
      </c>
      <c r="H26" s="23">
        <v>1000</v>
      </c>
      <c r="I26" s="24"/>
      <c r="J26" s="23">
        <v>50000</v>
      </c>
    </row>
    <row r="27" spans="1:10" ht="24.75" customHeight="1">
      <c r="A27" s="15">
        <v>21</v>
      </c>
      <c r="B27" s="15"/>
      <c r="C27" s="15"/>
      <c r="D27" s="15"/>
      <c r="E27" s="21" t="s">
        <v>512</v>
      </c>
      <c r="F27" s="22"/>
      <c r="G27" s="22">
        <v>0</v>
      </c>
      <c r="H27" s="23">
        <v>4000</v>
      </c>
      <c r="I27" s="24"/>
      <c r="J27" s="23">
        <v>15000</v>
      </c>
    </row>
    <row r="28" spans="1:10" ht="25.5">
      <c r="A28" s="15">
        <v>22</v>
      </c>
      <c r="B28" s="15"/>
      <c r="C28" s="15"/>
      <c r="D28" s="15"/>
      <c r="E28" s="21" t="s">
        <v>513</v>
      </c>
      <c r="F28" s="22"/>
      <c r="G28" s="22"/>
      <c r="H28" s="23"/>
      <c r="I28" s="24"/>
      <c r="J28" s="23">
        <v>160000</v>
      </c>
    </row>
    <row r="29" spans="1:10" ht="18.75" customHeight="1">
      <c r="A29" s="15">
        <v>23</v>
      </c>
      <c r="B29" s="15"/>
      <c r="C29" s="15"/>
      <c r="D29" s="15"/>
      <c r="E29" s="21" t="s">
        <v>514</v>
      </c>
      <c r="F29" s="22"/>
      <c r="G29" s="22"/>
      <c r="H29" s="23"/>
      <c r="I29" s="24"/>
      <c r="J29" s="23">
        <v>5000</v>
      </c>
    </row>
    <row r="30" spans="1:10" ht="18" customHeight="1">
      <c r="A30" s="15">
        <v>24</v>
      </c>
      <c r="B30" s="15"/>
      <c r="C30" s="15"/>
      <c r="D30" s="15"/>
      <c r="E30" s="21" t="s">
        <v>515</v>
      </c>
      <c r="F30" s="22"/>
      <c r="G30" s="22"/>
      <c r="H30" s="23"/>
      <c r="I30" s="24"/>
      <c r="J30" s="23">
        <v>14000</v>
      </c>
    </row>
    <row r="31" spans="1:10" ht="12.75">
      <c r="A31" s="15">
        <v>25</v>
      </c>
      <c r="B31" s="15"/>
      <c r="C31" s="15"/>
      <c r="D31" s="15"/>
      <c r="E31" s="21" t="s">
        <v>516</v>
      </c>
      <c r="F31" s="22"/>
      <c r="G31" s="22"/>
      <c r="H31" s="23"/>
      <c r="I31" s="24"/>
      <c r="J31" s="23">
        <v>1000</v>
      </c>
    </row>
    <row r="32" spans="1:10" ht="25.5">
      <c r="A32" s="15">
        <v>26</v>
      </c>
      <c r="B32" s="15"/>
      <c r="C32" s="15"/>
      <c r="D32" s="15">
        <v>4360</v>
      </c>
      <c r="E32" s="21" t="s">
        <v>517</v>
      </c>
      <c r="F32" s="22"/>
      <c r="G32" s="22">
        <f>SUM(G33)</f>
        <v>10000</v>
      </c>
      <c r="H32" s="23">
        <f>SUM(H33)</f>
        <v>11000</v>
      </c>
      <c r="I32" s="24"/>
      <c r="J32" s="23">
        <f>SUM(J33)</f>
        <v>15000</v>
      </c>
    </row>
    <row r="33" spans="1:10" ht="12.75">
      <c r="A33" s="15">
        <v>27</v>
      </c>
      <c r="B33" s="15"/>
      <c r="C33" s="15"/>
      <c r="D33" s="15"/>
      <c r="E33" s="21" t="s">
        <v>73</v>
      </c>
      <c r="F33" s="22"/>
      <c r="G33" s="22">
        <v>10000</v>
      </c>
      <c r="H33" s="23">
        <v>11000</v>
      </c>
      <c r="I33" s="24"/>
      <c r="J33" s="23">
        <v>15000</v>
      </c>
    </row>
    <row r="34" spans="1:10" ht="12.75">
      <c r="A34" s="15">
        <v>28</v>
      </c>
      <c r="B34" s="15"/>
      <c r="C34" s="15"/>
      <c r="D34" s="15">
        <v>4390</v>
      </c>
      <c r="E34" s="21" t="s">
        <v>518</v>
      </c>
      <c r="F34" s="22"/>
      <c r="G34" s="22"/>
      <c r="H34" s="23"/>
      <c r="I34" s="24"/>
      <c r="J34" s="23">
        <f>SUM(J35)</f>
        <v>10000</v>
      </c>
    </row>
    <row r="35" spans="1:10" ht="12.75">
      <c r="A35" s="15">
        <v>29</v>
      </c>
      <c r="B35" s="15"/>
      <c r="C35" s="15"/>
      <c r="D35" s="15"/>
      <c r="E35" s="21" t="s">
        <v>518</v>
      </c>
      <c r="F35" s="22"/>
      <c r="G35" s="22"/>
      <c r="H35" s="23"/>
      <c r="I35" s="24"/>
      <c r="J35" s="23">
        <v>10000</v>
      </c>
    </row>
    <row r="36" spans="1:10" ht="12.75">
      <c r="A36" s="15">
        <v>30</v>
      </c>
      <c r="B36" s="15" t="s">
        <v>493</v>
      </c>
      <c r="C36" s="15" t="s">
        <v>494</v>
      </c>
      <c r="D36" s="15">
        <v>4430</v>
      </c>
      <c r="E36" s="21" t="s">
        <v>519</v>
      </c>
      <c r="F36" s="22">
        <f>SUM(F38)</f>
        <v>2000</v>
      </c>
      <c r="G36" s="22">
        <f>SUM(G38)</f>
        <v>20000</v>
      </c>
      <c r="H36" s="23">
        <f>SUM(H38)</f>
        <v>15000</v>
      </c>
      <c r="I36" s="24"/>
      <c r="J36" s="23">
        <f>SUM(J38+J37)</f>
        <v>7000</v>
      </c>
    </row>
    <row r="37" spans="1:10" ht="12.75">
      <c r="A37" s="15">
        <v>31</v>
      </c>
      <c r="B37" s="15"/>
      <c r="C37" s="15"/>
      <c r="D37" s="15"/>
      <c r="E37" s="21" t="s">
        <v>520</v>
      </c>
      <c r="F37" s="22"/>
      <c r="G37" s="22"/>
      <c r="H37" s="23"/>
      <c r="I37" s="24"/>
      <c r="J37" s="23">
        <v>2000</v>
      </c>
    </row>
    <row r="38" spans="1:10" ht="25.5" customHeight="1">
      <c r="A38" s="15">
        <v>32</v>
      </c>
      <c r="B38" s="15" t="s">
        <v>493</v>
      </c>
      <c r="C38" s="15" t="s">
        <v>494</v>
      </c>
      <c r="D38" s="15"/>
      <c r="E38" s="21" t="s">
        <v>368</v>
      </c>
      <c r="F38" s="22">
        <v>2000</v>
      </c>
      <c r="G38" s="22">
        <v>20000</v>
      </c>
      <c r="H38" s="23">
        <v>15000</v>
      </c>
      <c r="I38" s="24"/>
      <c r="J38" s="23">
        <v>5000</v>
      </c>
    </row>
    <row r="39" spans="1:10" ht="12.75">
      <c r="A39" s="15">
        <v>33</v>
      </c>
      <c r="B39" s="15"/>
      <c r="C39" s="26" t="s">
        <v>521</v>
      </c>
      <c r="D39" s="17"/>
      <c r="E39" s="18" t="s">
        <v>522</v>
      </c>
      <c r="F39" s="19">
        <f aca="true" t="shared" si="0" ref="F39:H40">SUM(F40)</f>
        <v>12500</v>
      </c>
      <c r="G39" s="19">
        <f t="shared" si="0"/>
        <v>19600</v>
      </c>
      <c r="H39" s="20">
        <f t="shared" si="0"/>
        <v>10000</v>
      </c>
      <c r="I39" s="27"/>
      <c r="J39" s="20">
        <f>SUM(J40)</f>
        <v>3800</v>
      </c>
    </row>
    <row r="40" spans="1:10" ht="25.5">
      <c r="A40" s="15">
        <v>34</v>
      </c>
      <c r="B40" s="15"/>
      <c r="C40" s="15"/>
      <c r="D40" s="15">
        <v>2850</v>
      </c>
      <c r="E40" s="21" t="s">
        <v>523</v>
      </c>
      <c r="F40" s="22">
        <f t="shared" si="0"/>
        <v>12500</v>
      </c>
      <c r="G40" s="22">
        <f t="shared" si="0"/>
        <v>19600</v>
      </c>
      <c r="H40" s="23">
        <f t="shared" si="0"/>
        <v>10000</v>
      </c>
      <c r="I40" s="24"/>
      <c r="J40" s="23">
        <f>SUM(J41)</f>
        <v>3800</v>
      </c>
    </row>
    <row r="41" spans="1:10" ht="25.5">
      <c r="A41" s="15">
        <v>35</v>
      </c>
      <c r="B41" s="15"/>
      <c r="C41" s="15"/>
      <c r="D41" s="15"/>
      <c r="E41" s="21" t="s">
        <v>72</v>
      </c>
      <c r="F41" s="22">
        <v>12500</v>
      </c>
      <c r="G41" s="22">
        <v>19600</v>
      </c>
      <c r="H41" s="23">
        <v>10000</v>
      </c>
      <c r="I41" s="24"/>
      <c r="J41" s="23">
        <v>3800</v>
      </c>
    </row>
    <row r="42" spans="1:10" ht="12.75">
      <c r="A42" s="15">
        <v>36</v>
      </c>
      <c r="B42" s="79" t="s">
        <v>524</v>
      </c>
      <c r="C42" s="79"/>
      <c r="D42" s="79"/>
      <c r="E42" s="79"/>
      <c r="F42" s="28" t="e">
        <f>SUM(F7+F39)</f>
        <v>#REF!</v>
      </c>
      <c r="G42" s="28" t="e">
        <f>SUM(G7+G39)</f>
        <v>#REF!</v>
      </c>
      <c r="H42" s="29" t="e">
        <f>SUM(H7+H39)</f>
        <v>#REF!</v>
      </c>
      <c r="I42" s="30"/>
      <c r="J42" s="29">
        <f>SUM(J7+J39)</f>
        <v>7199800</v>
      </c>
    </row>
    <row r="43" spans="1:10" ht="12.75">
      <c r="A43" s="15">
        <v>37</v>
      </c>
      <c r="B43" s="15">
        <v>600</v>
      </c>
      <c r="C43" s="17">
        <v>60004</v>
      </c>
      <c r="D43" s="31"/>
      <c r="E43" s="18" t="s">
        <v>525</v>
      </c>
      <c r="F43" s="19" t="e">
        <f>SUM(F44+#REF!)</f>
        <v>#REF!</v>
      </c>
      <c r="G43" s="19">
        <f>SUM(G44)</f>
        <v>189000</v>
      </c>
      <c r="H43" s="20" t="e">
        <f>SUM(H44+#REF!)</f>
        <v>#REF!</v>
      </c>
      <c r="I43" s="27"/>
      <c r="J43" s="20">
        <f>SUM(J44+J48)</f>
        <v>620000</v>
      </c>
    </row>
    <row r="44" spans="1:10" ht="25.5">
      <c r="A44" s="15">
        <v>38</v>
      </c>
      <c r="B44" s="32"/>
      <c r="C44" s="32"/>
      <c r="D44" s="15">
        <v>2310</v>
      </c>
      <c r="E44" s="21" t="s">
        <v>526</v>
      </c>
      <c r="F44" s="22">
        <f>SUM(F46:F46)</f>
        <v>16620</v>
      </c>
      <c r="G44" s="22">
        <f>SUM(G45:G47)</f>
        <v>189000</v>
      </c>
      <c r="H44" s="23">
        <f>SUM(H45:H47)</f>
        <v>326000</v>
      </c>
      <c r="I44" s="24"/>
      <c r="J44" s="23">
        <f>SUM(J45:J47)</f>
        <v>500000</v>
      </c>
    </row>
    <row r="45" spans="1:10" ht="12.75">
      <c r="A45" s="15">
        <v>39</v>
      </c>
      <c r="B45" s="32"/>
      <c r="C45" s="32"/>
      <c r="D45" s="15"/>
      <c r="E45" s="21" t="s">
        <v>527</v>
      </c>
      <c r="F45" s="22"/>
      <c r="G45" s="22">
        <v>46000</v>
      </c>
      <c r="H45" s="23">
        <v>50000</v>
      </c>
      <c r="I45" s="24"/>
      <c r="J45" s="23">
        <v>70000</v>
      </c>
    </row>
    <row r="46" spans="1:10" ht="12.75">
      <c r="A46" s="15">
        <v>40</v>
      </c>
      <c r="B46" s="32"/>
      <c r="C46" s="32"/>
      <c r="D46" s="15"/>
      <c r="E46" s="21" t="s">
        <v>528</v>
      </c>
      <c r="F46" s="22">
        <v>16620</v>
      </c>
      <c r="G46" s="22">
        <v>23000</v>
      </c>
      <c r="H46" s="23">
        <v>36000</v>
      </c>
      <c r="I46" s="24"/>
      <c r="J46" s="23">
        <v>60000</v>
      </c>
    </row>
    <row r="47" spans="1:10" ht="18" customHeight="1">
      <c r="A47" s="15">
        <v>41</v>
      </c>
      <c r="B47" s="32"/>
      <c r="C47" s="32"/>
      <c r="D47" s="15"/>
      <c r="E47" s="21" t="s">
        <v>529</v>
      </c>
      <c r="F47" s="22"/>
      <c r="G47" s="22">
        <v>120000</v>
      </c>
      <c r="H47" s="23">
        <v>240000</v>
      </c>
      <c r="I47" s="24"/>
      <c r="J47" s="23">
        <v>370000</v>
      </c>
    </row>
    <row r="48" spans="1:10" ht="15.75" customHeight="1">
      <c r="A48" s="15">
        <v>42</v>
      </c>
      <c r="B48" s="32"/>
      <c r="C48" s="32"/>
      <c r="D48" s="15">
        <v>4300</v>
      </c>
      <c r="E48" s="21" t="s">
        <v>507</v>
      </c>
      <c r="F48" s="22"/>
      <c r="G48" s="22"/>
      <c r="H48" s="23"/>
      <c r="I48" s="24"/>
      <c r="J48" s="23">
        <f>SUM(J49)</f>
        <v>120000</v>
      </c>
    </row>
    <row r="49" spans="1:10" ht="15.75" customHeight="1">
      <c r="A49" s="15">
        <v>43</v>
      </c>
      <c r="B49" s="32"/>
      <c r="C49" s="32"/>
      <c r="D49" s="15"/>
      <c r="E49" s="21" t="s">
        <v>530</v>
      </c>
      <c r="F49" s="22"/>
      <c r="G49" s="22"/>
      <c r="H49" s="23"/>
      <c r="I49" s="24"/>
      <c r="J49" s="23">
        <v>120000</v>
      </c>
    </row>
    <row r="50" spans="1:10" ht="12.75">
      <c r="A50" s="15">
        <v>44</v>
      </c>
      <c r="B50" s="15"/>
      <c r="C50" s="17">
        <v>60014</v>
      </c>
      <c r="D50" s="15"/>
      <c r="E50" s="18" t="s">
        <v>531</v>
      </c>
      <c r="F50" s="22"/>
      <c r="G50" s="22"/>
      <c r="H50" s="23"/>
      <c r="I50" s="24"/>
      <c r="J50" s="23">
        <f>SUM(J51)</f>
        <v>16000</v>
      </c>
    </row>
    <row r="51" spans="1:10" ht="12.75">
      <c r="A51" s="15">
        <v>45</v>
      </c>
      <c r="B51" s="15"/>
      <c r="C51" s="15"/>
      <c r="D51" s="15">
        <v>4430</v>
      </c>
      <c r="E51" s="21" t="s">
        <v>519</v>
      </c>
      <c r="F51" s="22"/>
      <c r="G51" s="22"/>
      <c r="H51" s="23"/>
      <c r="I51" s="24"/>
      <c r="J51" s="23">
        <f>SUM(J52)</f>
        <v>16000</v>
      </c>
    </row>
    <row r="52" spans="1:10" ht="12.75">
      <c r="A52" s="15">
        <v>46</v>
      </c>
      <c r="B52" s="15"/>
      <c r="C52" s="15"/>
      <c r="D52" s="15"/>
      <c r="E52" s="21" t="s">
        <v>532</v>
      </c>
      <c r="F52" s="22"/>
      <c r="G52" s="22"/>
      <c r="H52" s="23"/>
      <c r="I52" s="24"/>
      <c r="J52" s="23">
        <v>16000</v>
      </c>
    </row>
    <row r="53" spans="1:10" ht="12.75">
      <c r="A53" s="15">
        <v>47</v>
      </c>
      <c r="B53" s="15"/>
      <c r="C53" s="17">
        <v>60015</v>
      </c>
      <c r="D53" s="15"/>
      <c r="E53" s="18" t="s">
        <v>533</v>
      </c>
      <c r="F53" s="22"/>
      <c r="G53" s="22"/>
      <c r="H53" s="23"/>
      <c r="I53" s="24"/>
      <c r="J53" s="23">
        <f>SUM(J54)</f>
        <v>500</v>
      </c>
    </row>
    <row r="54" spans="1:10" ht="12.75">
      <c r="A54" s="15">
        <v>48</v>
      </c>
      <c r="B54" s="15"/>
      <c r="C54" s="15"/>
      <c r="D54" s="15">
        <v>4430</v>
      </c>
      <c r="E54" s="21" t="s">
        <v>519</v>
      </c>
      <c r="F54" s="22"/>
      <c r="G54" s="22"/>
      <c r="H54" s="23"/>
      <c r="I54" s="24"/>
      <c r="J54" s="23">
        <f>SUM(J55)</f>
        <v>500</v>
      </c>
    </row>
    <row r="55" spans="1:10" ht="15" customHeight="1">
      <c r="A55" s="15">
        <v>49</v>
      </c>
      <c r="B55" s="15"/>
      <c r="C55" s="15"/>
      <c r="D55" s="15"/>
      <c r="E55" s="21" t="s">
        <v>534</v>
      </c>
      <c r="F55" s="22"/>
      <c r="G55" s="22"/>
      <c r="H55" s="23"/>
      <c r="I55" s="24"/>
      <c r="J55" s="23">
        <v>500</v>
      </c>
    </row>
    <row r="56" spans="1:10" ht="12.75">
      <c r="A56" s="15">
        <v>50</v>
      </c>
      <c r="B56" s="15" t="s">
        <v>493</v>
      </c>
      <c r="C56" s="17">
        <v>60016</v>
      </c>
      <c r="D56" s="17" t="s">
        <v>489</v>
      </c>
      <c r="E56" s="18" t="s">
        <v>535</v>
      </c>
      <c r="F56" s="19" t="e">
        <f>SUM(F57+F59+F68+#REF!)</f>
        <v>#REF!</v>
      </c>
      <c r="G56" s="19" t="e">
        <f>SUM(G57+G59+G68+#REF!)</f>
        <v>#REF!</v>
      </c>
      <c r="H56" s="20" t="e">
        <f>SUM(H57+H59+H68+#REF!)</f>
        <v>#REF!</v>
      </c>
      <c r="I56" s="20" t="e">
        <f>SUM(I57+I59+I68+#REF!+I77)</f>
        <v>#REF!</v>
      </c>
      <c r="J56" s="20">
        <f>SUM(J57+J59+J68+J77)</f>
        <v>3187000</v>
      </c>
    </row>
    <row r="57" spans="1:10" ht="12.75">
      <c r="A57" s="15">
        <v>51</v>
      </c>
      <c r="B57" s="15"/>
      <c r="C57" s="17"/>
      <c r="D57" s="15">
        <v>4210</v>
      </c>
      <c r="E57" s="21" t="s">
        <v>491</v>
      </c>
      <c r="F57" s="22">
        <f>SUM(F58)</f>
        <v>4000</v>
      </c>
      <c r="G57" s="22">
        <f>SUM(G58)</f>
        <v>5000</v>
      </c>
      <c r="H57" s="23">
        <f>SUM(H58)</f>
        <v>5000</v>
      </c>
      <c r="I57" s="24"/>
      <c r="J57" s="23">
        <f>SUM(J58)</f>
        <v>5000</v>
      </c>
    </row>
    <row r="58" spans="1:10" ht="12.75">
      <c r="A58" s="15">
        <v>52</v>
      </c>
      <c r="B58" s="15"/>
      <c r="C58" s="17"/>
      <c r="D58" s="15"/>
      <c r="E58" s="21" t="s">
        <v>536</v>
      </c>
      <c r="F58" s="22">
        <v>4000</v>
      </c>
      <c r="G58" s="22">
        <v>5000</v>
      </c>
      <c r="H58" s="23">
        <v>5000</v>
      </c>
      <c r="I58" s="24"/>
      <c r="J58" s="23">
        <v>5000</v>
      </c>
    </row>
    <row r="59" spans="1:10" ht="14.25" customHeight="1">
      <c r="A59" s="15">
        <v>53</v>
      </c>
      <c r="B59" s="15" t="s">
        <v>493</v>
      </c>
      <c r="C59" s="15" t="s">
        <v>494</v>
      </c>
      <c r="D59" s="15">
        <v>4270</v>
      </c>
      <c r="E59" s="21" t="s">
        <v>501</v>
      </c>
      <c r="F59" s="22">
        <f>SUM(F60:F66)</f>
        <v>280000</v>
      </c>
      <c r="G59" s="22">
        <f>SUM(G60:G66)</f>
        <v>1237000</v>
      </c>
      <c r="H59" s="23">
        <f>SUM(H60:H66)</f>
        <v>1835000</v>
      </c>
      <c r="I59" s="24"/>
      <c r="J59" s="23">
        <f>SUM(J60:J67)</f>
        <v>2225000</v>
      </c>
    </row>
    <row r="60" spans="1:10" ht="15" customHeight="1">
      <c r="A60" s="15">
        <v>54</v>
      </c>
      <c r="B60" s="15"/>
      <c r="C60" s="15"/>
      <c r="D60" s="15"/>
      <c r="E60" s="21" t="s">
        <v>537</v>
      </c>
      <c r="F60" s="22">
        <v>220000</v>
      </c>
      <c r="G60" s="22">
        <v>450000</v>
      </c>
      <c r="H60" s="23">
        <v>600000</v>
      </c>
      <c r="I60" s="24"/>
      <c r="J60" s="23">
        <v>1070000</v>
      </c>
    </row>
    <row r="61" spans="1:10" ht="15" customHeight="1">
      <c r="A61" s="15">
        <v>55</v>
      </c>
      <c r="B61" s="15"/>
      <c r="C61" s="15"/>
      <c r="D61" s="15"/>
      <c r="E61" s="21" t="s">
        <v>538</v>
      </c>
      <c r="F61" s="22">
        <v>30000</v>
      </c>
      <c r="G61" s="22">
        <v>60000</v>
      </c>
      <c r="H61" s="23">
        <v>60000</v>
      </c>
      <c r="I61" s="24"/>
      <c r="J61" s="23">
        <v>40000</v>
      </c>
    </row>
    <row r="62" spans="1:10" ht="13.5" customHeight="1">
      <c r="A62" s="15">
        <v>56</v>
      </c>
      <c r="B62" s="15"/>
      <c r="C62" s="15"/>
      <c r="D62" s="15"/>
      <c r="E62" s="21" t="s">
        <v>539</v>
      </c>
      <c r="F62" s="22">
        <v>30000</v>
      </c>
      <c r="G62" s="22">
        <v>60000</v>
      </c>
      <c r="H62" s="23">
        <v>90000</v>
      </c>
      <c r="I62" s="24"/>
      <c r="J62" s="23">
        <v>80000</v>
      </c>
    </row>
    <row r="63" spans="1:10" ht="12.75">
      <c r="A63" s="15">
        <v>57</v>
      </c>
      <c r="B63" s="15"/>
      <c r="C63" s="15"/>
      <c r="D63" s="15"/>
      <c r="E63" s="21" t="s">
        <v>540</v>
      </c>
      <c r="F63" s="22"/>
      <c r="G63" s="22">
        <v>7000</v>
      </c>
      <c r="H63" s="23">
        <v>5000</v>
      </c>
      <c r="I63" s="24"/>
      <c r="J63" s="23">
        <v>5000</v>
      </c>
    </row>
    <row r="64" spans="1:10" ht="12.75">
      <c r="A64" s="15">
        <v>58</v>
      </c>
      <c r="B64" s="15"/>
      <c r="C64" s="15"/>
      <c r="D64" s="15"/>
      <c r="E64" s="21" t="s">
        <v>541</v>
      </c>
      <c r="F64" s="22"/>
      <c r="G64" s="22">
        <v>60000</v>
      </c>
      <c r="H64" s="23">
        <v>50000</v>
      </c>
      <c r="I64" s="24"/>
      <c r="J64" s="23">
        <v>30000</v>
      </c>
    </row>
    <row r="65" spans="1:10" ht="25.5">
      <c r="A65" s="15">
        <v>59</v>
      </c>
      <c r="B65" s="15"/>
      <c r="C65" s="15"/>
      <c r="D65" s="15"/>
      <c r="E65" s="33" t="s">
        <v>542</v>
      </c>
      <c r="F65" s="22"/>
      <c r="G65" s="22">
        <v>600000</v>
      </c>
      <c r="H65" s="34">
        <v>780000</v>
      </c>
      <c r="I65" s="24"/>
      <c r="J65" s="34">
        <v>400000</v>
      </c>
    </row>
    <row r="66" spans="1:10" ht="25.5">
      <c r="A66" s="15">
        <v>60</v>
      </c>
      <c r="B66" s="15"/>
      <c r="C66" s="15"/>
      <c r="D66" s="15"/>
      <c r="E66" s="21" t="s">
        <v>543</v>
      </c>
      <c r="F66" s="22"/>
      <c r="G66" s="22"/>
      <c r="H66" s="34">
        <v>250000</v>
      </c>
      <c r="I66" s="24"/>
      <c r="J66" s="34">
        <v>400000</v>
      </c>
    </row>
    <row r="67" spans="1:10" ht="12.75">
      <c r="A67" s="15">
        <v>61</v>
      </c>
      <c r="B67" s="15"/>
      <c r="C67" s="15"/>
      <c r="D67" s="15"/>
      <c r="E67" s="21" t="s">
        <v>544</v>
      </c>
      <c r="F67" s="22"/>
      <c r="G67" s="22"/>
      <c r="H67" s="34"/>
      <c r="I67" s="24"/>
      <c r="J67" s="34">
        <v>200000</v>
      </c>
    </row>
    <row r="68" spans="1:10" ht="12.75">
      <c r="A68" s="15">
        <v>62</v>
      </c>
      <c r="B68" s="15"/>
      <c r="C68" s="15"/>
      <c r="D68" s="15">
        <v>4300</v>
      </c>
      <c r="E68" s="21" t="s">
        <v>507</v>
      </c>
      <c r="F68" s="22">
        <f>SUM(F69:F72)</f>
        <v>246000</v>
      </c>
      <c r="G68" s="22">
        <f>SUM(G69:G73)</f>
        <v>496000</v>
      </c>
      <c r="H68" s="23">
        <f>SUM(H69:H73)</f>
        <v>586000</v>
      </c>
      <c r="I68" s="24"/>
      <c r="J68" s="23">
        <f>SUM(J69:J76)</f>
        <v>940000</v>
      </c>
    </row>
    <row r="69" spans="1:10" ht="12.75">
      <c r="A69" s="15">
        <v>63</v>
      </c>
      <c r="B69" s="15"/>
      <c r="C69" s="15"/>
      <c r="D69" s="15"/>
      <c r="E69" s="21" t="s">
        <v>545</v>
      </c>
      <c r="F69" s="22">
        <v>165000</v>
      </c>
      <c r="G69" s="22">
        <v>330000</v>
      </c>
      <c r="H69" s="23">
        <v>340000</v>
      </c>
      <c r="I69" s="24"/>
      <c r="J69" s="23">
        <v>700000</v>
      </c>
    </row>
    <row r="70" spans="1:10" ht="12.75">
      <c r="A70" s="15">
        <v>64</v>
      </c>
      <c r="B70" s="15"/>
      <c r="C70" s="15"/>
      <c r="D70" s="15"/>
      <c r="E70" s="21" t="s">
        <v>546</v>
      </c>
      <c r="F70" s="22">
        <v>6000</v>
      </c>
      <c r="G70" s="22">
        <v>6000</v>
      </c>
      <c r="H70" s="23">
        <v>6000</v>
      </c>
      <c r="I70" s="24"/>
      <c r="J70" s="23">
        <v>45000</v>
      </c>
    </row>
    <row r="71" spans="1:10" ht="12.75">
      <c r="A71" s="15">
        <v>65</v>
      </c>
      <c r="B71" s="15"/>
      <c r="C71" s="15"/>
      <c r="D71" s="15"/>
      <c r="E71" s="21" t="s">
        <v>547</v>
      </c>
      <c r="F71" s="22">
        <v>45000</v>
      </c>
      <c r="G71" s="22">
        <v>50000</v>
      </c>
      <c r="H71" s="23">
        <v>110000</v>
      </c>
      <c r="I71" s="24"/>
      <c r="J71" s="23">
        <v>100000</v>
      </c>
    </row>
    <row r="72" spans="1:10" ht="12.75">
      <c r="A72" s="15">
        <v>66</v>
      </c>
      <c r="B72" s="15"/>
      <c r="C72" s="15"/>
      <c r="D72" s="15"/>
      <c r="E72" s="21" t="s">
        <v>548</v>
      </c>
      <c r="F72" s="22">
        <v>30000</v>
      </c>
      <c r="G72" s="22">
        <v>60000</v>
      </c>
      <c r="H72" s="23">
        <v>80000</v>
      </c>
      <c r="I72" s="24"/>
      <c r="J72" s="23">
        <v>40000</v>
      </c>
    </row>
    <row r="73" spans="1:10" ht="12.75">
      <c r="A73" s="15">
        <v>67</v>
      </c>
      <c r="B73" s="15"/>
      <c r="C73" s="15"/>
      <c r="D73" s="15"/>
      <c r="E73" s="21" t="s">
        <v>549</v>
      </c>
      <c r="F73" s="22"/>
      <c r="G73" s="22">
        <v>50000</v>
      </c>
      <c r="H73" s="23">
        <v>50000</v>
      </c>
      <c r="I73" s="24"/>
      <c r="J73" s="23">
        <v>20000</v>
      </c>
    </row>
    <row r="74" spans="1:10" ht="12.75">
      <c r="A74" s="15">
        <v>68</v>
      </c>
      <c r="B74" s="15"/>
      <c r="C74" s="15"/>
      <c r="D74" s="15"/>
      <c r="E74" s="21" t="s">
        <v>550</v>
      </c>
      <c r="F74" s="22"/>
      <c r="G74" s="22"/>
      <c r="H74" s="23"/>
      <c r="I74" s="24"/>
      <c r="J74" s="23">
        <v>20000</v>
      </c>
    </row>
    <row r="75" spans="1:10" ht="12.75">
      <c r="A75" s="15">
        <v>69</v>
      </c>
      <c r="B75" s="15"/>
      <c r="C75" s="15"/>
      <c r="D75" s="15"/>
      <c r="E75" s="21" t="s">
        <v>551</v>
      </c>
      <c r="F75" s="22"/>
      <c r="G75" s="22"/>
      <c r="H75" s="23"/>
      <c r="I75" s="24"/>
      <c r="J75" s="23">
        <v>5000</v>
      </c>
    </row>
    <row r="76" spans="1:10" ht="12.75">
      <c r="A76" s="15">
        <v>70</v>
      </c>
      <c r="B76" s="15"/>
      <c r="C76" s="15"/>
      <c r="D76" s="15"/>
      <c r="E76" s="21" t="s">
        <v>552</v>
      </c>
      <c r="F76" s="22"/>
      <c r="G76" s="22"/>
      <c r="H76" s="23"/>
      <c r="I76" s="24"/>
      <c r="J76" s="23">
        <v>10000</v>
      </c>
    </row>
    <row r="77" spans="1:10" ht="12.75">
      <c r="A77" s="15">
        <v>71</v>
      </c>
      <c r="B77" s="15"/>
      <c r="C77" s="15"/>
      <c r="D77" s="15">
        <v>4430</v>
      </c>
      <c r="E77" s="21" t="s">
        <v>519</v>
      </c>
      <c r="F77" s="22"/>
      <c r="G77" s="22"/>
      <c r="H77" s="23"/>
      <c r="I77" s="24"/>
      <c r="J77" s="23">
        <f>SUM(J78)</f>
        <v>17000</v>
      </c>
    </row>
    <row r="78" spans="1:10" ht="12.75">
      <c r="A78" s="15">
        <v>72</v>
      </c>
      <c r="B78" s="15"/>
      <c r="C78" s="15"/>
      <c r="D78" s="15"/>
      <c r="E78" s="21" t="s">
        <v>553</v>
      </c>
      <c r="F78" s="22"/>
      <c r="G78" s="22"/>
      <c r="H78" s="23"/>
      <c r="I78" s="24"/>
      <c r="J78" s="23">
        <v>17000</v>
      </c>
    </row>
    <row r="79" spans="1:10" ht="12.75">
      <c r="A79" s="15">
        <v>73</v>
      </c>
      <c r="B79" s="15" t="s">
        <v>493</v>
      </c>
      <c r="C79" s="17">
        <v>60095</v>
      </c>
      <c r="D79" s="17" t="s">
        <v>489</v>
      </c>
      <c r="E79" s="18" t="s">
        <v>554</v>
      </c>
      <c r="F79" s="19" t="e">
        <f>SUM(F80+F82+#REF!+#REF!+#REF!)</f>
        <v>#REF!</v>
      </c>
      <c r="G79" s="19" t="e">
        <f>SUM(G80+G82+#REF!+G86)</f>
        <v>#REF!</v>
      </c>
      <c r="H79" s="20" t="e">
        <f>SUM(H80+H82+#REF!+H86)</f>
        <v>#REF!</v>
      </c>
      <c r="I79" s="20">
        <f>SUM(I80+I82+I86)</f>
        <v>0</v>
      </c>
      <c r="J79" s="20">
        <f>SUM(J80+J82+J86)</f>
        <v>450000</v>
      </c>
    </row>
    <row r="80" spans="1:10" ht="12.75">
      <c r="A80" s="15">
        <v>74</v>
      </c>
      <c r="B80" s="15" t="s">
        <v>493</v>
      </c>
      <c r="C80" s="15" t="s">
        <v>494</v>
      </c>
      <c r="D80" s="15">
        <v>4270</v>
      </c>
      <c r="E80" s="21" t="s">
        <v>501</v>
      </c>
      <c r="F80" s="22">
        <f>SUM(F81:F81)</f>
        <v>120000</v>
      </c>
      <c r="G80" s="22">
        <f>SUM(G81:G81)</f>
        <v>180000</v>
      </c>
      <c r="H80" s="23">
        <f>SUM(H81:H81)</f>
        <v>200000</v>
      </c>
      <c r="I80" s="24"/>
      <c r="J80" s="23">
        <f>SUM(J81:J81)</f>
        <v>250000</v>
      </c>
    </row>
    <row r="81" spans="1:10" ht="12.75">
      <c r="A81" s="15">
        <v>75</v>
      </c>
      <c r="B81" s="15" t="s">
        <v>493</v>
      </c>
      <c r="C81" s="15" t="s">
        <v>494</v>
      </c>
      <c r="D81" s="15"/>
      <c r="E81" s="21" t="s">
        <v>556</v>
      </c>
      <c r="F81" s="22">
        <v>120000</v>
      </c>
      <c r="G81" s="22">
        <v>180000</v>
      </c>
      <c r="H81" s="23">
        <v>200000</v>
      </c>
      <c r="I81" s="24"/>
      <c r="J81" s="23">
        <v>250000</v>
      </c>
    </row>
    <row r="82" spans="1:10" ht="12.75">
      <c r="A82" s="15">
        <v>76</v>
      </c>
      <c r="B82" s="15"/>
      <c r="C82" s="15"/>
      <c r="D82" s="15">
        <v>4300</v>
      </c>
      <c r="E82" s="21" t="s">
        <v>507</v>
      </c>
      <c r="F82" s="22">
        <f>SUM(F83:F85)</f>
        <v>70000</v>
      </c>
      <c r="G82" s="22">
        <f>SUM(G83:G85)</f>
        <v>100000</v>
      </c>
      <c r="H82" s="23">
        <f>SUM(H83:H85)</f>
        <v>120000</v>
      </c>
      <c r="I82" s="24"/>
      <c r="J82" s="23">
        <f>SUM(J83:J85)</f>
        <v>190000</v>
      </c>
    </row>
    <row r="83" spans="1:10" ht="12.75" customHeight="1">
      <c r="A83" s="15">
        <v>77</v>
      </c>
      <c r="B83" s="15"/>
      <c r="C83" s="15"/>
      <c r="D83" s="15"/>
      <c r="E83" s="21" t="s">
        <v>557</v>
      </c>
      <c r="F83" s="22">
        <v>20000</v>
      </c>
      <c r="G83" s="22">
        <v>40000</v>
      </c>
      <c r="H83" s="23">
        <v>40000</v>
      </c>
      <c r="I83" s="24"/>
      <c r="J83" s="23">
        <v>80000</v>
      </c>
    </row>
    <row r="84" spans="1:10" ht="12.75">
      <c r="A84" s="15">
        <v>78</v>
      </c>
      <c r="B84" s="15"/>
      <c r="C84" s="15"/>
      <c r="D84" s="15"/>
      <c r="E84" s="21" t="s">
        <v>558</v>
      </c>
      <c r="F84" s="22"/>
      <c r="G84" s="22">
        <v>30000</v>
      </c>
      <c r="H84" s="23">
        <v>50000</v>
      </c>
      <c r="I84" s="24"/>
      <c r="J84" s="23">
        <v>100000</v>
      </c>
    </row>
    <row r="85" spans="1:10" ht="12.75" customHeight="1">
      <c r="A85" s="15">
        <v>79</v>
      </c>
      <c r="B85" s="15"/>
      <c r="C85" s="15"/>
      <c r="D85" s="15"/>
      <c r="E85" s="21" t="s">
        <v>559</v>
      </c>
      <c r="F85" s="22">
        <v>50000</v>
      </c>
      <c r="G85" s="22">
        <v>30000</v>
      </c>
      <c r="H85" s="23">
        <v>30000</v>
      </c>
      <c r="I85" s="24"/>
      <c r="J85" s="23">
        <v>10000</v>
      </c>
    </row>
    <row r="86" spans="1:10" ht="12.75">
      <c r="A86" s="15">
        <v>80</v>
      </c>
      <c r="B86" s="15"/>
      <c r="C86" s="15"/>
      <c r="D86" s="15">
        <v>4430</v>
      </c>
      <c r="E86" s="21" t="s">
        <v>519</v>
      </c>
      <c r="F86" s="22"/>
      <c r="G86" s="22">
        <f>SUM(G87)</f>
        <v>5000</v>
      </c>
      <c r="H86" s="23">
        <f>SUM(H87)</f>
        <v>6000</v>
      </c>
      <c r="I86" s="24"/>
      <c r="J86" s="23">
        <f>SUM(J87)</f>
        <v>10000</v>
      </c>
    </row>
    <row r="87" spans="1:10" ht="25.5">
      <c r="A87" s="15">
        <v>81</v>
      </c>
      <c r="B87" s="15"/>
      <c r="C87" s="15"/>
      <c r="D87" s="15"/>
      <c r="E87" s="21" t="s">
        <v>560</v>
      </c>
      <c r="F87" s="22"/>
      <c r="G87" s="22">
        <v>5000</v>
      </c>
      <c r="H87" s="23">
        <v>6000</v>
      </c>
      <c r="I87" s="24"/>
      <c r="J87" s="23">
        <v>10000</v>
      </c>
    </row>
    <row r="88" spans="1:10" ht="12.75">
      <c r="A88" s="15">
        <v>82</v>
      </c>
      <c r="B88" s="79" t="s">
        <v>561</v>
      </c>
      <c r="C88" s="79"/>
      <c r="D88" s="79"/>
      <c r="E88" s="79"/>
      <c r="F88" s="28" t="e">
        <f>SUM(F43+F56+F79)</f>
        <v>#REF!</v>
      </c>
      <c r="G88" s="28" t="e">
        <f>SUM(G43+G56+G79)</f>
        <v>#REF!</v>
      </c>
      <c r="H88" s="29" t="e">
        <f>SUM(H43+H56+H79)</f>
        <v>#REF!</v>
      </c>
      <c r="I88" s="30"/>
      <c r="J88" s="29">
        <f>SUM(J43+J50+J53+J56+J79)</f>
        <v>4273500</v>
      </c>
    </row>
    <row r="89" spans="1:10" ht="16.5" customHeight="1">
      <c r="A89" s="15">
        <v>83</v>
      </c>
      <c r="B89" s="15">
        <v>700</v>
      </c>
      <c r="C89" s="17">
        <v>70004</v>
      </c>
      <c r="D89" s="17" t="s">
        <v>489</v>
      </c>
      <c r="E89" s="18" t="s">
        <v>562</v>
      </c>
      <c r="F89" s="19">
        <f>SUM(F90+F92+F94+F97+F100)</f>
        <v>106000</v>
      </c>
      <c r="G89" s="19">
        <f>SUM(G90+G92+G94+G97+G100)</f>
        <v>99500</v>
      </c>
      <c r="H89" s="20">
        <f>SUM(H90+H92+H94+H97+H100)</f>
        <v>380000</v>
      </c>
      <c r="I89" s="20">
        <f>SUM(I90+I92+I94+I97+I100)</f>
        <v>0</v>
      </c>
      <c r="J89" s="20">
        <f>SUM(J90+J92+J94+J97+J100)</f>
        <v>127000</v>
      </c>
    </row>
    <row r="90" spans="1:10" ht="12" customHeight="1">
      <c r="A90" s="15">
        <v>84</v>
      </c>
      <c r="B90" s="15"/>
      <c r="C90" s="17"/>
      <c r="D90" s="15">
        <v>4210</v>
      </c>
      <c r="E90" s="21" t="s">
        <v>555</v>
      </c>
      <c r="F90" s="22">
        <f>SUM(F91:F91)</f>
        <v>500</v>
      </c>
      <c r="G90" s="22">
        <f>SUM(G91:G91)</f>
        <v>1500</v>
      </c>
      <c r="H90" s="23">
        <f>SUM(H91:H91)</f>
        <v>1000</v>
      </c>
      <c r="I90" s="24"/>
      <c r="J90" s="23">
        <f>SUM(J91:J91)</f>
        <v>10000</v>
      </c>
    </row>
    <row r="91" spans="1:10" ht="12" customHeight="1">
      <c r="A91" s="15">
        <v>85</v>
      </c>
      <c r="B91" s="15"/>
      <c r="C91" s="17"/>
      <c r="D91" s="15"/>
      <c r="E91" s="21" t="s">
        <v>563</v>
      </c>
      <c r="F91" s="22">
        <v>500</v>
      </c>
      <c r="G91" s="22">
        <v>1500</v>
      </c>
      <c r="H91" s="23">
        <v>1000</v>
      </c>
      <c r="I91" s="24"/>
      <c r="J91" s="23">
        <v>10000</v>
      </c>
    </row>
    <row r="92" spans="1:10" ht="12.75">
      <c r="A92" s="15">
        <v>86</v>
      </c>
      <c r="B92" s="15" t="s">
        <v>493</v>
      </c>
      <c r="C92" s="15" t="s">
        <v>494</v>
      </c>
      <c r="D92" s="15">
        <v>4260</v>
      </c>
      <c r="E92" s="21" t="s">
        <v>495</v>
      </c>
      <c r="F92" s="22">
        <f>SUM(F93:F93)</f>
        <v>10000</v>
      </c>
      <c r="G92" s="22">
        <f>SUM(G93:G93)</f>
        <v>12000</v>
      </c>
      <c r="H92" s="23">
        <f>SUM(H93:H93)</f>
        <v>10000</v>
      </c>
      <c r="I92" s="24"/>
      <c r="J92" s="23">
        <f>SUM(J93:J93)</f>
        <v>19000</v>
      </c>
    </row>
    <row r="93" spans="1:10" ht="12.75">
      <c r="A93" s="15">
        <v>87</v>
      </c>
      <c r="B93" s="15" t="s">
        <v>493</v>
      </c>
      <c r="C93" s="15" t="s">
        <v>494</v>
      </c>
      <c r="D93" s="15"/>
      <c r="E93" s="21" t="s">
        <v>564</v>
      </c>
      <c r="F93" s="22">
        <v>10000</v>
      </c>
      <c r="G93" s="22">
        <v>12000</v>
      </c>
      <c r="H93" s="23">
        <v>10000</v>
      </c>
      <c r="I93" s="24"/>
      <c r="J93" s="23">
        <v>19000</v>
      </c>
    </row>
    <row r="94" spans="1:10" ht="12.75">
      <c r="A94" s="15">
        <v>88</v>
      </c>
      <c r="B94" s="15" t="s">
        <v>493</v>
      </c>
      <c r="C94" s="15" t="s">
        <v>494</v>
      </c>
      <c r="D94" s="15">
        <v>4270</v>
      </c>
      <c r="E94" s="21" t="s">
        <v>501</v>
      </c>
      <c r="F94" s="22">
        <f>SUM(F95:F95)</f>
        <v>85000</v>
      </c>
      <c r="G94" s="22">
        <f>SUM(G95:G96)</f>
        <v>73000</v>
      </c>
      <c r="H94" s="23">
        <f>SUM(H95:H96)</f>
        <v>336000</v>
      </c>
      <c r="I94" s="24"/>
      <c r="J94" s="23">
        <f>SUM(J95:J96)</f>
        <v>68000</v>
      </c>
    </row>
    <row r="95" spans="1:10" ht="12.75">
      <c r="A95" s="15">
        <v>89</v>
      </c>
      <c r="B95" s="15" t="s">
        <v>493</v>
      </c>
      <c r="C95" s="15" t="s">
        <v>494</v>
      </c>
      <c r="D95" s="15"/>
      <c r="E95" s="21" t="s">
        <v>565</v>
      </c>
      <c r="F95" s="22">
        <v>85000</v>
      </c>
      <c r="G95" s="22">
        <v>58000</v>
      </c>
      <c r="H95" s="23">
        <v>326000</v>
      </c>
      <c r="I95" s="24"/>
      <c r="J95" s="23">
        <v>49000</v>
      </c>
    </row>
    <row r="96" spans="1:10" ht="12.75">
      <c r="A96" s="15">
        <v>90</v>
      </c>
      <c r="B96" s="15"/>
      <c r="C96" s="15"/>
      <c r="D96" s="15"/>
      <c r="E96" s="21" t="s">
        <v>566</v>
      </c>
      <c r="F96" s="22"/>
      <c r="G96" s="22">
        <v>15000</v>
      </c>
      <c r="H96" s="23">
        <v>10000</v>
      </c>
      <c r="I96" s="24"/>
      <c r="J96" s="23">
        <v>19000</v>
      </c>
    </row>
    <row r="97" spans="1:10" ht="12.75">
      <c r="A97" s="15">
        <v>91</v>
      </c>
      <c r="B97" s="15" t="s">
        <v>493</v>
      </c>
      <c r="C97" s="15" t="s">
        <v>494</v>
      </c>
      <c r="D97" s="15">
        <v>4300</v>
      </c>
      <c r="E97" s="21" t="s">
        <v>507</v>
      </c>
      <c r="F97" s="22">
        <f>SUM(F98:F98)</f>
        <v>8000</v>
      </c>
      <c r="G97" s="22">
        <f>SUM(G98:G98)</f>
        <v>10000</v>
      </c>
      <c r="H97" s="23">
        <f>SUM(H98:H99)</f>
        <v>30000</v>
      </c>
      <c r="I97" s="24"/>
      <c r="J97" s="23">
        <f>SUM(J98:J99)</f>
        <v>25000</v>
      </c>
    </row>
    <row r="98" spans="1:10" ht="12.75">
      <c r="A98" s="15">
        <v>92</v>
      </c>
      <c r="B98" s="15" t="s">
        <v>493</v>
      </c>
      <c r="C98" s="15" t="s">
        <v>494</v>
      </c>
      <c r="D98" s="15"/>
      <c r="E98" s="21" t="s">
        <v>567</v>
      </c>
      <c r="F98" s="22">
        <v>8000</v>
      </c>
      <c r="G98" s="22">
        <v>10000</v>
      </c>
      <c r="H98" s="23">
        <v>10000</v>
      </c>
      <c r="I98" s="24"/>
      <c r="J98" s="23">
        <v>5000</v>
      </c>
    </row>
    <row r="99" spans="1:10" ht="12.75">
      <c r="A99" s="15">
        <v>93</v>
      </c>
      <c r="B99" s="15"/>
      <c r="C99" s="15"/>
      <c r="D99" s="15"/>
      <c r="E99" s="21" t="s">
        <v>568</v>
      </c>
      <c r="F99" s="22"/>
      <c r="G99" s="22"/>
      <c r="H99" s="23">
        <v>20000</v>
      </c>
      <c r="I99" s="24"/>
      <c r="J99" s="23">
        <v>20000</v>
      </c>
    </row>
    <row r="100" spans="1:10" ht="12.75">
      <c r="A100" s="15">
        <v>94</v>
      </c>
      <c r="B100" s="15" t="s">
        <v>493</v>
      </c>
      <c r="C100" s="15" t="s">
        <v>494</v>
      </c>
      <c r="D100" s="15">
        <v>4430</v>
      </c>
      <c r="E100" s="21" t="s">
        <v>519</v>
      </c>
      <c r="F100" s="22">
        <f>SUM(F101)</f>
        <v>2500</v>
      </c>
      <c r="G100" s="22">
        <f>SUM(G101)</f>
        <v>3000</v>
      </c>
      <c r="H100" s="23">
        <f>SUM(H101)</f>
        <v>3000</v>
      </c>
      <c r="I100" s="24"/>
      <c r="J100" s="23">
        <f>SUM(J101)</f>
        <v>5000</v>
      </c>
    </row>
    <row r="101" spans="1:10" ht="12.75">
      <c r="A101" s="15">
        <v>95</v>
      </c>
      <c r="B101" s="15" t="s">
        <v>493</v>
      </c>
      <c r="C101" s="15" t="s">
        <v>494</v>
      </c>
      <c r="D101" s="15"/>
      <c r="E101" s="21" t="s">
        <v>569</v>
      </c>
      <c r="F101" s="22">
        <v>2500</v>
      </c>
      <c r="G101" s="22">
        <v>3000</v>
      </c>
      <c r="H101" s="23">
        <v>3000</v>
      </c>
      <c r="I101" s="24"/>
      <c r="J101" s="23">
        <v>5000</v>
      </c>
    </row>
    <row r="102" spans="1:10" ht="12.75">
      <c r="A102" s="15">
        <v>96</v>
      </c>
      <c r="B102" s="15" t="s">
        <v>493</v>
      </c>
      <c r="C102" s="17">
        <v>70005</v>
      </c>
      <c r="D102" s="17" t="s">
        <v>489</v>
      </c>
      <c r="E102" s="18" t="s">
        <v>570</v>
      </c>
      <c r="F102" s="19" t="e">
        <f>SUM(#REF!+#REF!+F103+F111+#REF!+F113+#REF!)</f>
        <v>#REF!</v>
      </c>
      <c r="G102" s="19" t="e">
        <f>SUM(G103+G111+G113+#REF!)</f>
        <v>#REF!</v>
      </c>
      <c r="H102" s="20" t="e">
        <f>SUM(H103+H111+H113+#REF!)</f>
        <v>#REF!</v>
      </c>
      <c r="I102" s="20">
        <f>SUM(I103+I111+I113)</f>
        <v>0</v>
      </c>
      <c r="J102" s="20">
        <f>SUM(J103+J111+J113+J115)</f>
        <v>1767000</v>
      </c>
    </row>
    <row r="103" spans="1:10" ht="12.75">
      <c r="A103" s="15">
        <v>97</v>
      </c>
      <c r="B103" s="15" t="s">
        <v>493</v>
      </c>
      <c r="C103" s="15" t="s">
        <v>494</v>
      </c>
      <c r="D103" s="15">
        <v>4300</v>
      </c>
      <c r="E103" s="21" t="s">
        <v>507</v>
      </c>
      <c r="F103" s="22">
        <f>SUM(F104:F107)</f>
        <v>43000</v>
      </c>
      <c r="G103" s="22">
        <f>SUM(G104:G109)</f>
        <v>320000</v>
      </c>
      <c r="H103" s="23">
        <f>SUM(H104:H109)</f>
        <v>235000</v>
      </c>
      <c r="I103" s="24"/>
      <c r="J103" s="23">
        <f>SUM(J104:J110)</f>
        <v>152000</v>
      </c>
    </row>
    <row r="104" spans="1:10" ht="12.75">
      <c r="A104" s="15">
        <v>98</v>
      </c>
      <c r="B104" s="15"/>
      <c r="C104" s="15"/>
      <c r="D104" s="15"/>
      <c r="E104" s="21" t="s">
        <v>571</v>
      </c>
      <c r="F104" s="22">
        <v>15000</v>
      </c>
      <c r="G104" s="22">
        <v>25000</v>
      </c>
      <c r="H104" s="23">
        <v>25000</v>
      </c>
      <c r="I104" s="24"/>
      <c r="J104" s="23">
        <v>25000</v>
      </c>
    </row>
    <row r="105" spans="1:10" ht="12.75">
      <c r="A105" s="15">
        <v>99</v>
      </c>
      <c r="B105" s="15"/>
      <c r="C105" s="15"/>
      <c r="D105" s="15"/>
      <c r="E105" s="21" t="s">
        <v>572</v>
      </c>
      <c r="F105" s="22">
        <v>10000</v>
      </c>
      <c r="G105" s="22">
        <v>10000</v>
      </c>
      <c r="H105" s="23">
        <v>10000</v>
      </c>
      <c r="I105" s="24"/>
      <c r="J105" s="23">
        <v>15000</v>
      </c>
    </row>
    <row r="106" spans="1:10" ht="12.75">
      <c r="A106" s="15">
        <v>100</v>
      </c>
      <c r="B106" s="15"/>
      <c r="C106" s="15"/>
      <c r="D106" s="15"/>
      <c r="E106" s="21" t="s">
        <v>573</v>
      </c>
      <c r="F106" s="22">
        <v>10000</v>
      </c>
      <c r="G106" s="22">
        <v>20000</v>
      </c>
      <c r="H106" s="23">
        <v>10000</v>
      </c>
      <c r="I106" s="24"/>
      <c r="J106" s="23">
        <v>10000</v>
      </c>
    </row>
    <row r="107" spans="1:10" ht="12.75">
      <c r="A107" s="15">
        <v>101</v>
      </c>
      <c r="B107" s="15"/>
      <c r="C107" s="15"/>
      <c r="D107" s="15"/>
      <c r="E107" s="21" t="s">
        <v>574</v>
      </c>
      <c r="F107" s="22">
        <v>8000</v>
      </c>
      <c r="G107" s="22">
        <v>5000</v>
      </c>
      <c r="H107" s="23">
        <v>5000</v>
      </c>
      <c r="I107" s="24"/>
      <c r="J107" s="23">
        <v>2000</v>
      </c>
    </row>
    <row r="108" spans="1:10" ht="12.75">
      <c r="A108" s="15">
        <v>102</v>
      </c>
      <c r="B108" s="15"/>
      <c r="C108" s="15"/>
      <c r="D108" s="15"/>
      <c r="E108" s="21" t="s">
        <v>575</v>
      </c>
      <c r="F108" s="22">
        <v>0</v>
      </c>
      <c r="G108" s="22">
        <v>235000</v>
      </c>
      <c r="H108" s="23">
        <v>150000</v>
      </c>
      <c r="I108" s="24"/>
      <c r="J108" s="23">
        <v>40000</v>
      </c>
    </row>
    <row r="109" spans="1:10" ht="12.75">
      <c r="A109" s="15">
        <v>103</v>
      </c>
      <c r="B109" s="15"/>
      <c r="C109" s="15"/>
      <c r="D109" s="15"/>
      <c r="E109" s="21" t="s">
        <v>576</v>
      </c>
      <c r="F109" s="22">
        <v>0</v>
      </c>
      <c r="G109" s="22">
        <v>25000</v>
      </c>
      <c r="H109" s="23">
        <v>35000</v>
      </c>
      <c r="I109" s="24"/>
      <c r="J109" s="23">
        <v>50000</v>
      </c>
    </row>
    <row r="110" spans="1:10" ht="12.75">
      <c r="A110" s="15">
        <v>104</v>
      </c>
      <c r="B110" s="15"/>
      <c r="C110" s="15"/>
      <c r="D110" s="15"/>
      <c r="E110" s="21" t="s">
        <v>577</v>
      </c>
      <c r="F110" s="22"/>
      <c r="G110" s="22"/>
      <c r="H110" s="23"/>
      <c r="I110" s="24"/>
      <c r="J110" s="23">
        <v>10000</v>
      </c>
    </row>
    <row r="111" spans="1:10" ht="12.75">
      <c r="A111" s="15">
        <v>105</v>
      </c>
      <c r="B111" s="15" t="s">
        <v>493</v>
      </c>
      <c r="C111" s="15" t="s">
        <v>494</v>
      </c>
      <c r="D111" s="15">
        <v>4430</v>
      </c>
      <c r="E111" s="21" t="s">
        <v>519</v>
      </c>
      <c r="F111" s="22">
        <f>SUM(F112)</f>
        <v>55000</v>
      </c>
      <c r="G111" s="22">
        <f>SUM(G112)</f>
        <v>55000</v>
      </c>
      <c r="H111" s="23">
        <f>SUM(H112)</f>
        <v>55000</v>
      </c>
      <c r="I111" s="24"/>
      <c r="J111" s="23">
        <f>SUM(J112)</f>
        <v>100000</v>
      </c>
    </row>
    <row r="112" spans="1:10" ht="27.75" customHeight="1">
      <c r="A112" s="15">
        <v>106</v>
      </c>
      <c r="B112" s="15" t="s">
        <v>493</v>
      </c>
      <c r="C112" s="15" t="s">
        <v>494</v>
      </c>
      <c r="D112" s="15"/>
      <c r="E112" s="21" t="s">
        <v>578</v>
      </c>
      <c r="F112" s="22">
        <v>55000</v>
      </c>
      <c r="G112" s="22">
        <v>55000</v>
      </c>
      <c r="H112" s="23">
        <v>55000</v>
      </c>
      <c r="I112" s="24"/>
      <c r="J112" s="23">
        <v>100000</v>
      </c>
    </row>
    <row r="113" spans="1:10" ht="12.75">
      <c r="A113" s="15">
        <v>107</v>
      </c>
      <c r="B113" s="15"/>
      <c r="C113" s="15" t="s">
        <v>579</v>
      </c>
      <c r="D113" s="15">
        <v>4590</v>
      </c>
      <c r="E113" s="21" t="s">
        <v>580</v>
      </c>
      <c r="F113" s="22">
        <f>SUM(F114:F114)</f>
        <v>150000</v>
      </c>
      <c r="G113" s="22">
        <f>SUM(G114)</f>
        <v>900000</v>
      </c>
      <c r="H113" s="23">
        <f>SUM(H114)</f>
        <v>2200000</v>
      </c>
      <c r="I113" s="24"/>
      <c r="J113" s="23">
        <f>SUM(J114)</f>
        <v>1500000</v>
      </c>
    </row>
    <row r="114" spans="1:10" ht="12.75">
      <c r="A114" s="15">
        <v>108</v>
      </c>
      <c r="B114" s="15"/>
      <c r="C114" s="15"/>
      <c r="D114" s="15"/>
      <c r="E114" s="21" t="s">
        <v>581</v>
      </c>
      <c r="F114" s="22">
        <v>150000</v>
      </c>
      <c r="G114" s="22">
        <v>900000</v>
      </c>
      <c r="H114" s="23">
        <v>2200000</v>
      </c>
      <c r="I114" s="24"/>
      <c r="J114" s="23">
        <v>1500000</v>
      </c>
    </row>
    <row r="115" spans="1:10" ht="12.75">
      <c r="A115" s="15">
        <v>109</v>
      </c>
      <c r="B115" s="15"/>
      <c r="C115" s="15"/>
      <c r="D115" s="15">
        <v>4610</v>
      </c>
      <c r="E115" s="38" t="s">
        <v>582</v>
      </c>
      <c r="F115" s="22"/>
      <c r="G115" s="22"/>
      <c r="H115" s="23"/>
      <c r="I115" s="24"/>
      <c r="J115" s="23">
        <f>SUM(J116)</f>
        <v>15000</v>
      </c>
    </row>
    <row r="116" spans="1:10" ht="12.75">
      <c r="A116" s="15">
        <v>110</v>
      </c>
      <c r="B116" s="15"/>
      <c r="C116" s="15"/>
      <c r="D116" s="15"/>
      <c r="E116" s="38" t="s">
        <v>582</v>
      </c>
      <c r="F116" s="22"/>
      <c r="G116" s="22"/>
      <c r="H116" s="23"/>
      <c r="I116" s="24"/>
      <c r="J116" s="23">
        <v>15000</v>
      </c>
    </row>
    <row r="117" spans="1:10" ht="12.75">
      <c r="A117" s="15">
        <v>111</v>
      </c>
      <c r="B117" s="75" t="s">
        <v>583</v>
      </c>
      <c r="C117" s="75"/>
      <c r="D117" s="75"/>
      <c r="E117" s="75"/>
      <c r="F117" s="28" t="e">
        <f>SUM(F89+F102)</f>
        <v>#REF!</v>
      </c>
      <c r="G117" s="28" t="e">
        <f>SUM(G89+G102)</f>
        <v>#REF!</v>
      </c>
      <c r="H117" s="29" t="e">
        <f>SUM(H89+H102)</f>
        <v>#REF!</v>
      </c>
      <c r="I117" s="30"/>
      <c r="J117" s="29">
        <f>SUM(J89+J102)</f>
        <v>1894000</v>
      </c>
    </row>
    <row r="118" spans="1:10" ht="12.75">
      <c r="A118" s="15">
        <v>112</v>
      </c>
      <c r="B118" s="15">
        <v>710</v>
      </c>
      <c r="C118" s="17">
        <v>71004</v>
      </c>
      <c r="D118" s="17" t="s">
        <v>489</v>
      </c>
      <c r="E118" s="18" t="s">
        <v>584</v>
      </c>
      <c r="F118" s="22" t="e">
        <f>SUM(#REF!+F119)</f>
        <v>#REF!</v>
      </c>
      <c r="G118" s="22">
        <f>SUM(G119)</f>
        <v>200000</v>
      </c>
      <c r="H118" s="23">
        <f>SUM(H119)</f>
        <v>200000</v>
      </c>
      <c r="I118" s="27"/>
      <c r="J118" s="23">
        <f>SUM(J119)</f>
        <v>385000</v>
      </c>
    </row>
    <row r="119" spans="1:10" ht="12.75">
      <c r="A119" s="15">
        <v>113</v>
      </c>
      <c r="B119" s="15" t="s">
        <v>493</v>
      </c>
      <c r="C119" s="15" t="s">
        <v>494</v>
      </c>
      <c r="D119" s="15">
        <v>4300</v>
      </c>
      <c r="E119" s="21" t="s">
        <v>507</v>
      </c>
      <c r="F119" s="22">
        <f>SUM(F120)</f>
        <v>110000</v>
      </c>
      <c r="G119" s="22">
        <f>SUM(G120)</f>
        <v>200000</v>
      </c>
      <c r="H119" s="23">
        <f>SUM(H120)</f>
        <v>200000</v>
      </c>
      <c r="I119" s="24"/>
      <c r="J119" s="23">
        <f>SUM(J120:J120)</f>
        <v>385000</v>
      </c>
    </row>
    <row r="120" spans="1:10" ht="16.5" customHeight="1">
      <c r="A120" s="15">
        <v>114</v>
      </c>
      <c r="B120" s="15" t="s">
        <v>493</v>
      </c>
      <c r="C120" s="15" t="s">
        <v>494</v>
      </c>
      <c r="D120" s="15"/>
      <c r="E120" s="21" t="s">
        <v>585</v>
      </c>
      <c r="F120" s="22">
        <v>110000</v>
      </c>
      <c r="G120" s="22">
        <v>200000</v>
      </c>
      <c r="H120" s="23">
        <v>200000</v>
      </c>
      <c r="I120" s="24"/>
      <c r="J120" s="23">
        <v>385000</v>
      </c>
    </row>
    <row r="121" spans="1:10" ht="12.75">
      <c r="A121" s="15">
        <v>115</v>
      </c>
      <c r="B121" s="75" t="s">
        <v>586</v>
      </c>
      <c r="C121" s="75"/>
      <c r="D121" s="75"/>
      <c r="E121" s="75"/>
      <c r="F121" s="28" t="e">
        <f>SUM(F118)</f>
        <v>#REF!</v>
      </c>
      <c r="G121" s="28">
        <f>SUM(G118)</f>
        <v>200000</v>
      </c>
      <c r="H121" s="29">
        <f>SUM(H118)</f>
        <v>200000</v>
      </c>
      <c r="I121" s="29" t="e">
        <f>SUM(I118+#REF!)</f>
        <v>#REF!</v>
      </c>
      <c r="J121" s="29">
        <f>SUM(J118)</f>
        <v>385000</v>
      </c>
    </row>
    <row r="122" spans="1:10" ht="12.75">
      <c r="A122" s="15">
        <v>116</v>
      </c>
      <c r="B122" s="15">
        <v>750</v>
      </c>
      <c r="C122" s="17">
        <v>75011</v>
      </c>
      <c r="D122" s="17" t="s">
        <v>489</v>
      </c>
      <c r="E122" s="18" t="s">
        <v>587</v>
      </c>
      <c r="F122" s="19">
        <f>SUM(F123+F127+F129+F131)</f>
        <v>122080</v>
      </c>
      <c r="G122" s="19">
        <f>SUM(G123+G127+G129+G131)</f>
        <v>153632</v>
      </c>
      <c r="H122" s="20">
        <f>SUM(H123+H127+H129+H131)</f>
        <v>157270</v>
      </c>
      <c r="I122" s="27"/>
      <c r="J122" s="20">
        <f>SUM(J123+J127+J129+J131)</f>
        <v>310646</v>
      </c>
    </row>
    <row r="123" spans="1:10" ht="12.75">
      <c r="A123" s="15">
        <v>117</v>
      </c>
      <c r="B123" s="15" t="s">
        <v>493</v>
      </c>
      <c r="C123" s="15" t="s">
        <v>494</v>
      </c>
      <c r="D123" s="15">
        <v>4010</v>
      </c>
      <c r="E123" s="21" t="s">
        <v>588</v>
      </c>
      <c r="F123" s="22">
        <f>SUM(F124:F124)</f>
        <v>93430</v>
      </c>
      <c r="G123" s="22">
        <f>SUM(G124:G124)</f>
        <v>117000</v>
      </c>
      <c r="H123" s="23">
        <f>SUM(H124:H124)</f>
        <v>120000</v>
      </c>
      <c r="I123" s="24"/>
      <c r="J123" s="23">
        <f>SUM(J124:J126)</f>
        <v>255300</v>
      </c>
    </row>
    <row r="124" spans="1:10" ht="12.75">
      <c r="A124" s="15">
        <v>118</v>
      </c>
      <c r="B124" s="15"/>
      <c r="C124" s="15"/>
      <c r="D124" s="15"/>
      <c r="E124" s="21" t="s">
        <v>588</v>
      </c>
      <c r="F124" s="22">
        <v>93430</v>
      </c>
      <c r="G124" s="22">
        <v>117000</v>
      </c>
      <c r="H124" s="23">
        <v>120000</v>
      </c>
      <c r="I124" s="24"/>
      <c r="J124" s="23">
        <v>210000</v>
      </c>
    </row>
    <row r="125" spans="1:10" ht="12.75">
      <c r="A125" s="15">
        <v>119</v>
      </c>
      <c r="B125" s="15"/>
      <c r="C125" s="15"/>
      <c r="D125" s="15"/>
      <c r="E125" s="21" t="s">
        <v>589</v>
      </c>
      <c r="F125" s="22"/>
      <c r="G125" s="22"/>
      <c r="H125" s="23"/>
      <c r="I125" s="24"/>
      <c r="J125" s="23">
        <v>28000</v>
      </c>
    </row>
    <row r="126" spans="1:10" ht="12.75">
      <c r="A126" s="15">
        <v>120</v>
      </c>
      <c r="B126" s="15"/>
      <c r="C126" s="15"/>
      <c r="D126" s="15"/>
      <c r="E126" s="21" t="s">
        <v>590</v>
      </c>
      <c r="F126" s="22"/>
      <c r="G126" s="22"/>
      <c r="H126" s="23"/>
      <c r="I126" s="24"/>
      <c r="J126" s="23">
        <v>17300</v>
      </c>
    </row>
    <row r="127" spans="1:10" ht="12.75">
      <c r="A127" s="15">
        <v>121</v>
      </c>
      <c r="B127" s="15" t="s">
        <v>493</v>
      </c>
      <c r="C127" s="15" t="s">
        <v>494</v>
      </c>
      <c r="D127" s="15">
        <v>4040</v>
      </c>
      <c r="E127" s="21" t="s">
        <v>591</v>
      </c>
      <c r="F127" s="22">
        <f>SUM(F128)</f>
        <v>7330</v>
      </c>
      <c r="G127" s="22">
        <f>SUM(G128)</f>
        <v>9800</v>
      </c>
      <c r="H127" s="23">
        <f>SUM(H128)</f>
        <v>9800</v>
      </c>
      <c r="I127" s="24"/>
      <c r="J127" s="23">
        <f>SUM(J128)</f>
        <v>17400</v>
      </c>
    </row>
    <row r="128" spans="1:10" ht="26.25" customHeight="1">
      <c r="A128" s="15">
        <v>122</v>
      </c>
      <c r="B128" s="15" t="s">
        <v>493</v>
      </c>
      <c r="C128" s="15" t="s">
        <v>494</v>
      </c>
      <c r="D128" s="15"/>
      <c r="E128" s="21" t="s">
        <v>592</v>
      </c>
      <c r="F128" s="22">
        <v>7330</v>
      </c>
      <c r="G128" s="22">
        <v>9800</v>
      </c>
      <c r="H128" s="23">
        <v>9800</v>
      </c>
      <c r="I128" s="24"/>
      <c r="J128" s="23">
        <v>17400</v>
      </c>
    </row>
    <row r="129" spans="1:10" ht="12.75">
      <c r="A129" s="15">
        <v>123</v>
      </c>
      <c r="B129" s="15" t="s">
        <v>493</v>
      </c>
      <c r="C129" s="15" t="s">
        <v>494</v>
      </c>
      <c r="D129" s="15">
        <v>4110</v>
      </c>
      <c r="E129" s="21" t="s">
        <v>593</v>
      </c>
      <c r="F129" s="22">
        <f>SUM(F130)</f>
        <v>18850</v>
      </c>
      <c r="G129" s="22">
        <f>SUM(G130)</f>
        <v>23725</v>
      </c>
      <c r="H129" s="23">
        <f>SUM(H130)</f>
        <v>24290</v>
      </c>
      <c r="I129" s="24"/>
      <c r="J129" s="23">
        <f>SUM(J130)</f>
        <v>32000</v>
      </c>
    </row>
    <row r="130" spans="1:10" ht="12.75">
      <c r="A130" s="15">
        <v>124</v>
      </c>
      <c r="B130" s="15" t="s">
        <v>493</v>
      </c>
      <c r="C130" s="15" t="s">
        <v>494</v>
      </c>
      <c r="D130" s="15"/>
      <c r="E130" s="21" t="s">
        <v>593</v>
      </c>
      <c r="F130" s="22">
        <v>18850</v>
      </c>
      <c r="G130" s="22">
        <v>23725</v>
      </c>
      <c r="H130" s="23">
        <v>24290</v>
      </c>
      <c r="I130" s="24"/>
      <c r="J130" s="23">
        <v>32000</v>
      </c>
    </row>
    <row r="131" spans="1:10" ht="12.75">
      <c r="A131" s="15">
        <v>125</v>
      </c>
      <c r="B131" s="15" t="s">
        <v>493</v>
      </c>
      <c r="C131" s="15" t="s">
        <v>494</v>
      </c>
      <c r="D131" s="15">
        <v>4120</v>
      </c>
      <c r="E131" s="21" t="s">
        <v>594</v>
      </c>
      <c r="F131" s="22">
        <f>SUM(F132)</f>
        <v>2470</v>
      </c>
      <c r="G131" s="22">
        <f>SUM(G132)</f>
        <v>3107</v>
      </c>
      <c r="H131" s="23">
        <f>SUM(H132)</f>
        <v>3180</v>
      </c>
      <c r="I131" s="24"/>
      <c r="J131" s="23">
        <f>SUM(J132)</f>
        <v>5946</v>
      </c>
    </row>
    <row r="132" spans="1:10" ht="12.75">
      <c r="A132" s="15">
        <v>126</v>
      </c>
      <c r="B132" s="15" t="s">
        <v>493</v>
      </c>
      <c r="C132" s="15" t="s">
        <v>494</v>
      </c>
      <c r="D132" s="15"/>
      <c r="E132" s="21" t="s">
        <v>594</v>
      </c>
      <c r="F132" s="22">
        <v>2470</v>
      </c>
      <c r="G132" s="22">
        <v>3107</v>
      </c>
      <c r="H132" s="23">
        <v>3180</v>
      </c>
      <c r="I132" s="24"/>
      <c r="J132" s="23">
        <v>5946</v>
      </c>
    </row>
    <row r="133" spans="1:10" ht="12.75">
      <c r="A133" s="15">
        <v>127</v>
      </c>
      <c r="B133" s="15" t="s">
        <v>493</v>
      </c>
      <c r="C133" s="17">
        <v>75022</v>
      </c>
      <c r="D133" s="17" t="s">
        <v>489</v>
      </c>
      <c r="E133" s="18" t="s">
        <v>595</v>
      </c>
      <c r="F133" s="19" t="e">
        <f>SUM(F134+F137+F141+#REF!+#REF!)</f>
        <v>#REF!</v>
      </c>
      <c r="G133" s="19" t="e">
        <f>SUM(G134+G137+G139+G141+G143+#REF!+#REF!+#REF!+#REF!+#REF!)</f>
        <v>#REF!</v>
      </c>
      <c r="H133" s="20" t="e">
        <f>SUM(H134+H137+H139+H141+H143+#REF!+#REF!)</f>
        <v>#REF!</v>
      </c>
      <c r="I133" s="27"/>
      <c r="J133" s="20">
        <f>SUM(J134+J137+J139+J141+J143)</f>
        <v>231500</v>
      </c>
    </row>
    <row r="134" spans="1:10" ht="12.75">
      <c r="A134" s="15">
        <v>128</v>
      </c>
      <c r="B134" s="15" t="s">
        <v>493</v>
      </c>
      <c r="C134" s="15" t="s">
        <v>494</v>
      </c>
      <c r="D134" s="15">
        <v>3030</v>
      </c>
      <c r="E134" s="21" t="s">
        <v>596</v>
      </c>
      <c r="F134" s="22">
        <f>SUM(F135:F135)</f>
        <v>98000</v>
      </c>
      <c r="G134" s="22">
        <f>SUM(G135:G135)</f>
        <v>200000</v>
      </c>
      <c r="H134" s="23">
        <f>SUM(H135)</f>
        <v>210000</v>
      </c>
      <c r="I134" s="24"/>
      <c r="J134" s="23">
        <f>SUM(J135+J136)</f>
        <v>210000</v>
      </c>
    </row>
    <row r="135" spans="1:10" ht="12.75">
      <c r="A135" s="15">
        <v>129</v>
      </c>
      <c r="B135" s="15" t="s">
        <v>493</v>
      </c>
      <c r="C135" s="15" t="s">
        <v>494</v>
      </c>
      <c r="D135" s="15"/>
      <c r="E135" s="21" t="s">
        <v>597</v>
      </c>
      <c r="F135" s="22">
        <v>98000</v>
      </c>
      <c r="G135" s="22">
        <v>200000</v>
      </c>
      <c r="H135" s="23">
        <v>210000</v>
      </c>
      <c r="I135" s="24"/>
      <c r="J135" s="23">
        <v>202800</v>
      </c>
    </row>
    <row r="136" spans="1:10" ht="12.75">
      <c r="A136" s="15">
        <v>130</v>
      </c>
      <c r="B136" s="15"/>
      <c r="C136" s="15"/>
      <c r="D136" s="15"/>
      <c r="E136" s="21" t="s">
        <v>598</v>
      </c>
      <c r="F136" s="22"/>
      <c r="G136" s="22"/>
      <c r="H136" s="23"/>
      <c r="I136" s="24"/>
      <c r="J136" s="23">
        <v>7200</v>
      </c>
    </row>
    <row r="137" spans="1:10" ht="12.75">
      <c r="A137" s="15">
        <v>131</v>
      </c>
      <c r="B137" s="15" t="s">
        <v>493</v>
      </c>
      <c r="C137" s="15" t="s">
        <v>494</v>
      </c>
      <c r="D137" s="15">
        <v>4210</v>
      </c>
      <c r="E137" s="21" t="s">
        <v>555</v>
      </c>
      <c r="F137" s="22">
        <f>SUM(F138)</f>
        <v>16000</v>
      </c>
      <c r="G137" s="22">
        <f>SUM(G138)</f>
        <v>10000</v>
      </c>
      <c r="H137" s="23">
        <f>SUM(H138)</f>
        <v>20000</v>
      </c>
      <c r="I137" s="24"/>
      <c r="J137" s="23">
        <f>SUM(J138)</f>
        <v>15000</v>
      </c>
    </row>
    <row r="138" spans="1:10" ht="12.75" customHeight="1">
      <c r="A138" s="15">
        <v>132</v>
      </c>
      <c r="B138" s="15" t="s">
        <v>493</v>
      </c>
      <c r="C138" s="15" t="s">
        <v>494</v>
      </c>
      <c r="D138" s="15"/>
      <c r="E138" s="21" t="s">
        <v>599</v>
      </c>
      <c r="F138" s="22">
        <v>16000</v>
      </c>
      <c r="G138" s="22">
        <v>10000</v>
      </c>
      <c r="H138" s="23">
        <v>20000</v>
      </c>
      <c r="I138" s="24"/>
      <c r="J138" s="23">
        <v>15000</v>
      </c>
    </row>
    <row r="139" spans="1:10" ht="12.75">
      <c r="A139" s="15">
        <v>133</v>
      </c>
      <c r="B139" s="15"/>
      <c r="C139" s="15"/>
      <c r="D139" s="15">
        <v>4270</v>
      </c>
      <c r="E139" s="21" t="s">
        <v>501</v>
      </c>
      <c r="F139" s="22"/>
      <c r="G139" s="22">
        <f>SUM(G140)</f>
        <v>4000</v>
      </c>
      <c r="H139" s="23">
        <f>SUM(H140)</f>
        <v>4200</v>
      </c>
      <c r="I139" s="24"/>
      <c r="J139" s="23">
        <f>SUM(J140)</f>
        <v>2000</v>
      </c>
    </row>
    <row r="140" spans="1:10" ht="12.75">
      <c r="A140" s="15">
        <v>134</v>
      </c>
      <c r="B140" s="15"/>
      <c r="C140" s="15"/>
      <c r="D140" s="15"/>
      <c r="E140" s="21" t="s">
        <v>600</v>
      </c>
      <c r="F140" s="22"/>
      <c r="G140" s="22">
        <v>4000</v>
      </c>
      <c r="H140" s="23">
        <v>4200</v>
      </c>
      <c r="I140" s="24"/>
      <c r="J140" s="23">
        <v>2000</v>
      </c>
    </row>
    <row r="141" spans="1:10" ht="12.75">
      <c r="A141" s="15">
        <v>135</v>
      </c>
      <c r="B141" s="15" t="s">
        <v>493</v>
      </c>
      <c r="C141" s="15" t="s">
        <v>494</v>
      </c>
      <c r="D141" s="15">
        <v>4300</v>
      </c>
      <c r="E141" s="21" t="s">
        <v>507</v>
      </c>
      <c r="F141" s="22">
        <f>SUM(F142)</f>
        <v>6000</v>
      </c>
      <c r="G141" s="22">
        <f>SUM(G142)</f>
        <v>200</v>
      </c>
      <c r="H141" s="23">
        <f>SUM(H142)</f>
        <v>200</v>
      </c>
      <c r="I141" s="23" t="e">
        <f>SUM(I142+#REF!)</f>
        <v>#REF!</v>
      </c>
      <c r="J141" s="23">
        <f>SUM(J142)</f>
        <v>200</v>
      </c>
    </row>
    <row r="142" spans="1:10" ht="12.75">
      <c r="A142" s="15">
        <v>136</v>
      </c>
      <c r="B142" s="15" t="s">
        <v>493</v>
      </c>
      <c r="C142" s="15" t="s">
        <v>494</v>
      </c>
      <c r="D142" s="15"/>
      <c r="E142" s="21" t="s">
        <v>601</v>
      </c>
      <c r="F142" s="22">
        <v>6000</v>
      </c>
      <c r="G142" s="22">
        <v>200</v>
      </c>
      <c r="H142" s="23">
        <v>200</v>
      </c>
      <c r="I142" s="24"/>
      <c r="J142" s="23">
        <v>200</v>
      </c>
    </row>
    <row r="143" spans="1:10" ht="25.5">
      <c r="A143" s="15">
        <v>137</v>
      </c>
      <c r="B143" s="15"/>
      <c r="C143" s="15"/>
      <c r="D143" s="15">
        <v>4360</v>
      </c>
      <c r="E143" s="21" t="s">
        <v>517</v>
      </c>
      <c r="F143" s="22"/>
      <c r="G143" s="22">
        <f>SUM(G144)</f>
        <v>2200</v>
      </c>
      <c r="H143" s="23">
        <f>SUM(H144)</f>
        <v>3200</v>
      </c>
      <c r="I143" s="24"/>
      <c r="J143" s="23">
        <f>SUM(J144)</f>
        <v>4300</v>
      </c>
    </row>
    <row r="144" spans="1:10" ht="12.75">
      <c r="A144" s="15">
        <v>138</v>
      </c>
      <c r="B144" s="15"/>
      <c r="C144" s="15"/>
      <c r="D144" s="15"/>
      <c r="E144" s="21" t="s">
        <v>602</v>
      </c>
      <c r="F144" s="22"/>
      <c r="G144" s="22">
        <v>2200</v>
      </c>
      <c r="H144" s="23">
        <v>3200</v>
      </c>
      <c r="I144" s="24"/>
      <c r="J144" s="23">
        <v>4300</v>
      </c>
    </row>
    <row r="145" spans="1:10" ht="12.75">
      <c r="A145" s="15">
        <v>139</v>
      </c>
      <c r="B145" s="15" t="s">
        <v>493</v>
      </c>
      <c r="C145" s="17">
        <v>75023</v>
      </c>
      <c r="D145" s="17" t="s">
        <v>489</v>
      </c>
      <c r="E145" s="18" t="s">
        <v>603</v>
      </c>
      <c r="F145" s="19" t="e">
        <f>SUM(F148+F152+#REF!+F156+#REF!+F160+F164+F166+F168+F172+F181+F183+F185+F187+#REF!+#REF!+#REF!+F175)</f>
        <v>#REF!</v>
      </c>
      <c r="G145" s="19" t="e">
        <f>SUM(G146+G148+G152+#REF!+G156+G158+G160+G162+G164+G166+G168+G172+G175+G177+G179+G181+G183+G185+G187+G191+#REF!+#REF!+#REF!+#REF!)</f>
        <v>#REF!</v>
      </c>
      <c r="H145" s="20" t="e">
        <f>SUM(H146+H148+H152+#REF!+H156+H158+H160+H162+H164+H166+H168+H170+H172+H175+H177+H179+H181+H183+H185+H187+H191+#REF!+#REF!+#REF!+#REF!+#REF!)</f>
        <v>#REF!</v>
      </c>
      <c r="I145" s="20" t="e">
        <f>SUM(I146+I148+I152+#REF!+I156+I158+I160+I162+I164+I166+I168+I170+I172+I175+I177+I179+I181+I183+I185+I187+I191+#REF!+#REF!)</f>
        <v>#REF!</v>
      </c>
      <c r="J145" s="20">
        <f>SUM(J146+J148+J152+J156+J154+J158+J160+J162+J164+J166+J168+J170+J172+J175+J177+J179+J181+J183+J185+J187+J191+J189)</f>
        <v>7932257</v>
      </c>
    </row>
    <row r="146" spans="1:10" ht="12.75">
      <c r="A146" s="15">
        <v>140</v>
      </c>
      <c r="B146" s="15"/>
      <c r="C146" s="17"/>
      <c r="D146" s="15">
        <v>3020</v>
      </c>
      <c r="E146" s="21" t="s">
        <v>604</v>
      </c>
      <c r="F146" s="19"/>
      <c r="G146" s="19">
        <f>SUM(G147)</f>
        <v>2000</v>
      </c>
      <c r="H146" s="20">
        <f>SUM(H147)</f>
        <v>5000</v>
      </c>
      <c r="I146" s="24"/>
      <c r="J146" s="23">
        <f>SUM(J147)</f>
        <v>7500</v>
      </c>
    </row>
    <row r="147" spans="1:10" ht="38.25">
      <c r="A147" s="15">
        <v>141</v>
      </c>
      <c r="B147" s="15"/>
      <c r="C147" s="17"/>
      <c r="D147" s="17"/>
      <c r="E147" s="21" t="s">
        <v>605</v>
      </c>
      <c r="F147" s="19"/>
      <c r="G147" s="22">
        <v>2000</v>
      </c>
      <c r="H147" s="23">
        <v>5000</v>
      </c>
      <c r="I147" s="27"/>
      <c r="J147" s="23">
        <v>7500</v>
      </c>
    </row>
    <row r="148" spans="1:10" ht="12.75">
      <c r="A148" s="15">
        <v>142</v>
      </c>
      <c r="B148" s="15" t="s">
        <v>493</v>
      </c>
      <c r="C148" s="15" t="s">
        <v>494</v>
      </c>
      <c r="D148" s="15">
        <v>4010</v>
      </c>
      <c r="E148" s="21" t="s">
        <v>588</v>
      </c>
      <c r="F148" s="22">
        <f>SUM(F149:F151)</f>
        <v>2221375</v>
      </c>
      <c r="G148" s="22">
        <f>SUM(G149:G151)</f>
        <v>3357000</v>
      </c>
      <c r="H148" s="23">
        <f>SUM(H149:H151)</f>
        <v>4115000</v>
      </c>
      <c r="I148" s="24"/>
      <c r="J148" s="23">
        <f>SUM(J149:J151)</f>
        <v>4542700</v>
      </c>
    </row>
    <row r="149" spans="1:10" ht="12.75">
      <c r="A149" s="15">
        <v>143</v>
      </c>
      <c r="B149" s="15" t="s">
        <v>493</v>
      </c>
      <c r="C149" s="15" t="s">
        <v>494</v>
      </c>
      <c r="D149" s="15"/>
      <c r="E149" s="21" t="s">
        <v>606</v>
      </c>
      <c r="F149" s="22">
        <v>2186375</v>
      </c>
      <c r="G149" s="22">
        <v>3208000</v>
      </c>
      <c r="H149" s="23">
        <f>3850000+140000</f>
        <v>3990000</v>
      </c>
      <c r="I149" s="24"/>
      <c r="J149" s="23">
        <v>4400000</v>
      </c>
    </row>
    <row r="150" spans="1:10" ht="12.75">
      <c r="A150" s="15">
        <v>144</v>
      </c>
      <c r="B150" s="15"/>
      <c r="C150" s="15"/>
      <c r="D150" s="15"/>
      <c r="E150" s="21" t="s">
        <v>589</v>
      </c>
      <c r="F150" s="22"/>
      <c r="G150" s="22">
        <v>72000</v>
      </c>
      <c r="H150" s="23">
        <v>75000</v>
      </c>
      <c r="I150" s="24"/>
      <c r="J150" s="23">
        <v>30000</v>
      </c>
    </row>
    <row r="151" spans="1:10" ht="12.75">
      <c r="A151" s="15">
        <v>145</v>
      </c>
      <c r="B151" s="15"/>
      <c r="C151" s="15"/>
      <c r="D151" s="15"/>
      <c r="E151" s="21" t="s">
        <v>590</v>
      </c>
      <c r="F151" s="22">
        <v>35000</v>
      </c>
      <c r="G151" s="22">
        <v>77000</v>
      </c>
      <c r="H151" s="23">
        <v>50000</v>
      </c>
      <c r="I151" s="24"/>
      <c r="J151" s="23">
        <v>112700</v>
      </c>
    </row>
    <row r="152" spans="1:10" ht="12.75">
      <c r="A152" s="15">
        <v>146</v>
      </c>
      <c r="B152" s="15" t="s">
        <v>493</v>
      </c>
      <c r="C152" s="15" t="s">
        <v>494</v>
      </c>
      <c r="D152" s="15">
        <v>4040</v>
      </c>
      <c r="E152" s="21" t="s">
        <v>591</v>
      </c>
      <c r="F152" s="22">
        <f>SUM(F153)</f>
        <v>141732</v>
      </c>
      <c r="G152" s="22">
        <f>SUM(G153)</f>
        <v>220000</v>
      </c>
      <c r="H152" s="23">
        <f>SUM(H153)</f>
        <v>250000</v>
      </c>
      <c r="I152" s="24"/>
      <c r="J152" s="23">
        <f>SUM(J153)</f>
        <v>325000</v>
      </c>
    </row>
    <row r="153" spans="1:10" ht="28.5" customHeight="1">
      <c r="A153" s="15">
        <v>147</v>
      </c>
      <c r="B153" s="15" t="s">
        <v>493</v>
      </c>
      <c r="C153" s="15" t="s">
        <v>494</v>
      </c>
      <c r="D153" s="15"/>
      <c r="E153" s="21" t="s">
        <v>592</v>
      </c>
      <c r="F153" s="22">
        <v>141732</v>
      </c>
      <c r="G153" s="22">
        <v>220000</v>
      </c>
      <c r="H153" s="23">
        <v>250000</v>
      </c>
      <c r="I153" s="24"/>
      <c r="J153" s="23">
        <v>325000</v>
      </c>
    </row>
    <row r="154" spans="1:10" ht="12.75">
      <c r="A154" s="15">
        <v>148</v>
      </c>
      <c r="B154" s="15"/>
      <c r="C154" s="15"/>
      <c r="D154" s="15">
        <v>4100</v>
      </c>
      <c r="E154" s="21" t="s">
        <v>607</v>
      </c>
      <c r="F154" s="22"/>
      <c r="G154" s="22"/>
      <c r="H154" s="23"/>
      <c r="I154" s="24"/>
      <c r="J154" s="23">
        <f>SUM(J155)</f>
        <v>24000</v>
      </c>
    </row>
    <row r="155" spans="1:10" ht="12.75">
      <c r="A155" s="15">
        <v>149</v>
      </c>
      <c r="B155" s="15"/>
      <c r="C155" s="15"/>
      <c r="D155" s="15"/>
      <c r="E155" s="21" t="s">
        <v>608</v>
      </c>
      <c r="F155" s="22"/>
      <c r="G155" s="22"/>
      <c r="H155" s="23"/>
      <c r="I155" s="24"/>
      <c r="J155" s="23">
        <v>24000</v>
      </c>
    </row>
    <row r="156" spans="1:10" ht="12.75">
      <c r="A156" s="15">
        <v>150</v>
      </c>
      <c r="B156" s="15" t="s">
        <v>493</v>
      </c>
      <c r="C156" s="15" t="s">
        <v>494</v>
      </c>
      <c r="D156" s="15">
        <v>4110</v>
      </c>
      <c r="E156" s="21" t="s">
        <v>593</v>
      </c>
      <c r="F156" s="22">
        <f>SUM(F157)</f>
        <v>440000</v>
      </c>
      <c r="G156" s="22">
        <f>SUM(G157)</f>
        <v>649000</v>
      </c>
      <c r="H156" s="23">
        <f>SUM(H157)</f>
        <v>802000</v>
      </c>
      <c r="I156" s="24"/>
      <c r="J156" s="23">
        <f>SUM(J157)</f>
        <v>780890</v>
      </c>
    </row>
    <row r="157" spans="1:10" ht="12.75">
      <c r="A157" s="15">
        <v>151</v>
      </c>
      <c r="B157" s="15" t="s">
        <v>493</v>
      </c>
      <c r="C157" s="15" t="s">
        <v>494</v>
      </c>
      <c r="D157" s="15"/>
      <c r="E157" s="21" t="s">
        <v>593</v>
      </c>
      <c r="F157" s="22">
        <v>440000</v>
      </c>
      <c r="G157" s="22">
        <v>649000</v>
      </c>
      <c r="H157" s="23">
        <v>802000</v>
      </c>
      <c r="I157" s="24"/>
      <c r="J157" s="23">
        <v>780890</v>
      </c>
    </row>
    <row r="158" spans="1:10" ht="12.75">
      <c r="A158" s="15">
        <v>152</v>
      </c>
      <c r="B158" s="15"/>
      <c r="C158" s="15"/>
      <c r="D158" s="15">
        <v>4120</v>
      </c>
      <c r="E158" s="21" t="s">
        <v>594</v>
      </c>
      <c r="F158" s="22"/>
      <c r="G158" s="22">
        <f>SUM(G159)</f>
        <v>88000</v>
      </c>
      <c r="H158" s="23">
        <f>SUM(H159)</f>
        <v>103515</v>
      </c>
      <c r="I158" s="24"/>
      <c r="J158" s="23">
        <f>SUM(J159)</f>
        <v>111297</v>
      </c>
    </row>
    <row r="159" spans="1:10" ht="12.75">
      <c r="A159" s="15">
        <v>153</v>
      </c>
      <c r="B159" s="15"/>
      <c r="C159" s="15"/>
      <c r="D159" s="15"/>
      <c r="E159" s="21" t="s">
        <v>594</v>
      </c>
      <c r="F159" s="22"/>
      <c r="G159" s="22">
        <v>88000</v>
      </c>
      <c r="H159" s="23">
        <v>103515</v>
      </c>
      <c r="I159" s="24"/>
      <c r="J159" s="23">
        <v>111297</v>
      </c>
    </row>
    <row r="160" spans="1:10" ht="25.5">
      <c r="A160" s="15">
        <v>154</v>
      </c>
      <c r="B160" s="15" t="s">
        <v>493</v>
      </c>
      <c r="C160" s="15" t="s">
        <v>494</v>
      </c>
      <c r="D160" s="15">
        <v>4140</v>
      </c>
      <c r="E160" s="21" t="s">
        <v>704</v>
      </c>
      <c r="F160" s="22">
        <f>SUM(F161)</f>
        <v>12000</v>
      </c>
      <c r="G160" s="22">
        <f>SUM(G161)</f>
        <v>48000</v>
      </c>
      <c r="H160" s="23">
        <f>SUM(H161)</f>
        <v>75000</v>
      </c>
      <c r="I160" s="24"/>
      <c r="J160" s="23">
        <f>SUM(J161)</f>
        <v>90000</v>
      </c>
    </row>
    <row r="161" spans="1:10" ht="12.75">
      <c r="A161" s="15">
        <v>155</v>
      </c>
      <c r="B161" s="15" t="s">
        <v>493</v>
      </c>
      <c r="C161" s="15" t="s">
        <v>494</v>
      </c>
      <c r="D161" s="15"/>
      <c r="E161" s="21" t="s">
        <v>609</v>
      </c>
      <c r="F161" s="22">
        <v>12000</v>
      </c>
      <c r="G161" s="22">
        <v>48000</v>
      </c>
      <c r="H161" s="23">
        <v>75000</v>
      </c>
      <c r="I161" s="24"/>
      <c r="J161" s="23">
        <v>90000</v>
      </c>
    </row>
    <row r="162" spans="1:10" ht="12.75">
      <c r="A162" s="15">
        <v>156</v>
      </c>
      <c r="B162" s="15"/>
      <c r="C162" s="15"/>
      <c r="D162" s="15">
        <v>4170</v>
      </c>
      <c r="E162" s="21" t="s">
        <v>610</v>
      </c>
      <c r="F162" s="22"/>
      <c r="G162" s="22">
        <f>SUM(G163)</f>
        <v>90000</v>
      </c>
      <c r="H162" s="23">
        <f>SUM(H163)</f>
        <v>98000</v>
      </c>
      <c r="I162" s="24"/>
      <c r="J162" s="23">
        <f>SUM(J163)</f>
        <v>112000</v>
      </c>
    </row>
    <row r="163" spans="1:10" ht="25.5">
      <c r="A163" s="15">
        <v>157</v>
      </c>
      <c r="B163" s="15"/>
      <c r="C163" s="15"/>
      <c r="D163" s="15"/>
      <c r="E163" s="21" t="s">
        <v>611</v>
      </c>
      <c r="F163" s="22"/>
      <c r="G163" s="22">
        <v>90000</v>
      </c>
      <c r="H163" s="23">
        <v>98000</v>
      </c>
      <c r="I163" s="24"/>
      <c r="J163" s="23">
        <v>112000</v>
      </c>
    </row>
    <row r="164" spans="1:10" ht="12.75">
      <c r="A164" s="15">
        <v>158</v>
      </c>
      <c r="B164" s="15" t="s">
        <v>493</v>
      </c>
      <c r="C164" s="15" t="s">
        <v>494</v>
      </c>
      <c r="D164" s="15">
        <v>4210</v>
      </c>
      <c r="E164" s="21" t="s">
        <v>555</v>
      </c>
      <c r="F164" s="22">
        <f>SUM(F165)</f>
        <v>140000</v>
      </c>
      <c r="G164" s="22">
        <f>SUM(G165)</f>
        <v>165000</v>
      </c>
      <c r="H164" s="23">
        <f>SUM(H165)</f>
        <v>165000</v>
      </c>
      <c r="I164" s="24"/>
      <c r="J164" s="23">
        <f>SUM(J165)</f>
        <v>300000</v>
      </c>
    </row>
    <row r="165" spans="1:10" ht="27.75" customHeight="1">
      <c r="A165" s="15">
        <v>159</v>
      </c>
      <c r="B165" s="15" t="s">
        <v>493</v>
      </c>
      <c r="C165" s="15" t="s">
        <v>494</v>
      </c>
      <c r="D165" s="15"/>
      <c r="E165" s="21" t="s">
        <v>612</v>
      </c>
      <c r="F165" s="22">
        <v>140000</v>
      </c>
      <c r="G165" s="22">
        <v>165000</v>
      </c>
      <c r="H165" s="23">
        <v>165000</v>
      </c>
      <c r="I165" s="24"/>
      <c r="J165" s="23">
        <v>300000</v>
      </c>
    </row>
    <row r="166" spans="1:10" ht="12.75">
      <c r="A166" s="15">
        <v>160</v>
      </c>
      <c r="B166" s="15" t="s">
        <v>493</v>
      </c>
      <c r="C166" s="15" t="s">
        <v>494</v>
      </c>
      <c r="D166" s="15">
        <v>4260</v>
      </c>
      <c r="E166" s="21" t="s">
        <v>495</v>
      </c>
      <c r="F166" s="22">
        <f>SUM(F167)</f>
        <v>48000</v>
      </c>
      <c r="G166" s="22">
        <f>SUM(G167)</f>
        <v>55000</v>
      </c>
      <c r="H166" s="23">
        <f>SUM(H167)</f>
        <v>70000</v>
      </c>
      <c r="I166" s="24"/>
      <c r="J166" s="23">
        <f>SUM(J167)</f>
        <v>400000</v>
      </c>
    </row>
    <row r="167" spans="1:10" ht="12.75">
      <c r="A167" s="15">
        <v>161</v>
      </c>
      <c r="B167" s="15" t="s">
        <v>493</v>
      </c>
      <c r="C167" s="15" t="s">
        <v>494</v>
      </c>
      <c r="D167" s="15"/>
      <c r="E167" s="21" t="s">
        <v>613</v>
      </c>
      <c r="F167" s="22">
        <v>48000</v>
      </c>
      <c r="G167" s="22">
        <v>55000</v>
      </c>
      <c r="H167" s="23">
        <v>70000</v>
      </c>
      <c r="I167" s="24"/>
      <c r="J167" s="23">
        <v>400000</v>
      </c>
    </row>
    <row r="168" spans="1:10" ht="12.75">
      <c r="A168" s="15">
        <v>162</v>
      </c>
      <c r="B168" s="15"/>
      <c r="C168" s="15"/>
      <c r="D168" s="15">
        <v>4270</v>
      </c>
      <c r="E168" s="21" t="s">
        <v>501</v>
      </c>
      <c r="F168" s="22">
        <f>SUM(F169)</f>
        <v>65000</v>
      </c>
      <c r="G168" s="22">
        <f>SUM(G169)</f>
        <v>30000</v>
      </c>
      <c r="H168" s="23">
        <f>SUM(H169)</f>
        <v>35000</v>
      </c>
      <c r="I168" s="24"/>
      <c r="J168" s="23">
        <f>SUM(J169)</f>
        <v>20000</v>
      </c>
    </row>
    <row r="169" spans="1:10" ht="25.5">
      <c r="A169" s="15">
        <v>163</v>
      </c>
      <c r="B169" s="15"/>
      <c r="C169" s="15"/>
      <c r="D169" s="15"/>
      <c r="E169" s="21" t="s">
        <v>614</v>
      </c>
      <c r="F169" s="22">
        <v>65000</v>
      </c>
      <c r="G169" s="22">
        <v>30000</v>
      </c>
      <c r="H169" s="23">
        <v>35000</v>
      </c>
      <c r="I169" s="24"/>
      <c r="J169" s="23">
        <v>20000</v>
      </c>
    </row>
    <row r="170" spans="1:10" ht="12.75" customHeight="1">
      <c r="A170" s="15">
        <v>164</v>
      </c>
      <c r="B170" s="15"/>
      <c r="C170" s="15"/>
      <c r="D170" s="15">
        <v>4280</v>
      </c>
      <c r="E170" s="21" t="s">
        <v>615</v>
      </c>
      <c r="F170" s="22">
        <f>SUM(F171)</f>
        <v>2000</v>
      </c>
      <c r="G170" s="22">
        <f>SUM(G171)</f>
        <v>4000</v>
      </c>
      <c r="H170" s="23">
        <f>SUM(H171)</f>
        <v>5000</v>
      </c>
      <c r="I170" s="24"/>
      <c r="J170" s="23">
        <f>SUM(J171)</f>
        <v>5000</v>
      </c>
    </row>
    <row r="171" spans="1:10" ht="25.5" customHeight="1">
      <c r="A171" s="15">
        <v>165</v>
      </c>
      <c r="B171" s="15"/>
      <c r="C171" s="15"/>
      <c r="D171" s="15"/>
      <c r="E171" s="21" t="s">
        <v>616</v>
      </c>
      <c r="F171" s="22">
        <v>2000</v>
      </c>
      <c r="G171" s="22">
        <v>4000</v>
      </c>
      <c r="H171" s="23">
        <v>5000</v>
      </c>
      <c r="I171" s="24"/>
      <c r="J171" s="23">
        <v>5000</v>
      </c>
    </row>
    <row r="172" spans="1:10" ht="12.75">
      <c r="A172" s="15">
        <v>166</v>
      </c>
      <c r="B172" s="15" t="s">
        <v>493</v>
      </c>
      <c r="C172" s="15" t="s">
        <v>494</v>
      </c>
      <c r="D172" s="15">
        <v>4300</v>
      </c>
      <c r="E172" s="21" t="s">
        <v>507</v>
      </c>
      <c r="F172" s="22">
        <f>SUM(F173:F173)</f>
        <v>374000</v>
      </c>
      <c r="G172" s="22">
        <f>SUM(G173:G173)</f>
        <v>320000</v>
      </c>
      <c r="H172" s="23">
        <f>SUM(H173:H173)</f>
        <v>340000</v>
      </c>
      <c r="I172" s="24"/>
      <c r="J172" s="23">
        <f>SUM(J173:J174)</f>
        <v>880000</v>
      </c>
    </row>
    <row r="173" spans="1:10" ht="51.75" customHeight="1">
      <c r="A173" s="15">
        <v>167</v>
      </c>
      <c r="B173" s="15" t="s">
        <v>493</v>
      </c>
      <c r="C173" s="15" t="s">
        <v>494</v>
      </c>
      <c r="D173" s="15"/>
      <c r="E173" s="21" t="s">
        <v>369</v>
      </c>
      <c r="F173" s="22">
        <v>374000</v>
      </c>
      <c r="G173" s="22">
        <v>320000</v>
      </c>
      <c r="H173" s="34">
        <v>340000</v>
      </c>
      <c r="I173" s="24"/>
      <c r="J173" s="34">
        <v>840000</v>
      </c>
    </row>
    <row r="174" spans="1:10" ht="12.75">
      <c r="A174" s="15">
        <v>168</v>
      </c>
      <c r="B174" s="15"/>
      <c r="C174" s="15"/>
      <c r="D174" s="15"/>
      <c r="E174" s="21" t="s">
        <v>617</v>
      </c>
      <c r="F174" s="22"/>
      <c r="G174" s="22"/>
      <c r="H174" s="23"/>
      <c r="I174" s="23">
        <v>0</v>
      </c>
      <c r="J174" s="23">
        <v>40000</v>
      </c>
    </row>
    <row r="175" spans="1:10" ht="12.75">
      <c r="A175" s="15">
        <v>169</v>
      </c>
      <c r="B175" s="15"/>
      <c r="C175" s="15"/>
      <c r="D175" s="15">
        <v>4350</v>
      </c>
      <c r="E175" s="21" t="s">
        <v>618</v>
      </c>
      <c r="F175" s="22">
        <v>5000</v>
      </c>
      <c r="G175" s="22">
        <f>SUM(G176)</f>
        <v>20000</v>
      </c>
      <c r="H175" s="23">
        <f>SUM(H176)</f>
        <v>22000</v>
      </c>
      <c r="I175" s="24"/>
      <c r="J175" s="23">
        <f>SUM(J176)</f>
        <v>25000</v>
      </c>
    </row>
    <row r="176" spans="1:10" ht="12.75">
      <c r="A176" s="15">
        <v>170</v>
      </c>
      <c r="B176" s="15"/>
      <c r="C176" s="15"/>
      <c r="D176" s="15"/>
      <c r="E176" s="21" t="s">
        <v>618</v>
      </c>
      <c r="F176" s="22">
        <v>5000</v>
      </c>
      <c r="G176" s="22">
        <v>20000</v>
      </c>
      <c r="H176" s="23">
        <v>22000</v>
      </c>
      <c r="I176" s="24"/>
      <c r="J176" s="23">
        <v>25000</v>
      </c>
    </row>
    <row r="177" spans="1:10" ht="25.5">
      <c r="A177" s="15">
        <v>171</v>
      </c>
      <c r="B177" s="15"/>
      <c r="C177" s="15"/>
      <c r="D177" s="15">
        <v>4360</v>
      </c>
      <c r="E177" s="21" t="s">
        <v>517</v>
      </c>
      <c r="F177" s="22"/>
      <c r="G177" s="22">
        <f>SUM(G178)</f>
        <v>25000</v>
      </c>
      <c r="H177" s="23">
        <f>SUM(H178)</f>
        <v>27000</v>
      </c>
      <c r="I177" s="24"/>
      <c r="J177" s="23">
        <f>SUM(J178)</f>
        <v>35000</v>
      </c>
    </row>
    <row r="178" spans="1:10" ht="12.75">
      <c r="A178" s="15">
        <v>172</v>
      </c>
      <c r="B178" s="15"/>
      <c r="C178" s="15"/>
      <c r="D178" s="15"/>
      <c r="E178" s="21" t="s">
        <v>619</v>
      </c>
      <c r="F178" s="22"/>
      <c r="G178" s="22">
        <v>25000</v>
      </c>
      <c r="H178" s="23">
        <v>27000</v>
      </c>
      <c r="I178" s="24"/>
      <c r="J178" s="23">
        <v>35000</v>
      </c>
    </row>
    <row r="179" spans="1:10" ht="25.5">
      <c r="A179" s="15">
        <v>173</v>
      </c>
      <c r="B179" s="15"/>
      <c r="C179" s="15"/>
      <c r="D179" s="15">
        <v>4370</v>
      </c>
      <c r="E179" s="21" t="s">
        <v>620</v>
      </c>
      <c r="F179" s="22"/>
      <c r="G179" s="22">
        <f>SUM(G180)</f>
        <v>85000</v>
      </c>
      <c r="H179" s="23">
        <f>SUM(H180)</f>
        <v>55000</v>
      </c>
      <c r="I179" s="24"/>
      <c r="J179" s="23">
        <f>SUM(J180)</f>
        <v>28000</v>
      </c>
    </row>
    <row r="180" spans="1:10" ht="12.75">
      <c r="A180" s="15">
        <v>174</v>
      </c>
      <c r="B180" s="15"/>
      <c r="C180" s="15"/>
      <c r="D180" s="15"/>
      <c r="E180" s="21" t="s">
        <v>621</v>
      </c>
      <c r="F180" s="22"/>
      <c r="G180" s="22">
        <v>85000</v>
      </c>
      <c r="H180" s="23">
        <v>55000</v>
      </c>
      <c r="I180" s="24"/>
      <c r="J180" s="23">
        <v>28000</v>
      </c>
    </row>
    <row r="181" spans="1:10" ht="12.75">
      <c r="A181" s="15">
        <v>175</v>
      </c>
      <c r="B181" s="15" t="s">
        <v>493</v>
      </c>
      <c r="C181" s="15" t="s">
        <v>494</v>
      </c>
      <c r="D181" s="15">
        <v>4410</v>
      </c>
      <c r="E181" s="21" t="s">
        <v>622</v>
      </c>
      <c r="F181" s="22">
        <f>SUM(F182)</f>
        <v>48000</v>
      </c>
      <c r="G181" s="22">
        <f>SUM(G182)</f>
        <v>77000</v>
      </c>
      <c r="H181" s="23">
        <f>SUM(H182)</f>
        <v>85000</v>
      </c>
      <c r="I181" s="24"/>
      <c r="J181" s="23">
        <f>SUM(J182)</f>
        <v>90000</v>
      </c>
    </row>
    <row r="182" spans="1:10" ht="38.25">
      <c r="A182" s="15">
        <v>176</v>
      </c>
      <c r="B182" s="15" t="s">
        <v>493</v>
      </c>
      <c r="C182" s="15" t="s">
        <v>494</v>
      </c>
      <c r="D182" s="15"/>
      <c r="E182" s="21" t="s">
        <v>623</v>
      </c>
      <c r="F182" s="22">
        <v>48000</v>
      </c>
      <c r="G182" s="22">
        <v>77000</v>
      </c>
      <c r="H182" s="23">
        <v>85000</v>
      </c>
      <c r="I182" s="24"/>
      <c r="J182" s="23">
        <v>90000</v>
      </c>
    </row>
    <row r="183" spans="1:10" ht="12.75">
      <c r="A183" s="15">
        <v>177</v>
      </c>
      <c r="B183" s="15"/>
      <c r="C183" s="15"/>
      <c r="D183" s="15">
        <v>4420</v>
      </c>
      <c r="E183" s="21" t="s">
        <v>624</v>
      </c>
      <c r="F183" s="22">
        <v>2000</v>
      </c>
      <c r="G183" s="22">
        <f>SUM(G184)</f>
        <v>3000</v>
      </c>
      <c r="H183" s="23">
        <f>SUM(H184)</f>
        <v>6000</v>
      </c>
      <c r="I183" s="24"/>
      <c r="J183" s="23">
        <f>SUM(J184)</f>
        <v>7000</v>
      </c>
    </row>
    <row r="184" spans="1:10" ht="25.5">
      <c r="A184" s="15">
        <v>178</v>
      </c>
      <c r="B184" s="15"/>
      <c r="C184" s="15"/>
      <c r="D184" s="15"/>
      <c r="E184" s="21" t="s">
        <v>625</v>
      </c>
      <c r="F184" s="22"/>
      <c r="G184" s="22">
        <v>3000</v>
      </c>
      <c r="H184" s="23">
        <v>6000</v>
      </c>
      <c r="I184" s="24"/>
      <c r="J184" s="23">
        <v>7000</v>
      </c>
    </row>
    <row r="185" spans="1:10" ht="12.75">
      <c r="A185" s="15">
        <v>179</v>
      </c>
      <c r="B185" s="15" t="s">
        <v>493</v>
      </c>
      <c r="C185" s="15" t="s">
        <v>494</v>
      </c>
      <c r="D185" s="15">
        <v>4430</v>
      </c>
      <c r="E185" s="21" t="s">
        <v>519</v>
      </c>
      <c r="F185" s="22">
        <f>SUM(F186)</f>
        <v>11500</v>
      </c>
      <c r="G185" s="22">
        <f>SUM(G186)</f>
        <v>12000</v>
      </c>
      <c r="H185" s="23">
        <f>SUM(H186)</f>
        <v>15000</v>
      </c>
      <c r="I185" s="24"/>
      <c r="J185" s="23">
        <f>SUM(J186)</f>
        <v>16000</v>
      </c>
    </row>
    <row r="186" spans="1:10" ht="25.5">
      <c r="A186" s="15">
        <v>180</v>
      </c>
      <c r="B186" s="15" t="s">
        <v>493</v>
      </c>
      <c r="C186" s="15" t="s">
        <v>494</v>
      </c>
      <c r="D186" s="15"/>
      <c r="E186" s="21" t="s">
        <v>626</v>
      </c>
      <c r="F186" s="22">
        <v>11500</v>
      </c>
      <c r="G186" s="22">
        <v>12000</v>
      </c>
      <c r="H186" s="23">
        <v>15000</v>
      </c>
      <c r="I186" s="24"/>
      <c r="J186" s="23">
        <v>16000</v>
      </c>
    </row>
    <row r="187" spans="1:10" ht="12.75">
      <c r="A187" s="15">
        <v>181</v>
      </c>
      <c r="B187" s="15" t="s">
        <v>493</v>
      </c>
      <c r="C187" s="15" t="s">
        <v>494</v>
      </c>
      <c r="D187" s="15">
        <v>4440</v>
      </c>
      <c r="E187" s="21" t="s">
        <v>627</v>
      </c>
      <c r="F187" s="22">
        <v>47000</v>
      </c>
      <c r="G187" s="22">
        <f>SUM(G188)</f>
        <v>66540</v>
      </c>
      <c r="H187" s="23">
        <f>SUM(H188)</f>
        <v>56000</v>
      </c>
      <c r="I187" s="24"/>
      <c r="J187" s="23">
        <f>SUM(J188)</f>
        <v>77870</v>
      </c>
    </row>
    <row r="188" spans="1:10" ht="25.5">
      <c r="A188" s="15">
        <v>182</v>
      </c>
      <c r="B188" s="15"/>
      <c r="C188" s="15"/>
      <c r="D188" s="15"/>
      <c r="E188" s="21" t="s">
        <v>628</v>
      </c>
      <c r="F188" s="22"/>
      <c r="G188" s="22">
        <v>66540</v>
      </c>
      <c r="H188" s="23">
        <v>56000</v>
      </c>
      <c r="I188" s="24"/>
      <c r="J188" s="23">
        <v>77870</v>
      </c>
    </row>
    <row r="189" spans="1:10" ht="12.75">
      <c r="A189" s="15">
        <v>183</v>
      </c>
      <c r="B189" s="15"/>
      <c r="C189" s="15"/>
      <c r="D189" s="15">
        <v>4610</v>
      </c>
      <c r="E189" s="21" t="s">
        <v>582</v>
      </c>
      <c r="F189" s="28"/>
      <c r="G189" s="28"/>
      <c r="H189" s="29"/>
      <c r="I189" s="39"/>
      <c r="J189" s="23">
        <f>SUM(J190)</f>
        <v>5000</v>
      </c>
    </row>
    <row r="190" spans="1:10" ht="12.75">
      <c r="A190" s="15">
        <v>184</v>
      </c>
      <c r="B190" s="15"/>
      <c r="C190" s="15"/>
      <c r="D190" s="15"/>
      <c r="E190" s="21" t="s">
        <v>629</v>
      </c>
      <c r="F190" s="28"/>
      <c r="G190" s="28"/>
      <c r="H190" s="29"/>
      <c r="I190" s="39"/>
      <c r="J190" s="23">
        <v>5000</v>
      </c>
    </row>
    <row r="191" spans="1:10" ht="24.75" customHeight="1">
      <c r="A191" s="15">
        <v>185</v>
      </c>
      <c r="B191" s="15"/>
      <c r="C191" s="15"/>
      <c r="D191" s="15">
        <v>4700</v>
      </c>
      <c r="E191" s="21" t="s">
        <v>630</v>
      </c>
      <c r="F191" s="22"/>
      <c r="G191" s="22">
        <f>SUM(G192)</f>
        <v>40000</v>
      </c>
      <c r="H191" s="23">
        <f>SUM(H192)</f>
        <v>60000</v>
      </c>
      <c r="I191" s="24"/>
      <c r="J191" s="23">
        <f>SUM(J192)</f>
        <v>50000</v>
      </c>
    </row>
    <row r="192" spans="1:10" ht="12.75">
      <c r="A192" s="15">
        <v>186</v>
      </c>
      <c r="B192" s="15"/>
      <c r="C192" s="15"/>
      <c r="D192" s="15"/>
      <c r="E192" s="21" t="s">
        <v>631</v>
      </c>
      <c r="F192" s="22"/>
      <c r="G192" s="22">
        <v>40000</v>
      </c>
      <c r="H192" s="23">
        <v>60000</v>
      </c>
      <c r="I192" s="24"/>
      <c r="J192" s="23">
        <v>50000</v>
      </c>
    </row>
    <row r="193" spans="1:10" ht="12.75">
      <c r="A193" s="15">
        <v>187</v>
      </c>
      <c r="B193" s="15"/>
      <c r="C193" s="17">
        <v>75075</v>
      </c>
      <c r="D193" s="17"/>
      <c r="E193" s="18" t="s">
        <v>632</v>
      </c>
      <c r="F193" s="19"/>
      <c r="G193" s="19">
        <f>SUM(G194+G196)</f>
        <v>70000</v>
      </c>
      <c r="H193" s="20">
        <f>SUM(H194+H196)</f>
        <v>90000</v>
      </c>
      <c r="I193" s="24"/>
      <c r="J193" s="20">
        <f>SUM(J194+J196)</f>
        <v>123000</v>
      </c>
    </row>
    <row r="194" spans="1:10" ht="12.75">
      <c r="A194" s="15">
        <v>188</v>
      </c>
      <c r="B194" s="15"/>
      <c r="C194" s="15"/>
      <c r="D194" s="15">
        <v>4210</v>
      </c>
      <c r="E194" s="21" t="s">
        <v>555</v>
      </c>
      <c r="F194" s="22"/>
      <c r="G194" s="22">
        <f>SUM(G195)</f>
        <v>15000</v>
      </c>
      <c r="H194" s="23">
        <f>SUM(H195)</f>
        <v>25000</v>
      </c>
      <c r="I194" s="24"/>
      <c r="J194" s="23">
        <f>SUM(J195)</f>
        <v>3000</v>
      </c>
    </row>
    <row r="195" spans="1:10" ht="12.75">
      <c r="A195" s="15">
        <v>189</v>
      </c>
      <c r="B195" s="15"/>
      <c r="C195" s="15"/>
      <c r="D195" s="15"/>
      <c r="E195" s="21" t="s">
        <v>633</v>
      </c>
      <c r="F195" s="22"/>
      <c r="G195" s="22">
        <v>15000</v>
      </c>
      <c r="H195" s="23">
        <v>25000</v>
      </c>
      <c r="I195" s="24"/>
      <c r="J195" s="23">
        <v>3000</v>
      </c>
    </row>
    <row r="196" spans="1:10" ht="12.75">
      <c r="A196" s="15">
        <v>190</v>
      </c>
      <c r="B196" s="15"/>
      <c r="C196" s="15"/>
      <c r="D196" s="15">
        <v>4300</v>
      </c>
      <c r="E196" s="21" t="s">
        <v>507</v>
      </c>
      <c r="F196" s="22"/>
      <c r="G196" s="22">
        <f>SUM(G197)</f>
        <v>55000</v>
      </c>
      <c r="H196" s="23">
        <f>SUM(H197)</f>
        <v>65000</v>
      </c>
      <c r="I196" s="24"/>
      <c r="J196" s="23">
        <f>SUM(J197)</f>
        <v>120000</v>
      </c>
    </row>
    <row r="197" spans="1:10" ht="12.75">
      <c r="A197" s="15">
        <v>191</v>
      </c>
      <c r="B197" s="15"/>
      <c r="C197" s="15"/>
      <c r="D197" s="15"/>
      <c r="E197" s="21" t="s">
        <v>634</v>
      </c>
      <c r="F197" s="22"/>
      <c r="G197" s="22">
        <v>55000</v>
      </c>
      <c r="H197" s="23">
        <v>65000</v>
      </c>
      <c r="I197" s="24"/>
      <c r="J197" s="23">
        <v>120000</v>
      </c>
    </row>
    <row r="198" spans="1:10" ht="12.75">
      <c r="A198" s="15">
        <v>192</v>
      </c>
      <c r="B198" s="15" t="s">
        <v>493</v>
      </c>
      <c r="C198" s="17">
        <v>75095</v>
      </c>
      <c r="D198" s="17" t="s">
        <v>489</v>
      </c>
      <c r="E198" s="18" t="s">
        <v>554</v>
      </c>
      <c r="F198" s="19" t="e">
        <f>SUM(F199+F204+#REF!+F206)</f>
        <v>#REF!</v>
      </c>
      <c r="G198" s="19" t="e">
        <f>SUM(G199+G204+#REF!+G206)</f>
        <v>#REF!</v>
      </c>
      <c r="H198" s="20">
        <f>SUM(H199+H204+H206)</f>
        <v>24500</v>
      </c>
      <c r="I198" s="20" t="e">
        <f>SUM(I199+I204+I206+#REF!)</f>
        <v>#REF!</v>
      </c>
      <c r="J198" s="20">
        <f>SUM(J199+J202+J204+J206+J210)</f>
        <v>131260</v>
      </c>
    </row>
    <row r="199" spans="1:10" ht="26.25" customHeight="1">
      <c r="A199" s="15">
        <v>193</v>
      </c>
      <c r="B199" s="15" t="s">
        <v>493</v>
      </c>
      <c r="C199" s="15" t="s">
        <v>494</v>
      </c>
      <c r="D199" s="15">
        <v>2900</v>
      </c>
      <c r="E199" s="21" t="s">
        <v>635</v>
      </c>
      <c r="F199" s="22">
        <f>SUM(F200:F201)</f>
        <v>10200</v>
      </c>
      <c r="G199" s="22">
        <f>SUM(G200:G201)</f>
        <v>12500</v>
      </c>
      <c r="H199" s="23">
        <f>SUM(H200:H201)</f>
        <v>12500</v>
      </c>
      <c r="I199" s="24"/>
      <c r="J199" s="23">
        <f>SUM(J200:J201)</f>
        <v>14560</v>
      </c>
    </row>
    <row r="200" spans="1:10" ht="12.75">
      <c r="A200" s="15">
        <v>194</v>
      </c>
      <c r="B200" s="15" t="s">
        <v>493</v>
      </c>
      <c r="C200" s="15" t="s">
        <v>494</v>
      </c>
      <c r="D200" s="15"/>
      <c r="E200" s="21" t="s">
        <v>636</v>
      </c>
      <c r="F200" s="22">
        <v>7000</v>
      </c>
      <c r="G200" s="22">
        <v>7500</v>
      </c>
      <c r="H200" s="23">
        <v>7500</v>
      </c>
      <c r="I200" s="24"/>
      <c r="J200" s="23">
        <v>8060</v>
      </c>
    </row>
    <row r="201" spans="1:10" ht="12.75">
      <c r="A201" s="15">
        <v>195</v>
      </c>
      <c r="B201" s="15"/>
      <c r="C201" s="15"/>
      <c r="D201" s="15"/>
      <c r="E201" s="21" t="s">
        <v>637</v>
      </c>
      <c r="F201" s="22">
        <v>3200</v>
      </c>
      <c r="G201" s="22">
        <v>5000</v>
      </c>
      <c r="H201" s="23">
        <v>5000</v>
      </c>
      <c r="I201" s="24"/>
      <c r="J201" s="23">
        <v>6500</v>
      </c>
    </row>
    <row r="202" spans="1:10" ht="12.75">
      <c r="A202" s="15">
        <v>196</v>
      </c>
      <c r="B202" s="15"/>
      <c r="C202" s="15"/>
      <c r="D202" s="15">
        <v>3030</v>
      </c>
      <c r="E202" s="21" t="s">
        <v>596</v>
      </c>
      <c r="F202" s="22"/>
      <c r="G202" s="22"/>
      <c r="H202" s="23"/>
      <c r="I202" s="24"/>
      <c r="J202" s="23">
        <f>SUM(J203)</f>
        <v>84000</v>
      </c>
    </row>
    <row r="203" spans="1:10" ht="12.75">
      <c r="A203" s="15">
        <v>197</v>
      </c>
      <c r="B203" s="15"/>
      <c r="C203" s="15"/>
      <c r="D203" s="15"/>
      <c r="E203" s="21" t="s">
        <v>638</v>
      </c>
      <c r="F203" s="22"/>
      <c r="G203" s="22"/>
      <c r="H203" s="23"/>
      <c r="I203" s="24"/>
      <c r="J203" s="23">
        <v>84000</v>
      </c>
    </row>
    <row r="204" spans="1:10" ht="12.75">
      <c r="A204" s="15">
        <v>198</v>
      </c>
      <c r="B204" s="15"/>
      <c r="C204" s="15"/>
      <c r="D204" s="15">
        <v>4210</v>
      </c>
      <c r="E204" s="21" t="s">
        <v>555</v>
      </c>
      <c r="F204" s="22">
        <f>SUM(F205:F205)</f>
        <v>500</v>
      </c>
      <c r="G204" s="22">
        <f>SUM(G205:G205)</f>
        <v>2000</v>
      </c>
      <c r="H204" s="23">
        <f>SUM(H205:H205)</f>
        <v>2000</v>
      </c>
      <c r="I204" s="24"/>
      <c r="J204" s="23">
        <f>SUM(J205)</f>
        <v>3000</v>
      </c>
    </row>
    <row r="205" spans="1:10" ht="12.75">
      <c r="A205" s="15">
        <v>199</v>
      </c>
      <c r="B205" s="15"/>
      <c r="C205" s="15"/>
      <c r="D205" s="15"/>
      <c r="E205" s="21" t="s">
        <v>639</v>
      </c>
      <c r="F205" s="22">
        <v>500</v>
      </c>
      <c r="G205" s="22">
        <v>2000</v>
      </c>
      <c r="H205" s="23">
        <v>2000</v>
      </c>
      <c r="I205" s="24"/>
      <c r="J205" s="23">
        <v>3000</v>
      </c>
    </row>
    <row r="206" spans="1:10" ht="12.75">
      <c r="A206" s="15">
        <v>200</v>
      </c>
      <c r="B206" s="15"/>
      <c r="C206" s="15"/>
      <c r="D206" s="15">
        <v>4300</v>
      </c>
      <c r="E206" s="21" t="s">
        <v>507</v>
      </c>
      <c r="F206" s="22">
        <f>SUM(F207:F207)</f>
        <v>17000</v>
      </c>
      <c r="G206" s="22">
        <f>SUM(G207:G207)</f>
        <v>3000</v>
      </c>
      <c r="H206" s="23">
        <f>SUM(H207:H207)</f>
        <v>10000</v>
      </c>
      <c r="I206" s="24"/>
      <c r="J206" s="23">
        <f>SUM(J207:J209)</f>
        <v>22700</v>
      </c>
    </row>
    <row r="207" spans="1:10" ht="13.5" customHeight="1">
      <c r="A207" s="15">
        <v>201</v>
      </c>
      <c r="B207" s="15"/>
      <c r="C207" s="15"/>
      <c r="D207" s="15"/>
      <c r="E207" s="38" t="s">
        <v>640</v>
      </c>
      <c r="F207" s="22">
        <v>17000</v>
      </c>
      <c r="G207" s="22">
        <v>3000</v>
      </c>
      <c r="H207" s="23">
        <v>10000</v>
      </c>
      <c r="I207" s="24"/>
      <c r="J207" s="23">
        <v>15000</v>
      </c>
    </row>
    <row r="208" spans="1:10" ht="27" customHeight="1">
      <c r="A208" s="15">
        <v>202</v>
      </c>
      <c r="B208" s="15"/>
      <c r="C208" s="15"/>
      <c r="D208" s="15"/>
      <c r="E208" s="38" t="s">
        <v>370</v>
      </c>
      <c r="F208" s="22"/>
      <c r="G208" s="22"/>
      <c r="H208" s="23"/>
      <c r="I208" s="24"/>
      <c r="J208" s="23">
        <v>5000</v>
      </c>
    </row>
    <row r="209" spans="1:10" ht="27" customHeight="1">
      <c r="A209" s="15">
        <v>203</v>
      </c>
      <c r="B209" s="15"/>
      <c r="C209" s="15"/>
      <c r="D209" s="15"/>
      <c r="E209" s="38" t="s">
        <v>6</v>
      </c>
      <c r="F209" s="22"/>
      <c r="G209" s="22"/>
      <c r="H209" s="23"/>
      <c r="I209" s="24"/>
      <c r="J209" s="23">
        <v>2700</v>
      </c>
    </row>
    <row r="210" spans="1:10" ht="13.5" customHeight="1">
      <c r="A210" s="15">
        <v>204</v>
      </c>
      <c r="B210" s="15"/>
      <c r="C210" s="15"/>
      <c r="D210" s="15">
        <v>4430</v>
      </c>
      <c r="E210" s="21" t="s">
        <v>519</v>
      </c>
      <c r="F210" s="22"/>
      <c r="G210" s="22"/>
      <c r="H210" s="23"/>
      <c r="I210" s="24"/>
      <c r="J210" s="23">
        <f>SUM(J211)</f>
        <v>7000</v>
      </c>
    </row>
    <row r="211" spans="1:10" ht="13.5" customHeight="1">
      <c r="A211" s="15">
        <v>205</v>
      </c>
      <c r="B211" s="15"/>
      <c r="C211" s="15"/>
      <c r="D211" s="15"/>
      <c r="E211" s="21" t="s">
        <v>641</v>
      </c>
      <c r="F211" s="22"/>
      <c r="G211" s="22"/>
      <c r="H211" s="23"/>
      <c r="I211" s="24"/>
      <c r="J211" s="23">
        <v>7000</v>
      </c>
    </row>
    <row r="212" spans="1:10" ht="13.5" customHeight="1">
      <c r="A212" s="15">
        <v>206</v>
      </c>
      <c r="B212" s="75" t="s">
        <v>642</v>
      </c>
      <c r="C212" s="75"/>
      <c r="D212" s="75"/>
      <c r="E212" s="75"/>
      <c r="F212" s="28" t="e">
        <f>SUM(F122+F133+F145+F198)</f>
        <v>#REF!</v>
      </c>
      <c r="G212" s="28" t="e">
        <f>SUM(G122+G133+G145+G193+G198)</f>
        <v>#REF!</v>
      </c>
      <c r="H212" s="29" t="e">
        <f>SUM(H122+H133+H145+H193+H198)</f>
        <v>#REF!</v>
      </c>
      <c r="I212" s="30"/>
      <c r="J212" s="29">
        <f>SUM(J122+J133+J145+J193+J198)</f>
        <v>8728663</v>
      </c>
    </row>
    <row r="213" spans="1:10" ht="13.5" customHeight="1">
      <c r="A213" s="15">
        <v>207</v>
      </c>
      <c r="B213" s="15">
        <v>751</v>
      </c>
      <c r="C213" s="17">
        <v>75101</v>
      </c>
      <c r="D213" s="17" t="s">
        <v>489</v>
      </c>
      <c r="E213" s="18" t="s">
        <v>643</v>
      </c>
      <c r="F213" s="19">
        <f>SUM(F214+F216+F218)</f>
        <v>2256</v>
      </c>
      <c r="G213" s="19">
        <f>SUM(G214+G216+G218)</f>
        <v>2482</v>
      </c>
      <c r="H213" s="20">
        <f>SUM(H214+H216+H218)</f>
        <v>2509</v>
      </c>
      <c r="I213" s="27"/>
      <c r="J213" s="20">
        <f>SUM(J214+J216+J218)</f>
        <v>2752</v>
      </c>
    </row>
    <row r="214" spans="1:10" ht="12.75">
      <c r="A214" s="15">
        <v>208</v>
      </c>
      <c r="B214" s="15" t="s">
        <v>493</v>
      </c>
      <c r="C214" s="15" t="s">
        <v>494</v>
      </c>
      <c r="D214" s="15">
        <v>4110</v>
      </c>
      <c r="E214" s="21" t="s">
        <v>593</v>
      </c>
      <c r="F214" s="22">
        <f>SUM(F215)</f>
        <v>320</v>
      </c>
      <c r="G214" s="22">
        <f>SUM(G215)</f>
        <v>402</v>
      </c>
      <c r="H214" s="23">
        <f>SUM(H215)</f>
        <v>322</v>
      </c>
      <c r="I214" s="24"/>
      <c r="J214" s="23">
        <f>SUM(J215)</f>
        <v>395</v>
      </c>
    </row>
    <row r="215" spans="1:10" ht="12.75">
      <c r="A215" s="15">
        <v>209</v>
      </c>
      <c r="B215" s="15" t="s">
        <v>493</v>
      </c>
      <c r="C215" s="15" t="s">
        <v>494</v>
      </c>
      <c r="D215" s="15"/>
      <c r="E215" s="21" t="s">
        <v>644</v>
      </c>
      <c r="F215" s="22">
        <v>320</v>
      </c>
      <c r="G215" s="22">
        <v>402</v>
      </c>
      <c r="H215" s="23">
        <v>322</v>
      </c>
      <c r="I215" s="24"/>
      <c r="J215" s="23">
        <v>395</v>
      </c>
    </row>
    <row r="216" spans="1:10" ht="12.75">
      <c r="A216" s="15">
        <v>210</v>
      </c>
      <c r="B216" s="15" t="s">
        <v>493</v>
      </c>
      <c r="C216" s="15" t="s">
        <v>494</v>
      </c>
      <c r="D216" s="15">
        <v>4120</v>
      </c>
      <c r="E216" s="21" t="s">
        <v>594</v>
      </c>
      <c r="F216" s="22">
        <f>SUM(F217)</f>
        <v>46</v>
      </c>
      <c r="G216" s="22">
        <f>SUM(G217)</f>
        <v>60</v>
      </c>
      <c r="H216" s="23">
        <f>SUM(H217)</f>
        <v>52</v>
      </c>
      <c r="I216" s="24"/>
      <c r="J216" s="23">
        <f>SUM(J217)</f>
        <v>57</v>
      </c>
    </row>
    <row r="217" spans="1:10" ht="12.75">
      <c r="A217" s="15">
        <v>211</v>
      </c>
      <c r="B217" s="15" t="s">
        <v>493</v>
      </c>
      <c r="C217" s="15" t="s">
        <v>494</v>
      </c>
      <c r="D217" s="15"/>
      <c r="E217" s="21" t="s">
        <v>645</v>
      </c>
      <c r="F217" s="22">
        <v>46</v>
      </c>
      <c r="G217" s="22">
        <v>60</v>
      </c>
      <c r="H217" s="23">
        <v>52</v>
      </c>
      <c r="I217" s="24"/>
      <c r="J217" s="23">
        <v>57</v>
      </c>
    </row>
    <row r="218" spans="1:10" ht="12.75">
      <c r="A218" s="15">
        <v>212</v>
      </c>
      <c r="B218" s="15"/>
      <c r="C218" s="15"/>
      <c r="D218" s="15">
        <v>4170</v>
      </c>
      <c r="E218" s="21" t="s">
        <v>610</v>
      </c>
      <c r="F218" s="22">
        <f>SUM(F219)</f>
        <v>1890</v>
      </c>
      <c r="G218" s="22">
        <f>SUM(G219)</f>
        <v>2020</v>
      </c>
      <c r="H218" s="23">
        <f>SUM(H219)</f>
        <v>2135</v>
      </c>
      <c r="I218" s="24"/>
      <c r="J218" s="23">
        <f>SUM(J219)</f>
        <v>2300</v>
      </c>
    </row>
    <row r="219" spans="1:10" ht="12.75">
      <c r="A219" s="15">
        <v>213</v>
      </c>
      <c r="B219" s="15"/>
      <c r="C219" s="15"/>
      <c r="D219" s="15"/>
      <c r="E219" s="21" t="s">
        <v>646</v>
      </c>
      <c r="F219" s="22">
        <v>1890</v>
      </c>
      <c r="G219" s="22">
        <v>2020</v>
      </c>
      <c r="H219" s="23">
        <v>2135</v>
      </c>
      <c r="I219" s="24"/>
      <c r="J219" s="23">
        <v>2300</v>
      </c>
    </row>
    <row r="220" spans="1:10" ht="27.75" customHeight="1">
      <c r="A220" s="15">
        <v>214</v>
      </c>
      <c r="B220" s="74" t="s">
        <v>647</v>
      </c>
      <c r="C220" s="74"/>
      <c r="D220" s="74"/>
      <c r="E220" s="74"/>
      <c r="F220" s="28" t="e">
        <f>SUM(F213+#REF!)</f>
        <v>#REF!</v>
      </c>
      <c r="G220" s="28">
        <f>SUM(G213)</f>
        <v>2482</v>
      </c>
      <c r="H220" s="29">
        <f>SUM(H213)</f>
        <v>2509</v>
      </c>
      <c r="I220" s="30"/>
      <c r="J220" s="29">
        <f>SUM(J213)</f>
        <v>2752</v>
      </c>
    </row>
    <row r="221" spans="1:10" ht="12.75">
      <c r="A221" s="15">
        <v>215</v>
      </c>
      <c r="B221" s="15">
        <v>754</v>
      </c>
      <c r="C221" s="17">
        <v>75404</v>
      </c>
      <c r="D221" s="17"/>
      <c r="E221" s="18" t="s">
        <v>648</v>
      </c>
      <c r="F221" s="19" t="e">
        <f>SUM(#REF!+#REF!+#REF!)</f>
        <v>#REF!</v>
      </c>
      <c r="G221" s="19" t="e">
        <f>SUM(G222+#REF!)</f>
        <v>#REF!</v>
      </c>
      <c r="H221" s="20">
        <f>SUM(H222)</f>
        <v>60000</v>
      </c>
      <c r="I221" s="27"/>
      <c r="J221" s="20">
        <f>SUM(J222)</f>
        <v>105000</v>
      </c>
    </row>
    <row r="222" spans="1:10" ht="12.75">
      <c r="A222" s="15">
        <v>216</v>
      </c>
      <c r="B222" s="15"/>
      <c r="C222" s="15"/>
      <c r="D222" s="15">
        <v>3000</v>
      </c>
      <c r="E222" s="21" t="s">
        <v>649</v>
      </c>
      <c r="F222" s="22"/>
      <c r="G222" s="22">
        <f>SUM(G223:G223)</f>
        <v>80000</v>
      </c>
      <c r="H222" s="23">
        <f>SUM(H223:H223)</f>
        <v>60000</v>
      </c>
      <c r="I222" s="24"/>
      <c r="J222" s="23">
        <f>SUM(J223:J226)</f>
        <v>105000</v>
      </c>
    </row>
    <row r="223" spans="1:10" ht="12.75">
      <c r="A223" s="15">
        <v>217</v>
      </c>
      <c r="B223" s="15"/>
      <c r="C223" s="15"/>
      <c r="D223" s="15"/>
      <c r="E223" s="21" t="s">
        <v>650</v>
      </c>
      <c r="F223" s="22"/>
      <c r="G223" s="22">
        <v>80000</v>
      </c>
      <c r="H223" s="23">
        <v>60000</v>
      </c>
      <c r="I223" s="24"/>
      <c r="J223" s="23">
        <v>85000</v>
      </c>
    </row>
    <row r="224" spans="1:10" ht="27.75" customHeight="1">
      <c r="A224" s="15">
        <v>218</v>
      </c>
      <c r="B224" s="15"/>
      <c r="C224" s="15"/>
      <c r="D224" s="15"/>
      <c r="E224" s="21" t="s">
        <v>651</v>
      </c>
      <c r="F224" s="22"/>
      <c r="G224" s="22"/>
      <c r="H224" s="23"/>
      <c r="I224" s="24"/>
      <c r="J224" s="23">
        <v>4000</v>
      </c>
    </row>
    <row r="225" spans="1:10" ht="12.75" customHeight="1">
      <c r="A225" s="15">
        <v>219</v>
      </c>
      <c r="B225" s="15"/>
      <c r="C225" s="15"/>
      <c r="D225" s="15"/>
      <c r="E225" s="21" t="s">
        <v>652</v>
      </c>
      <c r="F225" s="22"/>
      <c r="G225" s="22"/>
      <c r="H225" s="23"/>
      <c r="I225" s="24"/>
      <c r="J225" s="23">
        <v>4000</v>
      </c>
    </row>
    <row r="226" spans="1:10" ht="25.5">
      <c r="A226" s="15">
        <v>220</v>
      </c>
      <c r="B226" s="15"/>
      <c r="C226" s="15"/>
      <c r="D226" s="15"/>
      <c r="E226" s="21" t="s">
        <v>653</v>
      </c>
      <c r="F226" s="22"/>
      <c r="G226" s="22"/>
      <c r="H226" s="23"/>
      <c r="I226" s="24"/>
      <c r="J226" s="23">
        <v>12000</v>
      </c>
    </row>
    <row r="227" spans="1:10" ht="12.75">
      <c r="A227" s="15">
        <v>221</v>
      </c>
      <c r="B227" s="15" t="s">
        <v>493</v>
      </c>
      <c r="C227" s="17">
        <v>75412</v>
      </c>
      <c r="D227" s="17" t="s">
        <v>489</v>
      </c>
      <c r="E227" s="18" t="s">
        <v>654</v>
      </c>
      <c r="F227" s="19" t="e">
        <f>SUM(F228+F230+F236+F242+F250+#REF!)</f>
        <v>#REF!</v>
      </c>
      <c r="G227" s="19" t="e">
        <f>SUM(G228+G230+G236+G240+G242+G248+G250+#REF!+G238+G246)</f>
        <v>#REF!</v>
      </c>
      <c r="H227" s="20" t="e">
        <f>SUM(H228+H230+H236+H240+H242+H248+H250+#REF!+H238+H246)</f>
        <v>#REF!</v>
      </c>
      <c r="I227" s="20">
        <f>SUM(I228+I230+I236+I240+I242+I248+I250+I238+I246)</f>
        <v>0</v>
      </c>
      <c r="J227" s="20">
        <f>SUM(J228+J230+J236+J240+J242+J248+J250+J238+J246)</f>
        <v>126300</v>
      </c>
    </row>
    <row r="228" spans="1:10" ht="12.75">
      <c r="A228" s="15">
        <v>222</v>
      </c>
      <c r="B228" s="15" t="s">
        <v>493</v>
      </c>
      <c r="C228" s="15" t="s">
        <v>494</v>
      </c>
      <c r="D228" s="15">
        <v>3030</v>
      </c>
      <c r="E228" s="21" t="s">
        <v>596</v>
      </c>
      <c r="F228" s="22">
        <f>SUM(F229)</f>
        <v>8500</v>
      </c>
      <c r="G228" s="22">
        <f>SUM(G229)</f>
        <v>12000</v>
      </c>
      <c r="H228" s="23">
        <f>SUM(H229)</f>
        <v>11000</v>
      </c>
      <c r="I228" s="24"/>
      <c r="J228" s="23">
        <f>SUM(J229)</f>
        <v>25000</v>
      </c>
    </row>
    <row r="229" spans="1:10" ht="12.75">
      <c r="A229" s="15">
        <v>223</v>
      </c>
      <c r="B229" s="15" t="s">
        <v>493</v>
      </c>
      <c r="C229" s="15" t="s">
        <v>494</v>
      </c>
      <c r="D229" s="15"/>
      <c r="E229" s="21" t="s">
        <v>655</v>
      </c>
      <c r="F229" s="22">
        <v>8500</v>
      </c>
      <c r="G229" s="22">
        <v>12000</v>
      </c>
      <c r="H229" s="23">
        <v>11000</v>
      </c>
      <c r="I229" s="24"/>
      <c r="J229" s="23">
        <v>25000</v>
      </c>
    </row>
    <row r="230" spans="1:10" ht="12.75">
      <c r="A230" s="15">
        <v>224</v>
      </c>
      <c r="B230" s="15" t="s">
        <v>493</v>
      </c>
      <c r="C230" s="15" t="s">
        <v>494</v>
      </c>
      <c r="D230" s="15">
        <v>4210</v>
      </c>
      <c r="E230" s="21" t="s">
        <v>555</v>
      </c>
      <c r="F230" s="22">
        <f>SUM(F231:F235)</f>
        <v>28000</v>
      </c>
      <c r="G230" s="22">
        <f>SUM(G231:G235)</f>
        <v>41000</v>
      </c>
      <c r="H230" s="23">
        <f>SUM(H231:H235)</f>
        <v>40000</v>
      </c>
      <c r="I230" s="24"/>
      <c r="J230" s="23">
        <f>SUM(J231:J235)</f>
        <v>46800</v>
      </c>
    </row>
    <row r="231" spans="1:10" ht="12.75">
      <c r="A231" s="15">
        <v>225</v>
      </c>
      <c r="B231" s="15" t="s">
        <v>493</v>
      </c>
      <c r="C231" s="15" t="s">
        <v>494</v>
      </c>
      <c r="D231" s="15"/>
      <c r="E231" s="21" t="s">
        <v>656</v>
      </c>
      <c r="F231" s="22">
        <v>4500</v>
      </c>
      <c r="G231" s="22">
        <v>10000</v>
      </c>
      <c r="H231" s="23">
        <v>10000</v>
      </c>
      <c r="I231" s="24"/>
      <c r="J231" s="23">
        <v>15500</v>
      </c>
    </row>
    <row r="232" spans="1:10" ht="12.75">
      <c r="A232" s="15">
        <v>226</v>
      </c>
      <c r="B232" s="15" t="s">
        <v>493</v>
      </c>
      <c r="C232" s="15" t="s">
        <v>494</v>
      </c>
      <c r="D232" s="15"/>
      <c r="E232" s="21" t="s">
        <v>657</v>
      </c>
      <c r="F232" s="22">
        <v>10000</v>
      </c>
      <c r="G232" s="22">
        <v>10000</v>
      </c>
      <c r="H232" s="23">
        <v>9000</v>
      </c>
      <c r="I232" s="24"/>
      <c r="J232" s="23">
        <v>6000</v>
      </c>
    </row>
    <row r="233" spans="1:10" ht="12.75">
      <c r="A233" s="15">
        <v>227</v>
      </c>
      <c r="B233" s="15" t="s">
        <v>493</v>
      </c>
      <c r="C233" s="15" t="s">
        <v>494</v>
      </c>
      <c r="D233" s="15"/>
      <c r="E233" s="21" t="s">
        <v>658</v>
      </c>
      <c r="F233" s="22">
        <v>7000</v>
      </c>
      <c r="G233" s="22">
        <v>3000</v>
      </c>
      <c r="H233" s="23">
        <v>3000</v>
      </c>
      <c r="I233" s="24"/>
      <c r="J233" s="23">
        <v>1500</v>
      </c>
    </row>
    <row r="234" spans="1:10" ht="25.5">
      <c r="A234" s="15">
        <v>228</v>
      </c>
      <c r="B234" s="15"/>
      <c r="C234" s="15"/>
      <c r="D234" s="15"/>
      <c r="E234" s="21" t="s">
        <v>371</v>
      </c>
      <c r="F234" s="22"/>
      <c r="G234" s="22"/>
      <c r="H234" s="23"/>
      <c r="I234" s="24"/>
      <c r="J234" s="23">
        <v>6800</v>
      </c>
    </row>
    <row r="235" spans="1:10" ht="12.75">
      <c r="A235" s="15">
        <v>229</v>
      </c>
      <c r="B235" s="15"/>
      <c r="C235" s="15"/>
      <c r="D235" s="15"/>
      <c r="E235" s="21" t="s">
        <v>659</v>
      </c>
      <c r="F235" s="22">
        <v>6500</v>
      </c>
      <c r="G235" s="22">
        <v>18000</v>
      </c>
      <c r="H235" s="23">
        <v>18000</v>
      </c>
      <c r="I235" s="24"/>
      <c r="J235" s="23">
        <v>17000</v>
      </c>
    </row>
    <row r="236" spans="1:10" ht="12.75">
      <c r="A236" s="15">
        <v>230</v>
      </c>
      <c r="B236" s="15" t="s">
        <v>493</v>
      </c>
      <c r="C236" s="15" t="s">
        <v>494</v>
      </c>
      <c r="D236" s="15">
        <v>4260</v>
      </c>
      <c r="E236" s="21" t="s">
        <v>495</v>
      </c>
      <c r="F236" s="22">
        <f>SUM(F237)</f>
        <v>7000</v>
      </c>
      <c r="G236" s="22">
        <f>SUM(G237)</f>
        <v>9000</v>
      </c>
      <c r="H236" s="23">
        <f>SUM(H237)</f>
        <v>9000</v>
      </c>
      <c r="I236" s="24"/>
      <c r="J236" s="23">
        <f>SUM(J237)</f>
        <v>15000</v>
      </c>
    </row>
    <row r="237" spans="1:10" ht="12.75">
      <c r="A237" s="15">
        <v>231</v>
      </c>
      <c r="B237" s="15" t="s">
        <v>493</v>
      </c>
      <c r="C237" s="15" t="s">
        <v>494</v>
      </c>
      <c r="D237" s="15"/>
      <c r="E237" s="21" t="s">
        <v>660</v>
      </c>
      <c r="F237" s="22">
        <v>7000</v>
      </c>
      <c r="G237" s="22">
        <v>9000</v>
      </c>
      <c r="H237" s="23">
        <v>9000</v>
      </c>
      <c r="I237" s="24"/>
      <c r="J237" s="23">
        <v>15000</v>
      </c>
    </row>
    <row r="238" spans="1:10" ht="12.75">
      <c r="A238" s="15">
        <v>232</v>
      </c>
      <c r="B238" s="15"/>
      <c r="C238" s="15"/>
      <c r="D238" s="15">
        <v>4270</v>
      </c>
      <c r="E238" s="21" t="s">
        <v>501</v>
      </c>
      <c r="F238" s="22"/>
      <c r="G238" s="22">
        <f>SUM(G239)</f>
        <v>5000</v>
      </c>
      <c r="H238" s="23">
        <f>SUM(H239)</f>
        <v>6500</v>
      </c>
      <c r="I238" s="24"/>
      <c r="J238" s="23">
        <f>SUM(J239)</f>
        <v>6000</v>
      </c>
    </row>
    <row r="239" spans="1:10" ht="12.75">
      <c r="A239" s="15">
        <v>233</v>
      </c>
      <c r="B239" s="15"/>
      <c r="C239" s="15"/>
      <c r="D239" s="15"/>
      <c r="E239" s="21" t="s">
        <v>661</v>
      </c>
      <c r="F239" s="22"/>
      <c r="G239" s="22">
        <v>5000</v>
      </c>
      <c r="H239" s="23">
        <v>6500</v>
      </c>
      <c r="I239" s="24"/>
      <c r="J239" s="23">
        <v>6000</v>
      </c>
    </row>
    <row r="240" spans="1:10" ht="12.75">
      <c r="A240" s="15">
        <v>234</v>
      </c>
      <c r="B240" s="15"/>
      <c r="C240" s="15"/>
      <c r="D240" s="15">
        <v>4280</v>
      </c>
      <c r="E240" s="21" t="s">
        <v>615</v>
      </c>
      <c r="F240" s="22">
        <f>SUM(F241:F242)</f>
        <v>12250</v>
      </c>
      <c r="G240" s="22">
        <f>SUM(G241)</f>
        <v>2000</v>
      </c>
      <c r="H240" s="23">
        <f>SUM(H241:H241)</f>
        <v>2000</v>
      </c>
      <c r="I240" s="24"/>
      <c r="J240" s="23">
        <f>SUM(J241:J241)</f>
        <v>4000</v>
      </c>
    </row>
    <row r="241" spans="1:10" ht="12.75">
      <c r="A241" s="15">
        <v>235</v>
      </c>
      <c r="B241" s="15"/>
      <c r="C241" s="15"/>
      <c r="D241" s="15"/>
      <c r="E241" s="21" t="s">
        <v>662</v>
      </c>
      <c r="F241" s="22">
        <v>3450</v>
      </c>
      <c r="G241" s="22">
        <v>2000</v>
      </c>
      <c r="H241" s="23">
        <v>2000</v>
      </c>
      <c r="I241" s="24"/>
      <c r="J241" s="23">
        <v>4000</v>
      </c>
    </row>
    <row r="242" spans="1:10" ht="12.75">
      <c r="A242" s="15">
        <v>236</v>
      </c>
      <c r="B242" s="15"/>
      <c r="C242" s="15"/>
      <c r="D242" s="15">
        <v>4300</v>
      </c>
      <c r="E242" s="21" t="s">
        <v>507</v>
      </c>
      <c r="F242" s="22">
        <f>SUM(F243:F245)</f>
        <v>8800</v>
      </c>
      <c r="G242" s="22">
        <f>SUM(G243:G245)</f>
        <v>11000</v>
      </c>
      <c r="H242" s="23">
        <f>SUM(H243:H245)</f>
        <v>11000</v>
      </c>
      <c r="I242" s="24"/>
      <c r="J242" s="23">
        <f>SUM(J243:J245)</f>
        <v>14500</v>
      </c>
    </row>
    <row r="243" spans="1:10" ht="12.75">
      <c r="A243" s="15">
        <v>237</v>
      </c>
      <c r="B243" s="15"/>
      <c r="C243" s="15"/>
      <c r="D243" s="15"/>
      <c r="E243" s="21" t="s">
        <v>663</v>
      </c>
      <c r="F243" s="22">
        <v>4000</v>
      </c>
      <c r="G243" s="22">
        <v>3000</v>
      </c>
      <c r="H243" s="23">
        <v>3000</v>
      </c>
      <c r="I243" s="24"/>
      <c r="J243" s="23">
        <v>5000</v>
      </c>
    </row>
    <row r="244" spans="1:10" ht="12.75">
      <c r="A244" s="15">
        <v>238</v>
      </c>
      <c r="B244" s="15"/>
      <c r="C244" s="15"/>
      <c r="D244" s="15"/>
      <c r="E244" s="21" t="s">
        <v>664</v>
      </c>
      <c r="F244" s="22">
        <v>2000</v>
      </c>
      <c r="G244" s="22">
        <v>2000</v>
      </c>
      <c r="H244" s="23">
        <v>2000</v>
      </c>
      <c r="I244" s="24"/>
      <c r="J244" s="23">
        <v>5000</v>
      </c>
    </row>
    <row r="245" spans="1:10" ht="12.75">
      <c r="A245" s="15">
        <v>239</v>
      </c>
      <c r="B245" s="15"/>
      <c r="C245" s="15"/>
      <c r="D245" s="15"/>
      <c r="E245" s="21" t="s">
        <v>665</v>
      </c>
      <c r="F245" s="22">
        <v>2800</v>
      </c>
      <c r="G245" s="22">
        <v>6000</v>
      </c>
      <c r="H245" s="23">
        <v>6000</v>
      </c>
      <c r="I245" s="24"/>
      <c r="J245" s="23">
        <v>4500</v>
      </c>
    </row>
    <row r="246" spans="1:10" ht="25.5">
      <c r="A246" s="15">
        <v>240</v>
      </c>
      <c r="B246" s="15"/>
      <c r="C246" s="15"/>
      <c r="D246" s="15">
        <v>4360</v>
      </c>
      <c r="E246" s="21" t="s">
        <v>517</v>
      </c>
      <c r="F246" s="22"/>
      <c r="G246" s="22">
        <f>SUM(G247)</f>
        <v>700</v>
      </c>
      <c r="H246" s="23">
        <f>SUM(H247)</f>
        <v>700</v>
      </c>
      <c r="I246" s="24"/>
      <c r="J246" s="23">
        <f>SUM(J247)</f>
        <v>1000</v>
      </c>
    </row>
    <row r="247" spans="1:10" ht="12.75">
      <c r="A247" s="15">
        <v>241</v>
      </c>
      <c r="B247" s="15"/>
      <c r="C247" s="15"/>
      <c r="D247" s="15"/>
      <c r="E247" s="21" t="s">
        <v>666</v>
      </c>
      <c r="F247" s="22"/>
      <c r="G247" s="22">
        <v>700</v>
      </c>
      <c r="H247" s="23">
        <v>700</v>
      </c>
      <c r="I247" s="24"/>
      <c r="J247" s="23">
        <v>1000</v>
      </c>
    </row>
    <row r="248" spans="1:10" ht="25.5">
      <c r="A248" s="15">
        <v>242</v>
      </c>
      <c r="B248" s="15"/>
      <c r="C248" s="15"/>
      <c r="D248" s="15">
        <v>4370</v>
      </c>
      <c r="E248" s="21" t="s">
        <v>620</v>
      </c>
      <c r="F248" s="22"/>
      <c r="G248" s="22">
        <f>SUM(G249)</f>
        <v>3000</v>
      </c>
      <c r="H248" s="23">
        <f>SUM(H249)</f>
        <v>3000</v>
      </c>
      <c r="I248" s="24"/>
      <c r="J248" s="23">
        <f>SUM(J249)</f>
        <v>2000</v>
      </c>
    </row>
    <row r="249" spans="1:10" ht="12.75">
      <c r="A249" s="15">
        <v>243</v>
      </c>
      <c r="B249" s="15"/>
      <c r="C249" s="15"/>
      <c r="D249" s="15"/>
      <c r="E249" s="21" t="s">
        <v>667</v>
      </c>
      <c r="F249" s="22"/>
      <c r="G249" s="22">
        <v>3000</v>
      </c>
      <c r="H249" s="23">
        <v>3000</v>
      </c>
      <c r="I249" s="24"/>
      <c r="J249" s="23">
        <v>2000</v>
      </c>
    </row>
    <row r="250" spans="1:10" ht="12.75">
      <c r="A250" s="15">
        <v>244</v>
      </c>
      <c r="B250" s="15"/>
      <c r="C250" s="15"/>
      <c r="D250" s="15">
        <v>4430</v>
      </c>
      <c r="E250" s="21" t="s">
        <v>519</v>
      </c>
      <c r="F250" s="22">
        <f>SUM(F251)</f>
        <v>3000</v>
      </c>
      <c r="G250" s="22">
        <f>SUM(G251)</f>
        <v>3000</v>
      </c>
      <c r="H250" s="23">
        <f>SUM(H251)</f>
        <v>3000</v>
      </c>
      <c r="I250" s="24"/>
      <c r="J250" s="23">
        <f>SUM(J251)</f>
        <v>12000</v>
      </c>
    </row>
    <row r="251" spans="1:10" ht="12.75">
      <c r="A251" s="15">
        <v>245</v>
      </c>
      <c r="B251" s="15" t="s">
        <v>493</v>
      </c>
      <c r="C251" s="15" t="s">
        <v>494</v>
      </c>
      <c r="D251" s="15"/>
      <c r="E251" s="21" t="s">
        <v>668</v>
      </c>
      <c r="F251" s="22">
        <v>3000</v>
      </c>
      <c r="G251" s="22">
        <v>3000</v>
      </c>
      <c r="H251" s="23">
        <v>3000</v>
      </c>
      <c r="I251" s="24"/>
      <c r="J251" s="23">
        <v>12000</v>
      </c>
    </row>
    <row r="252" spans="1:10" ht="12.75">
      <c r="A252" s="15">
        <v>246</v>
      </c>
      <c r="B252" s="15" t="s">
        <v>493</v>
      </c>
      <c r="C252" s="17">
        <v>75414</v>
      </c>
      <c r="D252" s="17" t="s">
        <v>489</v>
      </c>
      <c r="E252" s="18" t="s">
        <v>669</v>
      </c>
      <c r="F252" s="19" t="e">
        <f>SUM(F255+#REF!)</f>
        <v>#REF!</v>
      </c>
      <c r="G252" s="19">
        <f>SUM(G255+G259+G253)</f>
        <v>2600</v>
      </c>
      <c r="H252" s="20">
        <f>SUM(H255+H259+H253)</f>
        <v>3700</v>
      </c>
      <c r="I252" s="27"/>
      <c r="J252" s="20">
        <f>SUM(J255+J259+J253+J257)</f>
        <v>14000</v>
      </c>
    </row>
    <row r="253" spans="1:10" ht="12.75">
      <c r="A253" s="15">
        <v>247</v>
      </c>
      <c r="B253" s="15"/>
      <c r="C253" s="17"/>
      <c r="D253" s="15">
        <v>3030</v>
      </c>
      <c r="E253" s="21" t="s">
        <v>596</v>
      </c>
      <c r="F253" s="19"/>
      <c r="G253" s="22">
        <f>SUM(G254)</f>
        <v>700</v>
      </c>
      <c r="H253" s="23">
        <f>SUM(H254)</f>
        <v>700</v>
      </c>
      <c r="I253" s="27"/>
      <c r="J253" s="23">
        <f>SUM(J254)</f>
        <v>1000</v>
      </c>
    </row>
    <row r="254" spans="1:10" ht="12.75">
      <c r="A254" s="15">
        <v>248</v>
      </c>
      <c r="B254" s="15"/>
      <c r="C254" s="17"/>
      <c r="D254" s="15"/>
      <c r="E254" s="21" t="s">
        <v>670</v>
      </c>
      <c r="F254" s="19"/>
      <c r="G254" s="22">
        <v>700</v>
      </c>
      <c r="H254" s="23">
        <v>700</v>
      </c>
      <c r="I254" s="27"/>
      <c r="J254" s="23">
        <v>1000</v>
      </c>
    </row>
    <row r="255" spans="1:10" ht="12.75">
      <c r="A255" s="15">
        <v>249</v>
      </c>
      <c r="B255" s="15" t="s">
        <v>493</v>
      </c>
      <c r="C255" s="15" t="s">
        <v>494</v>
      </c>
      <c r="D255" s="15">
        <v>4210</v>
      </c>
      <c r="E255" s="21" t="s">
        <v>555</v>
      </c>
      <c r="F255" s="22" t="e">
        <f>SUM(#REF!)</f>
        <v>#REF!</v>
      </c>
      <c r="G255" s="22">
        <f>SUM(G256:G256)</f>
        <v>400</v>
      </c>
      <c r="H255" s="23">
        <f>SUM(H256:H256)</f>
        <v>1500</v>
      </c>
      <c r="I255" s="24"/>
      <c r="J255" s="23">
        <f>SUM(J256:J256)</f>
        <v>3000</v>
      </c>
    </row>
    <row r="256" spans="1:10" ht="12.75">
      <c r="A256" s="15">
        <v>250</v>
      </c>
      <c r="B256" s="15"/>
      <c r="C256" s="15"/>
      <c r="D256" s="15"/>
      <c r="E256" s="21" t="s">
        <v>671</v>
      </c>
      <c r="F256" s="22"/>
      <c r="G256" s="22">
        <v>400</v>
      </c>
      <c r="H256" s="23">
        <v>1500</v>
      </c>
      <c r="I256" s="24"/>
      <c r="J256" s="23">
        <v>3000</v>
      </c>
    </row>
    <row r="257" spans="1:10" ht="12.75">
      <c r="A257" s="15">
        <v>251</v>
      </c>
      <c r="B257" s="15"/>
      <c r="C257" s="15"/>
      <c r="D257" s="15">
        <v>4300</v>
      </c>
      <c r="E257" s="21" t="s">
        <v>507</v>
      </c>
      <c r="F257" s="22"/>
      <c r="G257" s="22">
        <f>SUM(G258)</f>
        <v>5000</v>
      </c>
      <c r="H257" s="23">
        <f>SUM(H258)</f>
        <v>6500</v>
      </c>
      <c r="I257" s="24"/>
      <c r="J257" s="23">
        <f>SUM(J258)</f>
        <v>8000</v>
      </c>
    </row>
    <row r="258" spans="1:10" ht="12.75">
      <c r="A258" s="15">
        <v>252</v>
      </c>
      <c r="B258" s="15"/>
      <c r="C258" s="15"/>
      <c r="D258" s="15"/>
      <c r="E258" s="21" t="s">
        <v>372</v>
      </c>
      <c r="F258" s="22"/>
      <c r="G258" s="22">
        <v>5000</v>
      </c>
      <c r="H258" s="23">
        <v>6500</v>
      </c>
      <c r="I258" s="24"/>
      <c r="J258" s="23">
        <v>8000</v>
      </c>
    </row>
    <row r="259" spans="1:10" ht="27" customHeight="1">
      <c r="A259" s="15">
        <v>253</v>
      </c>
      <c r="B259" s="15"/>
      <c r="C259" s="15"/>
      <c r="D259" s="15">
        <v>4700</v>
      </c>
      <c r="E259" s="21" t="s">
        <v>630</v>
      </c>
      <c r="F259" s="22"/>
      <c r="G259" s="22">
        <f>SUM(G260)</f>
        <v>1500</v>
      </c>
      <c r="H259" s="23">
        <f>SUM(H260)</f>
        <v>1500</v>
      </c>
      <c r="I259" s="24"/>
      <c r="J259" s="23">
        <f>SUM(J260)</f>
        <v>2000</v>
      </c>
    </row>
    <row r="260" spans="1:10" ht="12.75">
      <c r="A260" s="15">
        <v>254</v>
      </c>
      <c r="B260" s="15"/>
      <c r="C260" s="15"/>
      <c r="D260" s="15"/>
      <c r="E260" s="21" t="s">
        <v>672</v>
      </c>
      <c r="F260" s="22"/>
      <c r="G260" s="22">
        <v>1500</v>
      </c>
      <c r="H260" s="23">
        <v>1500</v>
      </c>
      <c r="I260" s="24"/>
      <c r="J260" s="23">
        <v>2000</v>
      </c>
    </row>
    <row r="261" spans="1:10" ht="12.75">
      <c r="A261" s="15">
        <v>255</v>
      </c>
      <c r="B261" s="15"/>
      <c r="C261" s="17">
        <v>75421</v>
      </c>
      <c r="D261" s="17"/>
      <c r="E261" s="18" t="s">
        <v>673</v>
      </c>
      <c r="F261" s="19"/>
      <c r="G261" s="19">
        <f>SUM(G262)</f>
        <v>1900</v>
      </c>
      <c r="H261" s="20" t="e">
        <f>SUM(H262+#REF!)</f>
        <v>#REF!</v>
      </c>
      <c r="I261" s="24"/>
      <c r="J261" s="20">
        <f>SUM(J262)</f>
        <v>4000</v>
      </c>
    </row>
    <row r="262" spans="1:10" ht="12.75">
      <c r="A262" s="15">
        <v>256</v>
      </c>
      <c r="B262" s="15"/>
      <c r="C262" s="15"/>
      <c r="D262" s="15">
        <v>4210</v>
      </c>
      <c r="E262" s="21" t="s">
        <v>555</v>
      </c>
      <c r="F262" s="22"/>
      <c r="G262" s="22">
        <f>SUM(G263)</f>
        <v>1900</v>
      </c>
      <c r="H262" s="23">
        <f>SUM(H263)</f>
        <v>15000</v>
      </c>
      <c r="I262" s="24"/>
      <c r="J262" s="23">
        <f>SUM(J263)</f>
        <v>4000</v>
      </c>
    </row>
    <row r="263" spans="1:10" ht="25.5">
      <c r="A263" s="15">
        <v>257</v>
      </c>
      <c r="B263" s="15"/>
      <c r="C263" s="15"/>
      <c r="D263" s="15"/>
      <c r="E263" s="21" t="s">
        <v>674</v>
      </c>
      <c r="F263" s="22"/>
      <c r="G263" s="22">
        <v>1900</v>
      </c>
      <c r="H263" s="23">
        <v>15000</v>
      </c>
      <c r="I263" s="24"/>
      <c r="J263" s="23">
        <v>4000</v>
      </c>
    </row>
    <row r="264" spans="1:10" ht="12.75">
      <c r="A264" s="15">
        <v>258</v>
      </c>
      <c r="B264" s="75" t="s">
        <v>675</v>
      </c>
      <c r="C264" s="75"/>
      <c r="D264" s="75"/>
      <c r="E264" s="75"/>
      <c r="F264" s="28" t="e">
        <f>SUM(F221+F227+F252)</f>
        <v>#REF!</v>
      </c>
      <c r="G264" s="28" t="e">
        <f>SUM(G221+G227+G252+#REF!+#REF!)</f>
        <v>#REF!</v>
      </c>
      <c r="H264" s="29" t="e">
        <f>SUM(H221+H227+H252+#REF!+#REF!)</f>
        <v>#REF!</v>
      </c>
      <c r="I264" s="29" t="e">
        <f>SUM(I221+I227+I252+#REF!+#REF!+I261)</f>
        <v>#REF!</v>
      </c>
      <c r="J264" s="29">
        <f>SUM(J221+J227+J252+J261)</f>
        <v>249300</v>
      </c>
    </row>
    <row r="265" spans="1:10" ht="18.75" customHeight="1">
      <c r="A265" s="15">
        <v>259</v>
      </c>
      <c r="B265" s="15">
        <v>757</v>
      </c>
      <c r="C265" s="17">
        <v>75702</v>
      </c>
      <c r="D265" s="17"/>
      <c r="E265" s="18" t="s">
        <v>676</v>
      </c>
      <c r="F265" s="19">
        <f>SUM(F266)</f>
        <v>475648</v>
      </c>
      <c r="G265" s="19">
        <f>SUM(G266)</f>
        <v>1566315</v>
      </c>
      <c r="H265" s="20">
        <f>SUM(H266)</f>
        <v>1784643</v>
      </c>
      <c r="I265" s="27"/>
      <c r="J265" s="20">
        <f>SUM(J266)</f>
        <v>1677524</v>
      </c>
    </row>
    <row r="266" spans="1:10" ht="38.25">
      <c r="A266" s="15">
        <v>260</v>
      </c>
      <c r="B266" s="15"/>
      <c r="C266" s="17"/>
      <c r="D266" s="15">
        <v>8110</v>
      </c>
      <c r="E266" s="21" t="s">
        <v>677</v>
      </c>
      <c r="F266" s="22">
        <f>SUM(F267)</f>
        <v>475648</v>
      </c>
      <c r="G266" s="19">
        <f>SUM(G267)</f>
        <v>1566315</v>
      </c>
      <c r="H266" s="23">
        <v>1784643</v>
      </c>
      <c r="I266" s="24"/>
      <c r="J266" s="23">
        <f>SUM(J267)</f>
        <v>1677524</v>
      </c>
    </row>
    <row r="267" spans="1:10" ht="12.75">
      <c r="A267" s="15">
        <v>261</v>
      </c>
      <c r="B267" s="15"/>
      <c r="C267" s="15"/>
      <c r="D267" s="15"/>
      <c r="E267" s="21" t="s">
        <v>678</v>
      </c>
      <c r="F267" s="22">
        <v>475648</v>
      </c>
      <c r="G267" s="22">
        <v>1566315</v>
      </c>
      <c r="H267" s="23">
        <v>1784643</v>
      </c>
      <c r="I267" s="24"/>
      <c r="J267" s="23">
        <v>1677524</v>
      </c>
    </row>
    <row r="268" spans="1:10" ht="12.75">
      <c r="A268" s="15">
        <v>262</v>
      </c>
      <c r="B268" s="75" t="s">
        <v>679</v>
      </c>
      <c r="C268" s="75"/>
      <c r="D268" s="75"/>
      <c r="E268" s="75"/>
      <c r="F268" s="28">
        <f>SUM(F265)</f>
        <v>475648</v>
      </c>
      <c r="G268" s="28">
        <f>SUM(G265)</f>
        <v>1566315</v>
      </c>
      <c r="H268" s="29">
        <f>SUM(H265)</f>
        <v>1784643</v>
      </c>
      <c r="I268" s="30"/>
      <c r="J268" s="29">
        <f>SUM(J265)</f>
        <v>1677524</v>
      </c>
    </row>
    <row r="269" spans="1:10" ht="12.75">
      <c r="A269" s="15">
        <v>263</v>
      </c>
      <c r="B269" s="15">
        <v>758</v>
      </c>
      <c r="C269" s="17">
        <v>75831</v>
      </c>
      <c r="D269" s="17" t="s">
        <v>489</v>
      </c>
      <c r="E269" s="18" t="s">
        <v>680</v>
      </c>
      <c r="F269" s="19">
        <f aca="true" t="shared" si="1" ref="F269:H270">SUM(F270)</f>
        <v>1653821</v>
      </c>
      <c r="G269" s="19">
        <f t="shared" si="1"/>
        <v>2910328</v>
      </c>
      <c r="H269" s="20">
        <f t="shared" si="1"/>
        <v>3722128</v>
      </c>
      <c r="I269" s="27"/>
      <c r="J269" s="20">
        <f>SUM(J270)</f>
        <v>4399568</v>
      </c>
    </row>
    <row r="270" spans="1:10" ht="15.75" customHeight="1">
      <c r="A270" s="15">
        <v>264</v>
      </c>
      <c r="B270" s="15" t="s">
        <v>493</v>
      </c>
      <c r="C270" s="15" t="s">
        <v>494</v>
      </c>
      <c r="D270" s="15">
        <v>2930</v>
      </c>
      <c r="E270" s="21" t="s">
        <v>681</v>
      </c>
      <c r="F270" s="22">
        <f t="shared" si="1"/>
        <v>1653821</v>
      </c>
      <c r="G270" s="22">
        <f t="shared" si="1"/>
        <v>2910328</v>
      </c>
      <c r="H270" s="23">
        <f t="shared" si="1"/>
        <v>3722128</v>
      </c>
      <c r="I270" s="24"/>
      <c r="J270" s="23">
        <f>SUM(J271)</f>
        <v>4399568</v>
      </c>
    </row>
    <row r="271" spans="1:10" ht="12.75">
      <c r="A271" s="15">
        <v>265</v>
      </c>
      <c r="B271" s="15" t="s">
        <v>493</v>
      </c>
      <c r="C271" s="15" t="s">
        <v>494</v>
      </c>
      <c r="D271" s="15"/>
      <c r="E271" s="21" t="s">
        <v>682</v>
      </c>
      <c r="F271" s="22">
        <v>1653821</v>
      </c>
      <c r="G271" s="22">
        <v>2910328</v>
      </c>
      <c r="H271" s="23">
        <v>3722128</v>
      </c>
      <c r="I271" s="24"/>
      <c r="J271" s="23">
        <v>4399568</v>
      </c>
    </row>
    <row r="272" spans="1:10" ht="12.75">
      <c r="A272" s="15">
        <v>266</v>
      </c>
      <c r="B272" s="15" t="s">
        <v>493</v>
      </c>
      <c r="C272" s="17">
        <v>75818</v>
      </c>
      <c r="D272" s="17" t="s">
        <v>489</v>
      </c>
      <c r="E272" s="18" t="s">
        <v>683</v>
      </c>
      <c r="F272" s="19" t="e">
        <f>SUM(#REF!+F273)</f>
        <v>#REF!</v>
      </c>
      <c r="G272" s="19" t="e">
        <f>SUM(#REF!+G273)</f>
        <v>#REF!</v>
      </c>
      <c r="H272" s="20" t="e">
        <f>SUM(#REF!+H273)</f>
        <v>#REF!</v>
      </c>
      <c r="I272" s="27"/>
      <c r="J272" s="20">
        <f>SUM(J273)</f>
        <v>703000</v>
      </c>
    </row>
    <row r="273" spans="1:10" ht="17.25" customHeight="1">
      <c r="A273" s="15">
        <v>267</v>
      </c>
      <c r="B273" s="15"/>
      <c r="C273" s="15"/>
      <c r="D273" s="15">
        <v>4810</v>
      </c>
      <c r="E273" s="21" t="s">
        <v>684</v>
      </c>
      <c r="F273" s="22">
        <f>SUM(F274)</f>
        <v>400000</v>
      </c>
      <c r="G273" s="22">
        <f>SUM(G274)</f>
        <v>495000</v>
      </c>
      <c r="H273" s="23">
        <f>SUM(H274)</f>
        <v>500000</v>
      </c>
      <c r="I273" s="24"/>
      <c r="J273" s="23">
        <f>SUM(J274:J275)</f>
        <v>703000</v>
      </c>
    </row>
    <row r="274" spans="1:10" ht="12.75">
      <c r="A274" s="15">
        <v>268</v>
      </c>
      <c r="B274" s="15" t="s">
        <v>493</v>
      </c>
      <c r="C274" s="15" t="s">
        <v>494</v>
      </c>
      <c r="D274" s="15"/>
      <c r="E274" s="21" t="s">
        <v>373</v>
      </c>
      <c r="F274" s="22">
        <v>400000</v>
      </c>
      <c r="G274" s="22">
        <v>495000</v>
      </c>
      <c r="H274" s="23">
        <v>500000</v>
      </c>
      <c r="I274" s="24"/>
      <c r="J274" s="23">
        <v>488000</v>
      </c>
    </row>
    <row r="275" spans="1:10" ht="18.75" customHeight="1">
      <c r="A275" s="15">
        <v>269</v>
      </c>
      <c r="B275" s="15"/>
      <c r="C275" s="15"/>
      <c r="D275" s="15"/>
      <c r="E275" s="38" t="s">
        <v>685</v>
      </c>
      <c r="F275" s="22"/>
      <c r="G275" s="22"/>
      <c r="H275" s="23"/>
      <c r="I275" s="24"/>
      <c r="J275" s="23">
        <v>215000</v>
      </c>
    </row>
    <row r="276" spans="1:10" ht="12.75">
      <c r="A276" s="15">
        <v>270</v>
      </c>
      <c r="B276" s="75" t="s">
        <v>686</v>
      </c>
      <c r="C276" s="75"/>
      <c r="D276" s="75"/>
      <c r="E276" s="75"/>
      <c r="F276" s="28" t="e">
        <f>SUM(F269+F272)</f>
        <v>#REF!</v>
      </c>
      <c r="G276" s="28" t="e">
        <f>SUM(G269+G272)</f>
        <v>#REF!</v>
      </c>
      <c r="H276" s="29" t="e">
        <f>SUM(H269+H272)</f>
        <v>#REF!</v>
      </c>
      <c r="I276" s="30"/>
      <c r="J276" s="29">
        <f>SUM(J269+J272)</f>
        <v>5102568</v>
      </c>
    </row>
    <row r="277" spans="1:10" ht="12.75">
      <c r="A277" s="15">
        <v>271</v>
      </c>
      <c r="B277" s="15">
        <v>801</v>
      </c>
      <c r="C277" s="17">
        <v>80101</v>
      </c>
      <c r="D277" s="17" t="s">
        <v>489</v>
      </c>
      <c r="E277" s="18" t="s">
        <v>687</v>
      </c>
      <c r="F277" s="19" t="e">
        <f>SUM(F278+F282+F286+F290+F294+F298+F306+F310+F314+F318+F322+F328+F332+F347+#REF!+F351+F355+#REF!+F302+F336+#REF!)</f>
        <v>#REF!</v>
      </c>
      <c r="G277" s="19" t="e">
        <f>SUM(G278+G282+G286+G290+G294+G298+G306+G310+G314+G318+G322+G328+G332+G347+#REF!+G351+G355+G302+G336+G339+G343+G359+#REF!+#REF!+#REF!)</f>
        <v>#REF!</v>
      </c>
      <c r="H277" s="20" t="e">
        <f>SUM(H278+H282+H286+H290+H294+H298+H306+H310+H314+H318+H322+H328+H332+H347+#REF!+H351+H355+H302+H336+H339+H343+H359+#REF!+#REF!+#REF!+#REF!+#REF!)</f>
        <v>#REF!</v>
      </c>
      <c r="I277" s="20" t="e">
        <f>SUM(I278+I282+I286+I290+I294+I298+I306+I310+I314+I318+I322+I328+I332+I347+#REF!+I351+I355+I302+I336+I339+I343+I359+#REF!+#REF!+#REF!)</f>
        <v>#REF!</v>
      </c>
      <c r="J277" s="20">
        <f>SUM(J278+J282+J286+J290+J294+J298+J306+J310+J314+J318+J322+J328+J332+J347+J351+J355+J302+J336+J339+J343+J359)</f>
        <v>11424170</v>
      </c>
    </row>
    <row r="278" spans="1:10" ht="12.75">
      <c r="A278" s="15">
        <v>272</v>
      </c>
      <c r="B278" s="15" t="s">
        <v>493</v>
      </c>
      <c r="C278" s="15" t="s">
        <v>494</v>
      </c>
      <c r="D278" s="15">
        <v>3020</v>
      </c>
      <c r="E278" s="21" t="s">
        <v>688</v>
      </c>
      <c r="F278" s="22">
        <f>SUM(F279:F281)</f>
        <v>264600</v>
      </c>
      <c r="G278" s="22">
        <f>SUM(G279:G281)</f>
        <v>322000</v>
      </c>
      <c r="H278" s="23">
        <f>SUM(H279:H281)</f>
        <v>352500</v>
      </c>
      <c r="I278" s="24"/>
      <c r="J278" s="23">
        <f>SUM(J279:J281)</f>
        <v>557000</v>
      </c>
    </row>
    <row r="279" spans="1:10" ht="27" customHeight="1">
      <c r="A279" s="15">
        <v>273</v>
      </c>
      <c r="B279" s="15"/>
      <c r="C279" s="15"/>
      <c r="D279" s="15"/>
      <c r="E279" s="21" t="s">
        <v>689</v>
      </c>
      <c r="F279" s="22">
        <v>108750</v>
      </c>
      <c r="G279" s="22">
        <v>137500</v>
      </c>
      <c r="H279" s="23">
        <v>145000</v>
      </c>
      <c r="I279" s="24"/>
      <c r="J279" s="23">
        <v>225000</v>
      </c>
    </row>
    <row r="280" spans="1:10" ht="38.25">
      <c r="A280" s="15">
        <v>274</v>
      </c>
      <c r="B280" s="15"/>
      <c r="C280" s="15"/>
      <c r="D280" s="15"/>
      <c r="E280" s="21" t="s">
        <v>690</v>
      </c>
      <c r="F280" s="22">
        <v>96000</v>
      </c>
      <c r="G280" s="22">
        <v>115000</v>
      </c>
      <c r="H280" s="23">
        <v>128000</v>
      </c>
      <c r="I280" s="24"/>
      <c r="J280" s="23">
        <v>189000</v>
      </c>
    </row>
    <row r="281" spans="1:10" ht="38.25">
      <c r="A281" s="15">
        <v>275</v>
      </c>
      <c r="B281" s="15"/>
      <c r="C281" s="15"/>
      <c r="D281" s="15"/>
      <c r="E281" s="21" t="s">
        <v>691</v>
      </c>
      <c r="F281" s="22">
        <v>59850</v>
      </c>
      <c r="G281" s="22">
        <v>69500</v>
      </c>
      <c r="H281" s="23">
        <v>79500</v>
      </c>
      <c r="I281" s="24"/>
      <c r="J281" s="23">
        <v>143000</v>
      </c>
    </row>
    <row r="282" spans="1:10" ht="12.75">
      <c r="A282" s="15">
        <v>276</v>
      </c>
      <c r="B282" s="15" t="s">
        <v>493</v>
      </c>
      <c r="C282" s="15" t="s">
        <v>494</v>
      </c>
      <c r="D282" s="15">
        <v>4010</v>
      </c>
      <c r="E282" s="21" t="s">
        <v>588</v>
      </c>
      <c r="F282" s="22">
        <f>SUM(F283:F285)</f>
        <v>3666960</v>
      </c>
      <c r="G282" s="22">
        <f>SUM(G283:G285)</f>
        <v>4586500</v>
      </c>
      <c r="H282" s="23">
        <f>SUM(H283:H285)</f>
        <v>5000000</v>
      </c>
      <c r="I282" s="24"/>
      <c r="J282" s="23">
        <f>SUM(J283:J285)</f>
        <v>6495000</v>
      </c>
    </row>
    <row r="283" spans="1:10" ht="51">
      <c r="A283" s="15">
        <v>277</v>
      </c>
      <c r="B283" s="15"/>
      <c r="C283" s="15"/>
      <c r="D283" s="15"/>
      <c r="E283" s="21" t="s">
        <v>692</v>
      </c>
      <c r="F283" s="22">
        <v>1512820</v>
      </c>
      <c r="G283" s="22">
        <v>2000000</v>
      </c>
      <c r="H283" s="23">
        <v>2200000</v>
      </c>
      <c r="I283" s="24"/>
      <c r="J283" s="23">
        <v>2660000</v>
      </c>
    </row>
    <row r="284" spans="1:10" ht="38.25">
      <c r="A284" s="15">
        <v>278</v>
      </c>
      <c r="B284" s="15"/>
      <c r="C284" s="15"/>
      <c r="D284" s="15"/>
      <c r="E284" s="21" t="s">
        <v>693</v>
      </c>
      <c r="F284" s="22">
        <v>1361450</v>
      </c>
      <c r="G284" s="22">
        <v>1670000</v>
      </c>
      <c r="H284" s="23">
        <v>1750000</v>
      </c>
      <c r="I284" s="24"/>
      <c r="J284" s="23">
        <v>2290000</v>
      </c>
    </row>
    <row r="285" spans="1:10" ht="63.75">
      <c r="A285" s="15">
        <v>279</v>
      </c>
      <c r="B285" s="15"/>
      <c r="C285" s="15"/>
      <c r="D285" s="15"/>
      <c r="E285" s="40" t="s">
        <v>694</v>
      </c>
      <c r="F285" s="22">
        <v>792690</v>
      </c>
      <c r="G285" s="22">
        <v>916500</v>
      </c>
      <c r="H285" s="23">
        <v>1050000</v>
      </c>
      <c r="I285" s="24"/>
      <c r="J285" s="23">
        <v>1545000</v>
      </c>
    </row>
    <row r="286" spans="1:10" ht="12.75">
      <c r="A286" s="15">
        <v>280</v>
      </c>
      <c r="B286" s="15" t="s">
        <v>493</v>
      </c>
      <c r="C286" s="15" t="s">
        <v>494</v>
      </c>
      <c r="D286" s="15">
        <v>4040</v>
      </c>
      <c r="E286" s="21" t="s">
        <v>591</v>
      </c>
      <c r="F286" s="22">
        <f>SUM(F287:F289)</f>
        <v>291367</v>
      </c>
      <c r="G286" s="22">
        <f>SUM(G287:G289)</f>
        <v>367830</v>
      </c>
      <c r="H286" s="23">
        <f>SUM(H287:H289)</f>
        <v>384600</v>
      </c>
      <c r="I286" s="24"/>
      <c r="J286" s="23">
        <f>SUM(J287:J289)</f>
        <v>510000</v>
      </c>
    </row>
    <row r="287" spans="1:10" ht="40.5" customHeight="1">
      <c r="A287" s="15">
        <v>281</v>
      </c>
      <c r="B287" s="15"/>
      <c r="C287" s="15"/>
      <c r="D287" s="15"/>
      <c r="E287" s="21" t="s">
        <v>695</v>
      </c>
      <c r="F287" s="22">
        <v>120324</v>
      </c>
      <c r="G287" s="22">
        <v>164730</v>
      </c>
      <c r="H287" s="23">
        <v>169000</v>
      </c>
      <c r="I287" s="24"/>
      <c r="J287" s="23">
        <v>210000</v>
      </c>
    </row>
    <row r="288" spans="1:10" ht="43.5" customHeight="1">
      <c r="A288" s="15">
        <v>282</v>
      </c>
      <c r="B288" s="15"/>
      <c r="C288" s="15"/>
      <c r="D288" s="15"/>
      <c r="E288" s="21" t="s">
        <v>696</v>
      </c>
      <c r="F288" s="22">
        <v>110553</v>
      </c>
      <c r="G288" s="22">
        <v>132550</v>
      </c>
      <c r="H288" s="23">
        <v>141000</v>
      </c>
      <c r="I288" s="24"/>
      <c r="J288" s="23">
        <v>183000</v>
      </c>
    </row>
    <row r="289" spans="1:10" ht="38.25">
      <c r="A289" s="15">
        <v>283</v>
      </c>
      <c r="B289" s="15"/>
      <c r="C289" s="15"/>
      <c r="D289" s="15"/>
      <c r="E289" s="21" t="s">
        <v>697</v>
      </c>
      <c r="F289" s="22">
        <v>60490</v>
      </c>
      <c r="G289" s="22">
        <v>70550</v>
      </c>
      <c r="H289" s="23">
        <v>74600</v>
      </c>
      <c r="I289" s="24"/>
      <c r="J289" s="23">
        <v>117000</v>
      </c>
    </row>
    <row r="290" spans="1:10" ht="12.75">
      <c r="A290" s="15">
        <v>284</v>
      </c>
      <c r="B290" s="15" t="s">
        <v>493</v>
      </c>
      <c r="C290" s="15" t="s">
        <v>494</v>
      </c>
      <c r="D290" s="15">
        <v>4110</v>
      </c>
      <c r="E290" s="21" t="s">
        <v>593</v>
      </c>
      <c r="F290" s="22">
        <f>SUM(F291:F293)</f>
        <v>746500</v>
      </c>
      <c r="G290" s="22">
        <f>SUM(G291:G293)</f>
        <v>790000</v>
      </c>
      <c r="H290" s="23">
        <f>SUM(H291:H293)</f>
        <v>853000</v>
      </c>
      <c r="I290" s="24"/>
      <c r="J290" s="23">
        <f>SUM(J291:J293)</f>
        <v>1167000</v>
      </c>
    </row>
    <row r="291" spans="1:10" ht="12.75">
      <c r="A291" s="15">
        <v>285</v>
      </c>
      <c r="B291" s="15"/>
      <c r="C291" s="15"/>
      <c r="D291" s="15"/>
      <c r="E291" s="21" t="s">
        <v>698</v>
      </c>
      <c r="F291" s="22">
        <v>308000</v>
      </c>
      <c r="G291" s="22">
        <v>345000</v>
      </c>
      <c r="H291" s="23">
        <v>375000</v>
      </c>
      <c r="I291" s="24"/>
      <c r="J291" s="23">
        <v>480000</v>
      </c>
    </row>
    <row r="292" spans="1:10" ht="12.75">
      <c r="A292" s="15">
        <v>286</v>
      </c>
      <c r="B292" s="15"/>
      <c r="C292" s="15"/>
      <c r="D292" s="15"/>
      <c r="E292" s="21" t="s">
        <v>699</v>
      </c>
      <c r="F292" s="22">
        <v>278500</v>
      </c>
      <c r="G292" s="22">
        <v>290000</v>
      </c>
      <c r="H292" s="23">
        <v>300000</v>
      </c>
      <c r="I292" s="24"/>
      <c r="J292" s="23">
        <v>415000</v>
      </c>
    </row>
    <row r="293" spans="1:10" ht="12.75">
      <c r="A293" s="15">
        <v>287</v>
      </c>
      <c r="B293" s="15"/>
      <c r="C293" s="15"/>
      <c r="D293" s="15"/>
      <c r="E293" s="21" t="s">
        <v>700</v>
      </c>
      <c r="F293" s="22">
        <v>160000</v>
      </c>
      <c r="G293" s="22">
        <v>155000</v>
      </c>
      <c r="H293" s="23">
        <v>178000</v>
      </c>
      <c r="I293" s="24"/>
      <c r="J293" s="23">
        <v>272000</v>
      </c>
    </row>
    <row r="294" spans="1:10" ht="12.75">
      <c r="A294" s="15">
        <v>288</v>
      </c>
      <c r="B294" s="15" t="s">
        <v>493</v>
      </c>
      <c r="C294" s="15" t="s">
        <v>494</v>
      </c>
      <c r="D294" s="15">
        <v>4120</v>
      </c>
      <c r="E294" s="21" t="s">
        <v>594</v>
      </c>
      <c r="F294" s="22">
        <f>SUM(F295:F297)</f>
        <v>101690</v>
      </c>
      <c r="G294" s="22">
        <f>SUM(G295:G297)</f>
        <v>125000</v>
      </c>
      <c r="H294" s="23">
        <f>SUM(H295:H297)</f>
        <v>138000</v>
      </c>
      <c r="I294" s="24"/>
      <c r="J294" s="23">
        <f>SUM(J295:J297)</f>
        <v>180500</v>
      </c>
    </row>
    <row r="295" spans="1:10" ht="12.75">
      <c r="A295" s="15">
        <v>289</v>
      </c>
      <c r="B295" s="15"/>
      <c r="C295" s="15"/>
      <c r="D295" s="15"/>
      <c r="E295" s="21" t="s">
        <v>701</v>
      </c>
      <c r="F295" s="22">
        <v>41890</v>
      </c>
      <c r="G295" s="22">
        <v>55000</v>
      </c>
      <c r="H295" s="23">
        <v>60000</v>
      </c>
      <c r="I295" s="24"/>
      <c r="J295" s="23">
        <v>73500</v>
      </c>
    </row>
    <row r="296" spans="1:10" ht="12.75">
      <c r="A296" s="15">
        <v>290</v>
      </c>
      <c r="B296" s="15"/>
      <c r="C296" s="15"/>
      <c r="D296" s="15"/>
      <c r="E296" s="21" t="s">
        <v>702</v>
      </c>
      <c r="F296" s="22">
        <v>38000</v>
      </c>
      <c r="G296" s="22">
        <v>45000</v>
      </c>
      <c r="H296" s="23">
        <v>49000</v>
      </c>
      <c r="I296" s="24"/>
      <c r="J296" s="23">
        <v>64000</v>
      </c>
    </row>
    <row r="297" spans="1:10" ht="12.75">
      <c r="A297" s="15">
        <v>291</v>
      </c>
      <c r="B297" s="15"/>
      <c r="C297" s="15"/>
      <c r="D297" s="15"/>
      <c r="E297" s="21" t="s">
        <v>703</v>
      </c>
      <c r="F297" s="22">
        <v>21800</v>
      </c>
      <c r="G297" s="22">
        <v>25000</v>
      </c>
      <c r="H297" s="23">
        <v>29000</v>
      </c>
      <c r="I297" s="24"/>
      <c r="J297" s="23">
        <v>43000</v>
      </c>
    </row>
    <row r="298" spans="1:10" ht="25.5">
      <c r="A298" s="15">
        <v>292</v>
      </c>
      <c r="B298" s="15" t="s">
        <v>493</v>
      </c>
      <c r="C298" s="15" t="s">
        <v>494</v>
      </c>
      <c r="D298" s="15">
        <v>4140</v>
      </c>
      <c r="E298" s="21" t="s">
        <v>704</v>
      </c>
      <c r="F298" s="22">
        <f>SUM(F299:F301)</f>
        <v>33140</v>
      </c>
      <c r="G298" s="22">
        <f>SUM(G299:G301)</f>
        <v>41544</v>
      </c>
      <c r="H298" s="23">
        <f>SUM(H299:H301)</f>
        <v>46830</v>
      </c>
      <c r="I298" s="24"/>
      <c r="J298" s="23">
        <f>SUM(J299:J301)</f>
        <v>103700</v>
      </c>
    </row>
    <row r="299" spans="1:10" ht="12.75">
      <c r="A299" s="15">
        <v>293</v>
      </c>
      <c r="B299" s="15"/>
      <c r="C299" s="15"/>
      <c r="D299" s="15"/>
      <c r="E299" s="21" t="s">
        <v>705</v>
      </c>
      <c r="F299" s="22">
        <v>14150</v>
      </c>
      <c r="G299" s="22">
        <v>17640</v>
      </c>
      <c r="H299" s="23">
        <v>20046</v>
      </c>
      <c r="I299" s="24"/>
      <c r="J299" s="23">
        <v>47000</v>
      </c>
    </row>
    <row r="300" spans="1:10" ht="12.75">
      <c r="A300" s="15">
        <v>294</v>
      </c>
      <c r="B300" s="15"/>
      <c r="C300" s="15"/>
      <c r="D300" s="15"/>
      <c r="E300" s="21" t="s">
        <v>706</v>
      </c>
      <c r="F300" s="22">
        <v>11910</v>
      </c>
      <c r="G300" s="22">
        <v>14424</v>
      </c>
      <c r="H300" s="23">
        <v>16522</v>
      </c>
      <c r="I300" s="24"/>
      <c r="J300" s="23">
        <v>30500</v>
      </c>
    </row>
    <row r="301" spans="1:10" ht="12.75">
      <c r="A301" s="15">
        <v>295</v>
      </c>
      <c r="B301" s="15"/>
      <c r="C301" s="15"/>
      <c r="D301" s="15"/>
      <c r="E301" s="21" t="s">
        <v>707</v>
      </c>
      <c r="F301" s="22">
        <v>7080</v>
      </c>
      <c r="G301" s="22">
        <v>9480</v>
      </c>
      <c r="H301" s="23">
        <v>10262</v>
      </c>
      <c r="I301" s="24"/>
      <c r="J301" s="23">
        <v>26200</v>
      </c>
    </row>
    <row r="302" spans="1:10" ht="12.75">
      <c r="A302" s="15">
        <v>296</v>
      </c>
      <c r="B302" s="15"/>
      <c r="C302" s="15"/>
      <c r="D302" s="15">
        <v>4170</v>
      </c>
      <c r="E302" s="21" t="s">
        <v>610</v>
      </c>
      <c r="F302" s="22">
        <f>SUM(F303:F305)</f>
        <v>38500</v>
      </c>
      <c r="G302" s="22">
        <f>SUM(G303:G305)</f>
        <v>15000</v>
      </c>
      <c r="H302" s="23">
        <f>SUM(H303:H305)</f>
        <v>35000</v>
      </c>
      <c r="I302" s="24"/>
      <c r="J302" s="23">
        <f>SUM(J303:J305)</f>
        <v>76000</v>
      </c>
    </row>
    <row r="303" spans="1:10" ht="54.75" customHeight="1">
      <c r="A303" s="15">
        <v>297</v>
      </c>
      <c r="B303" s="15"/>
      <c r="C303" s="15"/>
      <c r="D303" s="15"/>
      <c r="E303" s="21" t="s">
        <v>708</v>
      </c>
      <c r="F303" s="22">
        <v>3500</v>
      </c>
      <c r="G303" s="22">
        <v>3000</v>
      </c>
      <c r="H303" s="23">
        <v>12000</v>
      </c>
      <c r="I303" s="24"/>
      <c r="J303" s="23">
        <v>28000</v>
      </c>
    </row>
    <row r="304" spans="1:10" ht="51">
      <c r="A304" s="15">
        <v>298</v>
      </c>
      <c r="B304" s="15"/>
      <c r="C304" s="15"/>
      <c r="D304" s="15"/>
      <c r="E304" s="21" t="s">
        <v>709</v>
      </c>
      <c r="F304" s="22">
        <v>30000</v>
      </c>
      <c r="G304" s="22">
        <v>6000</v>
      </c>
      <c r="H304" s="23">
        <v>12000</v>
      </c>
      <c r="I304" s="24"/>
      <c r="J304" s="23">
        <v>45000</v>
      </c>
    </row>
    <row r="305" spans="1:10" ht="51">
      <c r="A305" s="15">
        <v>299</v>
      </c>
      <c r="B305" s="15"/>
      <c r="C305" s="15"/>
      <c r="D305" s="15"/>
      <c r="E305" s="21" t="s">
        <v>710</v>
      </c>
      <c r="F305" s="22">
        <v>5000</v>
      </c>
      <c r="G305" s="22">
        <v>6000</v>
      </c>
      <c r="H305" s="23">
        <v>11000</v>
      </c>
      <c r="I305" s="24"/>
      <c r="J305" s="23">
        <v>3000</v>
      </c>
    </row>
    <row r="306" spans="1:10" ht="12.75">
      <c r="A306" s="15">
        <v>300</v>
      </c>
      <c r="B306" s="15" t="s">
        <v>493</v>
      </c>
      <c r="C306" s="15" t="s">
        <v>494</v>
      </c>
      <c r="D306" s="15">
        <v>4210</v>
      </c>
      <c r="E306" s="21" t="s">
        <v>555</v>
      </c>
      <c r="F306" s="22">
        <f>SUM(F307:F309)</f>
        <v>232169</v>
      </c>
      <c r="G306" s="22">
        <f>SUM(G307:G309)</f>
        <v>193000</v>
      </c>
      <c r="H306" s="23">
        <f>SUM(H307:H309)</f>
        <v>235000</v>
      </c>
      <c r="I306" s="24"/>
      <c r="J306" s="23">
        <f>SUM(J307:J309)</f>
        <v>205400</v>
      </c>
    </row>
    <row r="307" spans="1:10" ht="51.75" customHeight="1">
      <c r="A307" s="15">
        <v>301</v>
      </c>
      <c r="B307" s="15"/>
      <c r="C307" s="15"/>
      <c r="D307" s="15"/>
      <c r="E307" s="21" t="s">
        <v>711</v>
      </c>
      <c r="F307" s="22">
        <v>100764</v>
      </c>
      <c r="G307" s="22">
        <v>68000</v>
      </c>
      <c r="H307" s="23">
        <v>60000</v>
      </c>
      <c r="I307" s="24"/>
      <c r="J307" s="23">
        <v>45400</v>
      </c>
    </row>
    <row r="308" spans="1:10" ht="63.75">
      <c r="A308" s="15">
        <v>302</v>
      </c>
      <c r="B308" s="15"/>
      <c r="C308" s="15"/>
      <c r="D308" s="15"/>
      <c r="E308" s="21" t="s">
        <v>712</v>
      </c>
      <c r="F308" s="15">
        <v>91000</v>
      </c>
      <c r="G308" s="22">
        <v>65000</v>
      </c>
      <c r="H308" s="23">
        <v>95000</v>
      </c>
      <c r="J308" s="23">
        <v>100000</v>
      </c>
    </row>
    <row r="309" spans="1:10" ht="52.5" customHeight="1">
      <c r="A309" s="15">
        <v>303</v>
      </c>
      <c r="B309" s="15"/>
      <c r="C309" s="15"/>
      <c r="D309" s="15"/>
      <c r="E309" s="21" t="s">
        <v>713</v>
      </c>
      <c r="F309" s="15">
        <v>40405</v>
      </c>
      <c r="G309" s="22">
        <v>60000</v>
      </c>
      <c r="H309" s="23">
        <v>80000</v>
      </c>
      <c r="I309" s="24"/>
      <c r="J309" s="23">
        <v>60000</v>
      </c>
    </row>
    <row r="310" spans="1:10" ht="12.75">
      <c r="A310" s="15">
        <v>304</v>
      </c>
      <c r="B310" s="15"/>
      <c r="C310" s="15"/>
      <c r="D310" s="15">
        <v>4230</v>
      </c>
      <c r="E310" s="21" t="s">
        <v>714</v>
      </c>
      <c r="F310" s="22">
        <f>SUM(F311:F313)</f>
        <v>13400</v>
      </c>
      <c r="G310" s="22">
        <f>SUM(G311:G313)</f>
        <v>10000</v>
      </c>
      <c r="H310" s="23">
        <f>SUM(H311:H313)</f>
        <v>17500</v>
      </c>
      <c r="I310" s="24"/>
      <c r="J310" s="23">
        <f>SUM(J311:J313)</f>
        <v>11800</v>
      </c>
    </row>
    <row r="311" spans="1:10" ht="25.5" customHeight="1">
      <c r="A311" s="15">
        <v>305</v>
      </c>
      <c r="B311" s="15"/>
      <c r="C311" s="15"/>
      <c r="D311" s="15"/>
      <c r="E311" s="21" t="s">
        <v>715</v>
      </c>
      <c r="F311" s="22">
        <v>4700</v>
      </c>
      <c r="G311" s="22">
        <v>3500</v>
      </c>
      <c r="H311" s="23">
        <v>4000</v>
      </c>
      <c r="I311" s="24"/>
      <c r="J311" s="23">
        <v>2500</v>
      </c>
    </row>
    <row r="312" spans="1:10" ht="25.5">
      <c r="A312" s="15">
        <v>306</v>
      </c>
      <c r="B312" s="15"/>
      <c r="C312" s="15"/>
      <c r="D312" s="15"/>
      <c r="E312" s="21" t="s">
        <v>716</v>
      </c>
      <c r="F312" s="22">
        <v>7200</v>
      </c>
      <c r="G312" s="22">
        <v>5000</v>
      </c>
      <c r="H312" s="23">
        <v>12000</v>
      </c>
      <c r="I312" s="24"/>
      <c r="J312" s="23">
        <v>8500</v>
      </c>
    </row>
    <row r="313" spans="1:10" ht="25.5">
      <c r="A313" s="15">
        <v>307</v>
      </c>
      <c r="B313" s="15"/>
      <c r="C313" s="15"/>
      <c r="D313" s="15"/>
      <c r="E313" s="21" t="s">
        <v>717</v>
      </c>
      <c r="F313" s="22">
        <v>1500</v>
      </c>
      <c r="G313" s="22">
        <v>1500</v>
      </c>
      <c r="H313" s="23">
        <v>1500</v>
      </c>
      <c r="I313" s="24"/>
      <c r="J313" s="23">
        <v>800</v>
      </c>
    </row>
    <row r="314" spans="1:10" ht="12.75">
      <c r="A314" s="15">
        <v>308</v>
      </c>
      <c r="B314" s="15" t="s">
        <v>493</v>
      </c>
      <c r="C314" s="15" t="s">
        <v>494</v>
      </c>
      <c r="D314" s="15">
        <v>4240</v>
      </c>
      <c r="E314" s="21" t="s">
        <v>718</v>
      </c>
      <c r="F314" s="22">
        <f>SUM(F315:F317)</f>
        <v>100800</v>
      </c>
      <c r="G314" s="22">
        <f>SUM(G315:G317)</f>
        <v>69000</v>
      </c>
      <c r="H314" s="23">
        <f>SUM(H315:H317)</f>
        <v>89000</v>
      </c>
      <c r="I314" s="24"/>
      <c r="J314" s="23">
        <f>SUM(J315:J317)</f>
        <v>58000</v>
      </c>
    </row>
    <row r="315" spans="1:10" ht="27.75" customHeight="1">
      <c r="A315" s="15">
        <v>309</v>
      </c>
      <c r="B315" s="15"/>
      <c r="C315" s="15"/>
      <c r="D315" s="15"/>
      <c r="E315" s="21" t="s">
        <v>719</v>
      </c>
      <c r="F315" s="22">
        <v>29800</v>
      </c>
      <c r="G315" s="22">
        <v>25000</v>
      </c>
      <c r="H315" s="23">
        <v>25000</v>
      </c>
      <c r="I315" s="24"/>
      <c r="J315" s="23">
        <v>18000</v>
      </c>
    </row>
    <row r="316" spans="1:10" ht="25.5">
      <c r="A316" s="15">
        <v>310</v>
      </c>
      <c r="B316" s="15"/>
      <c r="C316" s="15"/>
      <c r="D316" s="15"/>
      <c r="E316" s="21" t="s">
        <v>720</v>
      </c>
      <c r="F316" s="22">
        <v>46000</v>
      </c>
      <c r="G316" s="22">
        <v>24000</v>
      </c>
      <c r="H316" s="23">
        <v>39000</v>
      </c>
      <c r="I316" s="24"/>
      <c r="J316" s="23">
        <v>20000</v>
      </c>
    </row>
    <row r="317" spans="1:10" ht="25.5" customHeight="1">
      <c r="A317" s="15">
        <v>311</v>
      </c>
      <c r="B317" s="15"/>
      <c r="C317" s="15"/>
      <c r="D317" s="15"/>
      <c r="E317" s="21" t="s">
        <v>721</v>
      </c>
      <c r="F317" s="22">
        <v>25000</v>
      </c>
      <c r="G317" s="22">
        <v>20000</v>
      </c>
      <c r="H317" s="23">
        <v>25000</v>
      </c>
      <c r="I317" s="24"/>
      <c r="J317" s="23">
        <v>20000</v>
      </c>
    </row>
    <row r="318" spans="1:10" ht="12.75">
      <c r="A318" s="15">
        <v>312</v>
      </c>
      <c r="B318" s="15" t="s">
        <v>493</v>
      </c>
      <c r="C318" s="15" t="s">
        <v>494</v>
      </c>
      <c r="D318" s="15">
        <v>4260</v>
      </c>
      <c r="E318" s="21" t="s">
        <v>495</v>
      </c>
      <c r="F318" s="22">
        <f>SUM(F319:F321)</f>
        <v>455000</v>
      </c>
      <c r="G318" s="22">
        <f>SUM(G319:G321)</f>
        <v>554000</v>
      </c>
      <c r="H318" s="23">
        <f>SUM(H319:H321)</f>
        <v>610000</v>
      </c>
      <c r="I318" s="24"/>
      <c r="J318" s="23">
        <f>SUM(J319:J321)</f>
        <v>1128000</v>
      </c>
    </row>
    <row r="319" spans="1:10" ht="25.5">
      <c r="A319" s="15">
        <v>313</v>
      </c>
      <c r="B319" s="15"/>
      <c r="C319" s="15"/>
      <c r="D319" s="15"/>
      <c r="E319" s="21" t="s">
        <v>722</v>
      </c>
      <c r="F319" s="22">
        <v>175000</v>
      </c>
      <c r="G319" s="22">
        <v>174000</v>
      </c>
      <c r="H319" s="23">
        <v>220000</v>
      </c>
      <c r="I319" s="24"/>
      <c r="J319" s="23">
        <v>438000</v>
      </c>
    </row>
    <row r="320" spans="1:10" ht="24.75" customHeight="1">
      <c r="A320" s="15">
        <v>314</v>
      </c>
      <c r="B320" s="15"/>
      <c r="C320" s="15"/>
      <c r="D320" s="15"/>
      <c r="E320" s="21" t="s">
        <v>723</v>
      </c>
      <c r="F320" s="22">
        <v>160000</v>
      </c>
      <c r="G320" s="22">
        <v>200000</v>
      </c>
      <c r="H320" s="23">
        <v>200000</v>
      </c>
      <c r="I320" s="24"/>
      <c r="J320" s="23">
        <v>360000</v>
      </c>
    </row>
    <row r="321" spans="1:10" ht="26.25" customHeight="1">
      <c r="A321" s="15">
        <v>315</v>
      </c>
      <c r="B321" s="15"/>
      <c r="C321" s="15"/>
      <c r="D321" s="15"/>
      <c r="E321" s="21" t="s">
        <v>724</v>
      </c>
      <c r="F321" s="22">
        <v>120000</v>
      </c>
      <c r="G321" s="22">
        <v>180000</v>
      </c>
      <c r="H321" s="23">
        <v>190000</v>
      </c>
      <c r="I321" s="24"/>
      <c r="J321" s="23">
        <v>330000</v>
      </c>
    </row>
    <row r="322" spans="1:10" ht="12.75">
      <c r="A322" s="15">
        <v>316</v>
      </c>
      <c r="B322" s="15" t="s">
        <v>493</v>
      </c>
      <c r="C322" s="15" t="s">
        <v>494</v>
      </c>
      <c r="D322" s="15">
        <v>4270</v>
      </c>
      <c r="E322" s="21" t="s">
        <v>501</v>
      </c>
      <c r="F322" s="22">
        <f>SUM(F323:F326)</f>
        <v>148000</v>
      </c>
      <c r="G322" s="22">
        <f>SUM(G323:G326)</f>
        <v>340000</v>
      </c>
      <c r="H322" s="23">
        <f>SUM(H323:H326)</f>
        <v>385000</v>
      </c>
      <c r="I322" s="24"/>
      <c r="J322" s="23">
        <f>SUM(J323:J327)</f>
        <v>216300</v>
      </c>
    </row>
    <row r="323" spans="1:10" ht="25.5">
      <c r="A323" s="15">
        <v>317</v>
      </c>
      <c r="B323" s="15"/>
      <c r="C323" s="15"/>
      <c r="D323" s="15"/>
      <c r="E323" s="21" t="s">
        <v>725</v>
      </c>
      <c r="F323" s="22">
        <v>12000</v>
      </c>
      <c r="G323" s="22">
        <v>10000</v>
      </c>
      <c r="H323" s="23">
        <v>8000</v>
      </c>
      <c r="I323" s="24"/>
      <c r="J323" s="23">
        <v>10300</v>
      </c>
    </row>
    <row r="324" spans="1:10" ht="26.25" customHeight="1">
      <c r="A324" s="15">
        <v>318</v>
      </c>
      <c r="B324" s="15"/>
      <c r="C324" s="15"/>
      <c r="D324" s="15"/>
      <c r="E324" s="21" t="s">
        <v>726</v>
      </c>
      <c r="F324" s="22">
        <v>23000</v>
      </c>
      <c r="G324" s="22">
        <v>15000</v>
      </c>
      <c r="H324" s="23">
        <v>15000</v>
      </c>
      <c r="I324" s="24"/>
      <c r="J324" s="23">
        <v>15000</v>
      </c>
    </row>
    <row r="325" spans="1:10" ht="26.25" customHeight="1">
      <c r="A325" s="15">
        <v>319</v>
      </c>
      <c r="B325" s="15"/>
      <c r="C325" s="15"/>
      <c r="D325" s="15"/>
      <c r="E325" s="21" t="s">
        <v>727</v>
      </c>
      <c r="F325" s="22">
        <v>3000</v>
      </c>
      <c r="G325" s="22">
        <v>15000</v>
      </c>
      <c r="H325" s="23">
        <v>12000</v>
      </c>
      <c r="I325" s="24"/>
      <c r="J325" s="23">
        <v>20000</v>
      </c>
    </row>
    <row r="326" spans="1:10" ht="54.75" customHeight="1">
      <c r="A326" s="15">
        <v>320</v>
      </c>
      <c r="B326" s="15"/>
      <c r="C326" s="15"/>
      <c r="D326" s="15"/>
      <c r="E326" s="41" t="s">
        <v>728</v>
      </c>
      <c r="F326" s="22">
        <v>110000</v>
      </c>
      <c r="G326" s="22">
        <v>300000</v>
      </c>
      <c r="H326" s="23">
        <v>350000</v>
      </c>
      <c r="I326" s="24"/>
      <c r="J326" s="23">
        <v>76000</v>
      </c>
    </row>
    <row r="327" spans="1:10" ht="30.75" customHeight="1">
      <c r="A327" s="15">
        <v>321</v>
      </c>
      <c r="B327" s="15"/>
      <c r="C327" s="15"/>
      <c r="D327" s="15"/>
      <c r="E327" s="21" t="s">
        <v>729</v>
      </c>
      <c r="F327" s="22"/>
      <c r="G327" s="22"/>
      <c r="H327" s="23"/>
      <c r="I327" s="24"/>
      <c r="J327" s="23">
        <v>95000</v>
      </c>
    </row>
    <row r="328" spans="1:10" ht="15" customHeight="1">
      <c r="A328" s="15">
        <v>322</v>
      </c>
      <c r="B328" s="15"/>
      <c r="C328" s="15"/>
      <c r="D328" s="15">
        <v>4280</v>
      </c>
      <c r="E328" s="21" t="s">
        <v>615</v>
      </c>
      <c r="F328" s="22">
        <f>SUM(F329:F331)</f>
        <v>11600</v>
      </c>
      <c r="G328" s="22">
        <f>SUM(G329:G331)</f>
        <v>6500</v>
      </c>
      <c r="H328" s="23">
        <f>SUM(H329:H331)</f>
        <v>6500</v>
      </c>
      <c r="I328" s="24"/>
      <c r="J328" s="23">
        <f>SUM(J329:J331)</f>
        <v>7000</v>
      </c>
    </row>
    <row r="329" spans="1:10" ht="27" customHeight="1">
      <c r="A329" s="15">
        <v>323</v>
      </c>
      <c r="B329" s="15"/>
      <c r="C329" s="15"/>
      <c r="D329" s="15"/>
      <c r="E329" s="21" t="s">
        <v>730</v>
      </c>
      <c r="F329" s="22">
        <v>3450</v>
      </c>
      <c r="G329" s="22">
        <v>2000</v>
      </c>
      <c r="H329" s="23">
        <v>2000</v>
      </c>
      <c r="I329" s="24"/>
      <c r="J329" s="23">
        <v>2000</v>
      </c>
    </row>
    <row r="330" spans="1:10" ht="38.25" customHeight="1">
      <c r="A330" s="15">
        <v>324</v>
      </c>
      <c r="B330" s="15"/>
      <c r="C330" s="15"/>
      <c r="D330" s="15"/>
      <c r="E330" s="21" t="s">
        <v>731</v>
      </c>
      <c r="F330" s="22">
        <v>3150</v>
      </c>
      <c r="G330" s="22">
        <v>3500</v>
      </c>
      <c r="H330" s="23">
        <v>3500</v>
      </c>
      <c r="I330" s="24"/>
      <c r="J330" s="23">
        <v>4000</v>
      </c>
    </row>
    <row r="331" spans="1:10" ht="38.25">
      <c r="A331" s="15">
        <v>325</v>
      </c>
      <c r="B331" s="15"/>
      <c r="C331" s="15"/>
      <c r="D331" s="15"/>
      <c r="E331" s="21" t="s">
        <v>732</v>
      </c>
      <c r="F331" s="22">
        <v>5000</v>
      </c>
      <c r="G331" s="22">
        <v>1000</v>
      </c>
      <c r="H331" s="23">
        <v>1000</v>
      </c>
      <c r="I331" s="24"/>
      <c r="J331" s="23">
        <v>1000</v>
      </c>
    </row>
    <row r="332" spans="1:10" ht="12.75">
      <c r="A332" s="15">
        <v>326</v>
      </c>
      <c r="B332" s="15" t="s">
        <v>493</v>
      </c>
      <c r="C332" s="15" t="s">
        <v>494</v>
      </c>
      <c r="D332" s="15">
        <v>4300</v>
      </c>
      <c r="E332" s="21" t="s">
        <v>507</v>
      </c>
      <c r="F332" s="22">
        <f>SUM(F333:F335)</f>
        <v>256595</v>
      </c>
      <c r="G332" s="22">
        <f>SUM(G333:G335)</f>
        <v>180000</v>
      </c>
      <c r="H332" s="23">
        <f>SUM(H333:H335)</f>
        <v>195000</v>
      </c>
      <c r="I332" s="24"/>
      <c r="J332" s="23">
        <f>SUM(J333:J335)</f>
        <v>248300</v>
      </c>
    </row>
    <row r="333" spans="1:10" ht="89.25">
      <c r="A333" s="15">
        <v>327</v>
      </c>
      <c r="B333" s="15"/>
      <c r="C333" s="15"/>
      <c r="D333" s="15"/>
      <c r="E333" s="21" t="s">
        <v>733</v>
      </c>
      <c r="F333" s="22">
        <v>116500</v>
      </c>
      <c r="G333" s="22">
        <v>70000</v>
      </c>
      <c r="H333" s="23">
        <v>65000</v>
      </c>
      <c r="I333" s="24"/>
      <c r="J333" s="23">
        <v>77300</v>
      </c>
    </row>
    <row r="334" spans="1:10" ht="89.25">
      <c r="A334" s="15">
        <v>328</v>
      </c>
      <c r="B334" s="15"/>
      <c r="C334" s="15"/>
      <c r="D334" s="15"/>
      <c r="E334" s="21" t="s">
        <v>734</v>
      </c>
      <c r="F334" s="22">
        <v>81295</v>
      </c>
      <c r="G334" s="22">
        <v>60000</v>
      </c>
      <c r="H334" s="23">
        <v>70000</v>
      </c>
      <c r="I334" s="24"/>
      <c r="J334" s="23">
        <v>70000</v>
      </c>
    </row>
    <row r="335" spans="1:10" ht="76.5">
      <c r="A335" s="15">
        <v>329</v>
      </c>
      <c r="B335" s="15"/>
      <c r="C335" s="15"/>
      <c r="D335" s="15"/>
      <c r="E335" s="21" t="s">
        <v>735</v>
      </c>
      <c r="F335" s="22">
        <v>58800</v>
      </c>
      <c r="G335" s="22">
        <v>50000</v>
      </c>
      <c r="H335" s="23">
        <v>60000</v>
      </c>
      <c r="I335" s="24"/>
      <c r="J335" s="23">
        <v>101000</v>
      </c>
    </row>
    <row r="336" spans="1:10" ht="12.75" customHeight="1">
      <c r="A336" s="15">
        <v>330</v>
      </c>
      <c r="B336" s="15"/>
      <c r="C336" s="15"/>
      <c r="D336" s="15">
        <v>4350</v>
      </c>
      <c r="E336" s="21" t="s">
        <v>618</v>
      </c>
      <c r="F336" s="22">
        <f>SUM(F337:F338)</f>
        <v>5750</v>
      </c>
      <c r="G336" s="22">
        <f>SUM(G337:G338)</f>
        <v>6500</v>
      </c>
      <c r="H336" s="23">
        <f>SUM(H337:H338)</f>
        <v>5500</v>
      </c>
      <c r="I336" s="24"/>
      <c r="J336" s="23">
        <f>SUM(J337:J338)</f>
        <v>6900</v>
      </c>
    </row>
    <row r="337" spans="1:10" ht="12.75" customHeight="1">
      <c r="A337" s="15">
        <v>331</v>
      </c>
      <c r="B337" s="15"/>
      <c r="C337" s="15"/>
      <c r="D337" s="15"/>
      <c r="E337" s="21" t="s">
        <v>736</v>
      </c>
      <c r="F337" s="22">
        <v>3550</v>
      </c>
      <c r="G337" s="22">
        <v>3500</v>
      </c>
      <c r="H337" s="23">
        <v>3500</v>
      </c>
      <c r="I337" s="24"/>
      <c r="J337" s="23">
        <v>2200</v>
      </c>
    </row>
    <row r="338" spans="1:10" ht="15" customHeight="1">
      <c r="A338" s="15">
        <v>332</v>
      </c>
      <c r="B338" s="15"/>
      <c r="C338" s="15"/>
      <c r="D338" s="15"/>
      <c r="E338" s="21" t="s">
        <v>737</v>
      </c>
      <c r="F338" s="22">
        <v>2200</v>
      </c>
      <c r="G338" s="22">
        <v>3000</v>
      </c>
      <c r="H338" s="23">
        <v>2000</v>
      </c>
      <c r="I338" s="24"/>
      <c r="J338" s="23">
        <v>4700</v>
      </c>
    </row>
    <row r="339" spans="1:10" ht="27" customHeight="1">
      <c r="A339" s="15">
        <v>333</v>
      </c>
      <c r="B339" s="15"/>
      <c r="C339" s="15"/>
      <c r="D339" s="15">
        <v>4360</v>
      </c>
      <c r="E339" s="21" t="s">
        <v>517</v>
      </c>
      <c r="F339" s="22">
        <f>SUM(F340:F342)</f>
        <v>256595</v>
      </c>
      <c r="G339" s="22">
        <f>SUM(G340:G342)</f>
        <v>4400</v>
      </c>
      <c r="H339" s="23">
        <f>SUM(H340:H342)</f>
        <v>5400</v>
      </c>
      <c r="I339" s="24"/>
      <c r="J339" s="23">
        <f>SUM(J340:J342)</f>
        <v>3300</v>
      </c>
    </row>
    <row r="340" spans="1:10" ht="27.75" customHeight="1">
      <c r="A340" s="15">
        <v>334</v>
      </c>
      <c r="B340" s="15"/>
      <c r="C340" s="15"/>
      <c r="D340" s="15"/>
      <c r="E340" s="21" t="s">
        <v>738</v>
      </c>
      <c r="F340" s="22">
        <v>116500</v>
      </c>
      <c r="G340" s="22">
        <v>900</v>
      </c>
      <c r="H340" s="23">
        <v>1800</v>
      </c>
      <c r="I340" s="24"/>
      <c r="J340" s="23">
        <v>1200</v>
      </c>
    </row>
    <row r="341" spans="1:10" ht="25.5" customHeight="1">
      <c r="A341" s="15">
        <v>335</v>
      </c>
      <c r="B341" s="15"/>
      <c r="C341" s="15"/>
      <c r="D341" s="15"/>
      <c r="E341" s="21" t="s">
        <v>739</v>
      </c>
      <c r="F341" s="22">
        <v>81295</v>
      </c>
      <c r="G341" s="22">
        <v>2500</v>
      </c>
      <c r="H341" s="23">
        <v>1800</v>
      </c>
      <c r="I341" s="24"/>
      <c r="J341" s="23">
        <v>1200</v>
      </c>
    </row>
    <row r="342" spans="1:10" ht="30" customHeight="1">
      <c r="A342" s="15">
        <v>336</v>
      </c>
      <c r="B342" s="15"/>
      <c r="C342" s="15"/>
      <c r="D342" s="15"/>
      <c r="E342" s="21" t="s">
        <v>740</v>
      </c>
      <c r="F342" s="22">
        <v>58800</v>
      </c>
      <c r="G342" s="22">
        <v>1000</v>
      </c>
      <c r="H342" s="23">
        <v>1800</v>
      </c>
      <c r="I342" s="24"/>
      <c r="J342" s="23">
        <v>900</v>
      </c>
    </row>
    <row r="343" spans="1:10" ht="30" customHeight="1">
      <c r="A343" s="15">
        <v>337</v>
      </c>
      <c r="B343" s="15"/>
      <c r="C343" s="15"/>
      <c r="D343" s="15">
        <v>4370</v>
      </c>
      <c r="E343" s="21" t="s">
        <v>620</v>
      </c>
      <c r="F343" s="22">
        <f>SUM(F344:F346)</f>
        <v>256595</v>
      </c>
      <c r="G343" s="22">
        <f>SUM(G344:G346)</f>
        <v>22500</v>
      </c>
      <c r="H343" s="23">
        <f>SUM(H344:H346)</f>
        <v>22400</v>
      </c>
      <c r="I343" s="24"/>
      <c r="J343" s="23">
        <f>SUM(J344:J346)</f>
        <v>15100</v>
      </c>
    </row>
    <row r="344" spans="1:10" ht="24" customHeight="1">
      <c r="A344" s="15">
        <v>338</v>
      </c>
      <c r="B344" s="15"/>
      <c r="C344" s="15"/>
      <c r="D344" s="15"/>
      <c r="E344" s="21" t="s">
        <v>741</v>
      </c>
      <c r="F344" s="22">
        <v>116500</v>
      </c>
      <c r="G344" s="22">
        <v>12000</v>
      </c>
      <c r="H344" s="23">
        <v>15000</v>
      </c>
      <c r="I344" s="24"/>
      <c r="J344" s="23">
        <v>10000</v>
      </c>
    </row>
    <row r="345" spans="1:10" ht="24" customHeight="1">
      <c r="A345" s="15">
        <v>339</v>
      </c>
      <c r="B345" s="15"/>
      <c r="C345" s="15"/>
      <c r="D345" s="15"/>
      <c r="E345" s="21" t="s">
        <v>742</v>
      </c>
      <c r="F345" s="22">
        <v>81295</v>
      </c>
      <c r="G345" s="22">
        <v>5500</v>
      </c>
      <c r="H345" s="23">
        <v>3200</v>
      </c>
      <c r="I345" s="24"/>
      <c r="J345" s="23">
        <v>2600</v>
      </c>
    </row>
    <row r="346" spans="1:10" ht="24.75" customHeight="1">
      <c r="A346" s="15">
        <v>340</v>
      </c>
      <c r="B346" s="15"/>
      <c r="C346" s="15"/>
      <c r="D346" s="15"/>
      <c r="E346" s="21" t="s">
        <v>743</v>
      </c>
      <c r="F346" s="22">
        <v>58800</v>
      </c>
      <c r="G346" s="22">
        <v>5000</v>
      </c>
      <c r="H346" s="23">
        <v>4200</v>
      </c>
      <c r="I346" s="24"/>
      <c r="J346" s="23">
        <v>2500</v>
      </c>
    </row>
    <row r="347" spans="1:10" ht="12.75">
      <c r="A347" s="15">
        <v>341</v>
      </c>
      <c r="B347" s="15" t="s">
        <v>493</v>
      </c>
      <c r="C347" s="15" t="s">
        <v>494</v>
      </c>
      <c r="D347" s="15">
        <v>4410</v>
      </c>
      <c r="E347" s="21" t="s">
        <v>622</v>
      </c>
      <c r="F347" s="22">
        <f>SUM(F348:F350)</f>
        <v>18900</v>
      </c>
      <c r="G347" s="22">
        <f>SUM(G348:G350)</f>
        <v>6500</v>
      </c>
      <c r="H347" s="23">
        <f>SUM(H348:H350)</f>
        <v>6700</v>
      </c>
      <c r="I347" s="24"/>
      <c r="J347" s="23">
        <f>SUM(J348:J350)</f>
        <v>3800</v>
      </c>
    </row>
    <row r="348" spans="1:10" ht="18" customHeight="1">
      <c r="A348" s="15">
        <v>342</v>
      </c>
      <c r="B348" s="15"/>
      <c r="C348" s="15"/>
      <c r="D348" s="15"/>
      <c r="E348" s="21" t="s">
        <v>744</v>
      </c>
      <c r="F348" s="22">
        <v>7000</v>
      </c>
      <c r="G348" s="22">
        <v>2000</v>
      </c>
      <c r="H348" s="23">
        <v>1000</v>
      </c>
      <c r="I348" s="24"/>
      <c r="J348" s="23">
        <v>300</v>
      </c>
    </row>
    <row r="349" spans="1:10" ht="39.75" customHeight="1">
      <c r="A349" s="15">
        <v>343</v>
      </c>
      <c r="B349" s="15"/>
      <c r="C349" s="15"/>
      <c r="D349" s="15"/>
      <c r="E349" s="21" t="s">
        <v>745</v>
      </c>
      <c r="F349" s="22">
        <v>7400</v>
      </c>
      <c r="G349" s="22">
        <v>4000</v>
      </c>
      <c r="H349" s="23">
        <v>5200</v>
      </c>
      <c r="I349" s="24"/>
      <c r="J349" s="23">
        <v>3000</v>
      </c>
    </row>
    <row r="350" spans="1:10" ht="12.75">
      <c r="A350" s="15">
        <v>344</v>
      </c>
      <c r="B350" s="15"/>
      <c r="C350" s="15"/>
      <c r="D350" s="15"/>
      <c r="E350" s="21" t="s">
        <v>746</v>
      </c>
      <c r="F350" s="22">
        <v>4500</v>
      </c>
      <c r="G350" s="22">
        <v>500</v>
      </c>
      <c r="H350" s="23">
        <v>500</v>
      </c>
      <c r="I350" s="24"/>
      <c r="J350" s="23">
        <v>500</v>
      </c>
    </row>
    <row r="351" spans="1:10" ht="12.75">
      <c r="A351" s="15">
        <v>345</v>
      </c>
      <c r="B351" s="15" t="s">
        <v>493</v>
      </c>
      <c r="C351" s="15" t="s">
        <v>494</v>
      </c>
      <c r="D351" s="15">
        <v>4430</v>
      </c>
      <c r="E351" s="21" t="s">
        <v>519</v>
      </c>
      <c r="F351" s="22">
        <f>SUM(F352:F354)</f>
        <v>14150</v>
      </c>
      <c r="G351" s="22">
        <f>SUM(G352:G354)</f>
        <v>17500</v>
      </c>
      <c r="H351" s="23">
        <f>SUM(H352:H354)</f>
        <v>18700</v>
      </c>
      <c r="I351" s="24"/>
      <c r="J351" s="23">
        <f>SUM(J352:J354)</f>
        <v>10300</v>
      </c>
    </row>
    <row r="352" spans="1:10" ht="12.75">
      <c r="A352" s="15">
        <v>346</v>
      </c>
      <c r="B352" s="15"/>
      <c r="C352" s="15"/>
      <c r="D352" s="15"/>
      <c r="E352" s="21" t="s">
        <v>747</v>
      </c>
      <c r="F352" s="22">
        <v>8000</v>
      </c>
      <c r="G352" s="22">
        <v>4000</v>
      </c>
      <c r="H352" s="23">
        <v>4500</v>
      </c>
      <c r="I352" s="24"/>
      <c r="J352" s="23">
        <v>2100</v>
      </c>
    </row>
    <row r="353" spans="1:10" ht="12.75" customHeight="1">
      <c r="A353" s="15">
        <v>347</v>
      </c>
      <c r="B353" s="15"/>
      <c r="C353" s="15"/>
      <c r="D353" s="15"/>
      <c r="E353" s="21" t="s">
        <v>748</v>
      </c>
      <c r="F353" s="22">
        <v>4550</v>
      </c>
      <c r="G353" s="22">
        <v>5000</v>
      </c>
      <c r="H353" s="23">
        <v>5000</v>
      </c>
      <c r="I353" s="24"/>
      <c r="J353" s="23">
        <v>4500</v>
      </c>
    </row>
    <row r="354" spans="1:10" ht="12.75">
      <c r="A354" s="15">
        <v>348</v>
      </c>
      <c r="B354" s="15"/>
      <c r="C354" s="15"/>
      <c r="D354" s="15"/>
      <c r="E354" s="21" t="s">
        <v>749</v>
      </c>
      <c r="F354" s="22">
        <v>1600</v>
      </c>
      <c r="G354" s="22">
        <v>8500</v>
      </c>
      <c r="H354" s="23">
        <v>9200</v>
      </c>
      <c r="I354" s="24"/>
      <c r="J354" s="23">
        <v>3700</v>
      </c>
    </row>
    <row r="355" spans="1:10" ht="12.75">
      <c r="A355" s="15">
        <v>349</v>
      </c>
      <c r="B355" s="15"/>
      <c r="C355" s="15"/>
      <c r="D355" s="15">
        <v>4440</v>
      </c>
      <c r="E355" s="21" t="s">
        <v>627</v>
      </c>
      <c r="F355" s="22">
        <f>SUM(F356:F358)</f>
        <v>237570</v>
      </c>
      <c r="G355" s="22">
        <f>SUM(G356:G358)</f>
        <v>272398</v>
      </c>
      <c r="H355" s="23">
        <f>SUM(H356:H358)</f>
        <v>321436</v>
      </c>
      <c r="I355" s="24"/>
      <c r="J355" s="23">
        <f>SUM(J356:J358)</f>
        <v>418570</v>
      </c>
    </row>
    <row r="356" spans="1:10" ht="38.25">
      <c r="A356" s="15">
        <v>350</v>
      </c>
      <c r="B356" s="15"/>
      <c r="C356" s="15"/>
      <c r="D356" s="15"/>
      <c r="E356" s="21" t="s">
        <v>750</v>
      </c>
      <c r="F356" s="22">
        <v>103306</v>
      </c>
      <c r="G356" s="22">
        <v>120056</v>
      </c>
      <c r="H356" s="23">
        <v>140380</v>
      </c>
      <c r="I356" s="24"/>
      <c r="J356" s="23">
        <v>173476</v>
      </c>
    </row>
    <row r="357" spans="1:10" ht="38.25">
      <c r="A357" s="15">
        <v>351</v>
      </c>
      <c r="B357" s="15"/>
      <c r="C357" s="15"/>
      <c r="D357" s="15"/>
      <c r="E357" s="21" t="s">
        <v>751</v>
      </c>
      <c r="F357" s="22">
        <v>86232</v>
      </c>
      <c r="G357" s="22">
        <v>93420</v>
      </c>
      <c r="H357" s="23">
        <v>111281</v>
      </c>
      <c r="I357" s="24"/>
      <c r="J357" s="23">
        <v>137181</v>
      </c>
    </row>
    <row r="358" spans="1:10" ht="38.25">
      <c r="A358" s="15">
        <v>352</v>
      </c>
      <c r="B358" s="15"/>
      <c r="C358" s="15"/>
      <c r="D358" s="15"/>
      <c r="E358" s="21" t="s">
        <v>752</v>
      </c>
      <c r="F358" s="22">
        <v>48032</v>
      </c>
      <c r="G358" s="22">
        <v>58922</v>
      </c>
      <c r="H358" s="23">
        <v>69775</v>
      </c>
      <c r="I358" s="24"/>
      <c r="J358" s="23">
        <v>107913</v>
      </c>
    </row>
    <row r="359" spans="1:10" ht="26.25" customHeight="1">
      <c r="A359" s="15">
        <v>353</v>
      </c>
      <c r="B359" s="15"/>
      <c r="C359" s="15"/>
      <c r="D359" s="15">
        <v>4700</v>
      </c>
      <c r="E359" s="21" t="s">
        <v>630</v>
      </c>
      <c r="F359" s="22">
        <f>SUM(F360:F362)</f>
        <v>14150</v>
      </c>
      <c r="G359" s="22">
        <f>SUM(G360:G362)</f>
        <v>3500</v>
      </c>
      <c r="H359" s="23">
        <f>SUM(H360:H362)</f>
        <v>3000</v>
      </c>
      <c r="I359" s="24"/>
      <c r="J359" s="23">
        <f>SUM(J360:J362)</f>
        <v>2200</v>
      </c>
    </row>
    <row r="360" spans="1:10" ht="12.75">
      <c r="A360" s="15">
        <v>354</v>
      </c>
      <c r="B360" s="15"/>
      <c r="C360" s="15"/>
      <c r="D360" s="15"/>
      <c r="E360" s="21" t="s">
        <v>753</v>
      </c>
      <c r="F360" s="22">
        <v>8000</v>
      </c>
      <c r="G360" s="22">
        <v>1500</v>
      </c>
      <c r="H360" s="23">
        <v>1000</v>
      </c>
      <c r="I360" s="24"/>
      <c r="J360" s="23">
        <v>600</v>
      </c>
    </row>
    <row r="361" spans="1:10" ht="12.75">
      <c r="A361" s="15">
        <v>355</v>
      </c>
      <c r="B361" s="15"/>
      <c r="C361" s="15"/>
      <c r="D361" s="15"/>
      <c r="E361" s="21" t="s">
        <v>754</v>
      </c>
      <c r="F361" s="22">
        <v>4550</v>
      </c>
      <c r="G361" s="22">
        <v>1000</v>
      </c>
      <c r="H361" s="23">
        <v>1000</v>
      </c>
      <c r="I361" s="24"/>
      <c r="J361" s="23">
        <v>800</v>
      </c>
    </row>
    <row r="362" spans="1:10" ht="12.75">
      <c r="A362" s="15">
        <v>356</v>
      </c>
      <c r="B362" s="15"/>
      <c r="C362" s="15"/>
      <c r="D362" s="15"/>
      <c r="E362" s="21" t="s">
        <v>755</v>
      </c>
      <c r="F362" s="22">
        <v>1600</v>
      </c>
      <c r="G362" s="22">
        <v>1000</v>
      </c>
      <c r="H362" s="23">
        <v>1000</v>
      </c>
      <c r="I362" s="24"/>
      <c r="J362" s="23">
        <v>800</v>
      </c>
    </row>
    <row r="363" spans="1:10" ht="15" customHeight="1">
      <c r="A363" s="15">
        <v>357</v>
      </c>
      <c r="B363" s="15"/>
      <c r="C363" s="17">
        <v>80103</v>
      </c>
      <c r="D363" s="17"/>
      <c r="E363" s="18" t="s">
        <v>756</v>
      </c>
      <c r="F363" s="19"/>
      <c r="G363" s="19"/>
      <c r="H363" s="23"/>
      <c r="I363" s="24"/>
      <c r="J363" s="23">
        <f>SUM(J364+J368+J372+J376+J380+J384+J388+J392+J396+J399)</f>
        <v>696302</v>
      </c>
    </row>
    <row r="364" spans="1:10" ht="12.75" customHeight="1">
      <c r="A364" s="15">
        <v>358</v>
      </c>
      <c r="B364" s="15"/>
      <c r="C364" s="17"/>
      <c r="D364" s="15">
        <v>3020</v>
      </c>
      <c r="E364" s="21" t="s">
        <v>757</v>
      </c>
      <c r="F364" s="19">
        <v>0</v>
      </c>
      <c r="G364" s="19">
        <f>SUM(G365:G367)</f>
        <v>14800</v>
      </c>
      <c r="H364" s="20">
        <f>SUM(H365:H367)</f>
        <v>26500</v>
      </c>
      <c r="I364" s="24"/>
      <c r="J364" s="20">
        <f>SUM(J365:J367)</f>
        <v>57200</v>
      </c>
    </row>
    <row r="365" spans="1:10" ht="25.5">
      <c r="A365" s="15">
        <v>359</v>
      </c>
      <c r="B365" s="15"/>
      <c r="C365" s="17"/>
      <c r="D365" s="15"/>
      <c r="E365" s="21" t="s">
        <v>758</v>
      </c>
      <c r="F365" s="22"/>
      <c r="G365" s="22">
        <v>3200</v>
      </c>
      <c r="H365" s="23">
        <v>7300</v>
      </c>
      <c r="I365" s="24"/>
      <c r="J365" s="23">
        <v>19500</v>
      </c>
    </row>
    <row r="366" spans="1:10" ht="38.25">
      <c r="A366" s="15">
        <v>360</v>
      </c>
      <c r="B366" s="15"/>
      <c r="C366" s="17"/>
      <c r="D366" s="15"/>
      <c r="E366" s="21" t="s">
        <v>759</v>
      </c>
      <c r="F366" s="22"/>
      <c r="G366" s="22">
        <v>3800</v>
      </c>
      <c r="H366" s="23">
        <v>8200</v>
      </c>
      <c r="I366" s="24"/>
      <c r="J366" s="23">
        <v>19000</v>
      </c>
    </row>
    <row r="367" spans="1:10" ht="38.25">
      <c r="A367" s="15">
        <v>361</v>
      </c>
      <c r="B367" s="15"/>
      <c r="C367" s="17"/>
      <c r="D367" s="15"/>
      <c r="E367" s="21" t="s">
        <v>760</v>
      </c>
      <c r="F367" s="22"/>
      <c r="G367" s="22">
        <v>7800</v>
      </c>
      <c r="H367" s="23">
        <v>11000</v>
      </c>
      <c r="I367" s="24"/>
      <c r="J367" s="23">
        <v>18700</v>
      </c>
    </row>
    <row r="368" spans="1:10" ht="12.75">
      <c r="A368" s="15">
        <v>362</v>
      </c>
      <c r="B368" s="15"/>
      <c r="C368" s="17"/>
      <c r="D368" s="15">
        <v>4010</v>
      </c>
      <c r="E368" s="21" t="s">
        <v>588</v>
      </c>
      <c r="F368" s="22"/>
      <c r="G368" s="22">
        <f>SUM(G369:G371)</f>
        <v>141600</v>
      </c>
      <c r="H368" s="23">
        <f>SUM(H369:H371)</f>
        <v>210000</v>
      </c>
      <c r="I368" s="24"/>
      <c r="J368" s="23">
        <f>SUM(J369:J371)</f>
        <v>440000</v>
      </c>
    </row>
    <row r="369" spans="1:10" ht="24.75" customHeight="1">
      <c r="A369" s="15">
        <v>363</v>
      </c>
      <c r="B369" s="15"/>
      <c r="C369" s="17"/>
      <c r="D369" s="15"/>
      <c r="E369" s="21" t="s">
        <v>761</v>
      </c>
      <c r="F369" s="22"/>
      <c r="G369" s="22">
        <v>26800</v>
      </c>
      <c r="H369" s="23">
        <v>53000</v>
      </c>
      <c r="I369" s="24"/>
      <c r="J369" s="23">
        <v>133000</v>
      </c>
    </row>
    <row r="370" spans="1:10" ht="26.25" customHeight="1">
      <c r="A370" s="15">
        <v>364</v>
      </c>
      <c r="B370" s="15"/>
      <c r="C370" s="17"/>
      <c r="D370" s="15"/>
      <c r="E370" s="21" t="s">
        <v>762</v>
      </c>
      <c r="F370" s="22"/>
      <c r="G370" s="22">
        <v>31000</v>
      </c>
      <c r="H370" s="23">
        <v>65000</v>
      </c>
      <c r="I370" s="24"/>
      <c r="J370" s="23">
        <v>144000</v>
      </c>
    </row>
    <row r="371" spans="1:10" ht="25.5" customHeight="1">
      <c r="A371" s="15">
        <v>365</v>
      </c>
      <c r="B371" s="15"/>
      <c r="C371" s="17"/>
      <c r="D371" s="15"/>
      <c r="E371" s="21" t="s">
        <v>763</v>
      </c>
      <c r="F371" s="22"/>
      <c r="G371" s="22">
        <v>83800</v>
      </c>
      <c r="H371" s="23">
        <v>92000</v>
      </c>
      <c r="I371" s="24"/>
      <c r="J371" s="23">
        <v>163000</v>
      </c>
    </row>
    <row r="372" spans="1:10" ht="12.75">
      <c r="A372" s="15">
        <v>366</v>
      </c>
      <c r="B372" s="15"/>
      <c r="C372" s="17"/>
      <c r="D372" s="15">
        <v>4040</v>
      </c>
      <c r="E372" s="21" t="s">
        <v>591</v>
      </c>
      <c r="F372" s="22"/>
      <c r="G372" s="22">
        <f>SUM(G373:G375)</f>
        <v>10070</v>
      </c>
      <c r="H372" s="23">
        <f>SUM(H373:H375)</f>
        <v>14000</v>
      </c>
      <c r="I372" s="24"/>
      <c r="J372" s="23">
        <f>SUM(J373:J375)</f>
        <v>30700</v>
      </c>
    </row>
    <row r="373" spans="1:10" ht="38.25">
      <c r="A373" s="15">
        <v>367</v>
      </c>
      <c r="B373" s="15"/>
      <c r="C373" s="17"/>
      <c r="D373" s="15"/>
      <c r="E373" s="21" t="s">
        <v>695</v>
      </c>
      <c r="F373" s="22"/>
      <c r="G373" s="22">
        <v>2210</v>
      </c>
      <c r="H373" s="23">
        <v>2700</v>
      </c>
      <c r="I373" s="24"/>
      <c r="J373" s="23">
        <v>9200</v>
      </c>
    </row>
    <row r="374" spans="1:10" ht="43.5" customHeight="1">
      <c r="A374" s="15">
        <v>368</v>
      </c>
      <c r="B374" s="15"/>
      <c r="C374" s="17"/>
      <c r="D374" s="15"/>
      <c r="E374" s="21" t="s">
        <v>696</v>
      </c>
      <c r="F374" s="22"/>
      <c r="G374" s="22">
        <v>2200</v>
      </c>
      <c r="H374" s="23">
        <v>3600</v>
      </c>
      <c r="I374" s="24"/>
      <c r="J374" s="23">
        <v>10000</v>
      </c>
    </row>
    <row r="375" spans="1:10" ht="42" customHeight="1">
      <c r="A375" s="15">
        <v>369</v>
      </c>
      <c r="B375" s="15"/>
      <c r="C375" s="17"/>
      <c r="D375" s="15"/>
      <c r="E375" s="21" t="s">
        <v>697</v>
      </c>
      <c r="F375" s="22"/>
      <c r="G375" s="22">
        <v>5660</v>
      </c>
      <c r="H375" s="23">
        <v>7700</v>
      </c>
      <c r="I375" s="24"/>
      <c r="J375" s="23">
        <v>11500</v>
      </c>
    </row>
    <row r="376" spans="1:10" ht="12.75">
      <c r="A376" s="15">
        <v>370</v>
      </c>
      <c r="B376" s="15"/>
      <c r="C376" s="17"/>
      <c r="D376" s="15">
        <v>4110</v>
      </c>
      <c r="E376" s="21" t="s">
        <v>593</v>
      </c>
      <c r="F376" s="22"/>
      <c r="G376" s="22">
        <f>SUM(G377:G379)</f>
        <v>25400</v>
      </c>
      <c r="H376" s="23">
        <f>SUM(H377:H379)</f>
        <v>37100</v>
      </c>
      <c r="I376" s="24"/>
      <c r="J376" s="23">
        <f>SUM(J377:J379)</f>
        <v>80900</v>
      </c>
    </row>
    <row r="377" spans="1:10" ht="12" customHeight="1">
      <c r="A377" s="15">
        <v>371</v>
      </c>
      <c r="B377" s="15"/>
      <c r="C377" s="17"/>
      <c r="D377" s="15"/>
      <c r="E377" s="21" t="s">
        <v>698</v>
      </c>
      <c r="F377" s="22"/>
      <c r="G377" s="22">
        <v>5200</v>
      </c>
      <c r="H377" s="23">
        <v>9800</v>
      </c>
      <c r="I377" s="24"/>
      <c r="J377" s="23">
        <v>24500</v>
      </c>
    </row>
    <row r="378" spans="1:10" ht="12" customHeight="1">
      <c r="A378" s="15">
        <v>372</v>
      </c>
      <c r="B378" s="15"/>
      <c r="C378" s="17"/>
      <c r="D378" s="15"/>
      <c r="E378" s="21" t="s">
        <v>699</v>
      </c>
      <c r="F378" s="22"/>
      <c r="G378" s="22">
        <v>5700</v>
      </c>
      <c r="H378" s="23">
        <v>11800</v>
      </c>
      <c r="I378" s="24"/>
      <c r="J378" s="23">
        <v>26400</v>
      </c>
    </row>
    <row r="379" spans="1:10" ht="12" customHeight="1">
      <c r="A379" s="15">
        <v>373</v>
      </c>
      <c r="B379" s="15"/>
      <c r="C379" s="17"/>
      <c r="D379" s="15"/>
      <c r="E379" s="21" t="s">
        <v>700</v>
      </c>
      <c r="F379" s="22"/>
      <c r="G379" s="22">
        <v>14500</v>
      </c>
      <c r="H379" s="23">
        <v>15500</v>
      </c>
      <c r="I379" s="24"/>
      <c r="J379" s="23">
        <v>30000</v>
      </c>
    </row>
    <row r="380" spans="1:10" ht="17.25" customHeight="1">
      <c r="A380" s="15">
        <v>374</v>
      </c>
      <c r="B380" s="15"/>
      <c r="C380" s="17"/>
      <c r="D380" s="15">
        <v>4120</v>
      </c>
      <c r="E380" s="21" t="s">
        <v>594</v>
      </c>
      <c r="F380" s="22"/>
      <c r="G380" s="22">
        <f>SUM(G381:G383)</f>
        <v>3950</v>
      </c>
      <c r="H380" s="23">
        <f>SUM(H381:H383)</f>
        <v>6100</v>
      </c>
      <c r="I380" s="24"/>
      <c r="J380" s="23">
        <f>SUM(J381:J383)</f>
        <v>12600</v>
      </c>
    </row>
    <row r="381" spans="1:10" ht="12" customHeight="1">
      <c r="A381" s="15">
        <v>375</v>
      </c>
      <c r="B381" s="15"/>
      <c r="C381" s="17"/>
      <c r="D381" s="15"/>
      <c r="E381" s="21" t="s">
        <v>701</v>
      </c>
      <c r="F381" s="22"/>
      <c r="G381" s="22">
        <v>750</v>
      </c>
      <c r="H381" s="23">
        <v>1600</v>
      </c>
      <c r="I381" s="24"/>
      <c r="J381" s="23">
        <v>3900</v>
      </c>
    </row>
    <row r="382" spans="1:10" ht="12" customHeight="1">
      <c r="A382" s="15">
        <v>376</v>
      </c>
      <c r="B382" s="15"/>
      <c r="C382" s="17"/>
      <c r="D382" s="15"/>
      <c r="E382" s="21" t="s">
        <v>702</v>
      </c>
      <c r="F382" s="22"/>
      <c r="G382" s="22">
        <v>900</v>
      </c>
      <c r="H382" s="23">
        <v>1900</v>
      </c>
      <c r="I382" s="24"/>
      <c r="J382" s="23">
        <v>4000</v>
      </c>
    </row>
    <row r="383" spans="1:10" ht="12" customHeight="1">
      <c r="A383" s="15">
        <v>377</v>
      </c>
      <c r="B383" s="15"/>
      <c r="C383" s="17"/>
      <c r="D383" s="15"/>
      <c r="E383" s="21" t="s">
        <v>703</v>
      </c>
      <c r="F383" s="22"/>
      <c r="G383" s="22">
        <v>2300</v>
      </c>
      <c r="H383" s="23">
        <v>2600</v>
      </c>
      <c r="I383" s="24"/>
      <c r="J383" s="23">
        <v>4700</v>
      </c>
    </row>
    <row r="384" spans="1:10" ht="12" customHeight="1">
      <c r="A384" s="15">
        <v>378</v>
      </c>
      <c r="B384" s="15"/>
      <c r="C384" s="17"/>
      <c r="D384" s="15">
        <v>4210</v>
      </c>
      <c r="E384" s="21" t="s">
        <v>555</v>
      </c>
      <c r="F384" s="22"/>
      <c r="G384" s="22">
        <f>SUM(G385+G386+G387)</f>
        <v>6000</v>
      </c>
      <c r="H384" s="23">
        <f>SUM(H385+H386+H387)</f>
        <v>6000</v>
      </c>
      <c r="I384" s="24"/>
      <c r="J384" s="23">
        <f>SUM(J385+J386+J387)</f>
        <v>6300</v>
      </c>
    </row>
    <row r="385" spans="1:10" ht="51">
      <c r="A385" s="15">
        <v>379</v>
      </c>
      <c r="B385" s="15"/>
      <c r="C385" s="17"/>
      <c r="D385" s="15"/>
      <c r="E385" s="21" t="s">
        <v>764</v>
      </c>
      <c r="F385" s="22"/>
      <c r="G385" s="22">
        <v>2000</v>
      </c>
      <c r="H385" s="23">
        <v>2000</v>
      </c>
      <c r="I385" s="24"/>
      <c r="J385" s="23">
        <v>2000</v>
      </c>
    </row>
    <row r="386" spans="1:10" ht="51">
      <c r="A386" s="15">
        <v>380</v>
      </c>
      <c r="B386" s="15"/>
      <c r="C386" s="17"/>
      <c r="D386" s="15"/>
      <c r="E386" s="21" t="s">
        <v>765</v>
      </c>
      <c r="F386" s="22"/>
      <c r="G386" s="22">
        <v>3000</v>
      </c>
      <c r="H386" s="23">
        <v>3000</v>
      </c>
      <c r="I386" s="24"/>
      <c r="J386" s="23">
        <v>3500</v>
      </c>
    </row>
    <row r="387" spans="1:10" ht="51">
      <c r="A387" s="15">
        <v>381</v>
      </c>
      <c r="B387" s="15"/>
      <c r="C387" s="17"/>
      <c r="D387" s="15"/>
      <c r="E387" s="21" t="s">
        <v>766</v>
      </c>
      <c r="F387" s="22"/>
      <c r="G387" s="22">
        <v>1000</v>
      </c>
      <c r="H387" s="23">
        <v>1000</v>
      </c>
      <c r="I387" s="24"/>
      <c r="J387" s="23">
        <v>800</v>
      </c>
    </row>
    <row r="388" spans="1:10" ht="12" customHeight="1">
      <c r="A388" s="15">
        <v>382</v>
      </c>
      <c r="B388" s="15"/>
      <c r="C388" s="17"/>
      <c r="D388" s="15">
        <v>4240</v>
      </c>
      <c r="E388" s="21" t="s">
        <v>718</v>
      </c>
      <c r="F388" s="22"/>
      <c r="G388" s="22">
        <f>SUM(G389:G391)</f>
        <v>6000</v>
      </c>
      <c r="H388" s="23">
        <f>SUM(H389:H391)</f>
        <v>7500</v>
      </c>
      <c r="I388" s="24"/>
      <c r="J388" s="23">
        <f>SUM(J389:J391)</f>
        <v>5500</v>
      </c>
    </row>
    <row r="389" spans="1:10" ht="25.5">
      <c r="A389" s="15">
        <v>383</v>
      </c>
      <c r="B389" s="15"/>
      <c r="C389" s="17"/>
      <c r="D389" s="15"/>
      <c r="E389" s="21" t="s">
        <v>719</v>
      </c>
      <c r="F389" s="22"/>
      <c r="G389" s="22">
        <v>1500</v>
      </c>
      <c r="H389" s="23">
        <v>1500</v>
      </c>
      <c r="I389" s="24"/>
      <c r="J389" s="23">
        <v>1000</v>
      </c>
    </row>
    <row r="390" spans="1:10" ht="25.5">
      <c r="A390" s="15">
        <v>384</v>
      </c>
      <c r="B390" s="15"/>
      <c r="C390" s="17"/>
      <c r="D390" s="15"/>
      <c r="E390" s="21" t="s">
        <v>767</v>
      </c>
      <c r="F390" s="22"/>
      <c r="G390" s="22">
        <v>1000</v>
      </c>
      <c r="H390" s="23">
        <v>1000</v>
      </c>
      <c r="I390" s="24"/>
      <c r="J390" s="23">
        <v>1500</v>
      </c>
    </row>
    <row r="391" spans="1:10" ht="25.5">
      <c r="A391" s="15">
        <v>385</v>
      </c>
      <c r="B391" s="15"/>
      <c r="C391" s="17"/>
      <c r="D391" s="15"/>
      <c r="E391" s="21" t="s">
        <v>721</v>
      </c>
      <c r="F391" s="22"/>
      <c r="G391" s="22">
        <v>3500</v>
      </c>
      <c r="H391" s="23">
        <v>5000</v>
      </c>
      <c r="I391" s="24"/>
      <c r="J391" s="23">
        <v>3000</v>
      </c>
    </row>
    <row r="392" spans="1:10" ht="12" customHeight="1">
      <c r="A392" s="15">
        <v>386</v>
      </c>
      <c r="B392" s="15"/>
      <c r="C392" s="17"/>
      <c r="D392" s="15">
        <v>4300</v>
      </c>
      <c r="E392" s="21" t="s">
        <v>507</v>
      </c>
      <c r="F392" s="22"/>
      <c r="G392" s="22"/>
      <c r="H392" s="23"/>
      <c r="I392" s="24"/>
      <c r="J392" s="23">
        <f>SUM(J393:J395)</f>
        <v>300</v>
      </c>
    </row>
    <row r="393" spans="1:10" ht="12" customHeight="1">
      <c r="A393" s="15">
        <v>387</v>
      </c>
      <c r="B393" s="15"/>
      <c r="C393" s="17"/>
      <c r="D393" s="15"/>
      <c r="E393" s="21" t="s">
        <v>768</v>
      </c>
      <c r="F393" s="22"/>
      <c r="G393" s="22"/>
      <c r="H393" s="23"/>
      <c r="I393" s="24"/>
      <c r="J393" s="23">
        <v>100</v>
      </c>
    </row>
    <row r="394" spans="1:10" ht="12" customHeight="1">
      <c r="A394" s="15">
        <v>388</v>
      </c>
      <c r="B394" s="15"/>
      <c r="C394" s="17"/>
      <c r="D394" s="15"/>
      <c r="E394" s="21" t="s">
        <v>769</v>
      </c>
      <c r="F394" s="22"/>
      <c r="G394" s="22"/>
      <c r="H394" s="23"/>
      <c r="I394" s="24"/>
      <c r="J394" s="23">
        <v>100</v>
      </c>
    </row>
    <row r="395" spans="1:10" ht="12" customHeight="1">
      <c r="A395" s="15">
        <v>389</v>
      </c>
      <c r="B395" s="15"/>
      <c r="C395" s="17"/>
      <c r="D395" s="15"/>
      <c r="E395" s="21" t="s">
        <v>770</v>
      </c>
      <c r="F395" s="22"/>
      <c r="G395" s="22"/>
      <c r="H395" s="23"/>
      <c r="I395" s="24"/>
      <c r="J395" s="23">
        <v>100</v>
      </c>
    </row>
    <row r="396" spans="1:10" ht="25.5">
      <c r="A396" s="15">
        <v>390</v>
      </c>
      <c r="B396" s="15"/>
      <c r="C396" s="17"/>
      <c r="D396" s="36">
        <v>4330</v>
      </c>
      <c r="E396" s="36" t="s">
        <v>771</v>
      </c>
      <c r="F396" s="22"/>
      <c r="G396" s="22" t="e">
        <f>SUM(#REF!+G397)</f>
        <v>#REF!</v>
      </c>
      <c r="H396" s="23" t="e">
        <f>SUM(#REF!+H397)</f>
        <v>#REF!</v>
      </c>
      <c r="I396" s="24"/>
      <c r="J396" s="23">
        <f>SUM(J397:J398)</f>
        <v>33240</v>
      </c>
    </row>
    <row r="397" spans="1:10" ht="12.75">
      <c r="A397" s="15">
        <v>391</v>
      </c>
      <c r="B397" s="15"/>
      <c r="C397" s="17"/>
      <c r="D397" s="15"/>
      <c r="E397" s="21" t="s">
        <v>772</v>
      </c>
      <c r="F397" s="19"/>
      <c r="G397" s="19">
        <v>12000</v>
      </c>
      <c r="H397" s="23">
        <v>2880</v>
      </c>
      <c r="I397" s="24"/>
      <c r="J397" s="23">
        <v>27720</v>
      </c>
    </row>
    <row r="398" spans="1:10" ht="25.5">
      <c r="A398" s="15">
        <v>392</v>
      </c>
      <c r="B398" s="15"/>
      <c r="C398" s="17"/>
      <c r="D398" s="15"/>
      <c r="E398" s="21" t="s">
        <v>773</v>
      </c>
      <c r="F398" s="19"/>
      <c r="G398" s="19"/>
      <c r="H398" s="23"/>
      <c r="I398" s="24"/>
      <c r="J398" s="23">
        <v>5520</v>
      </c>
    </row>
    <row r="399" spans="1:10" ht="12" customHeight="1">
      <c r="A399" s="15">
        <v>393</v>
      </c>
      <c r="B399" s="15"/>
      <c r="C399" s="17"/>
      <c r="D399" s="15">
        <v>4440</v>
      </c>
      <c r="E399" s="21" t="s">
        <v>627</v>
      </c>
      <c r="F399" s="22"/>
      <c r="G399" s="22">
        <f>SUM(G400:G402)</f>
        <v>11042</v>
      </c>
      <c r="H399" s="23">
        <f>SUM(H400:H402)</f>
        <v>17523</v>
      </c>
      <c r="I399" s="24"/>
      <c r="J399" s="23">
        <f>SUM(J400:J402)</f>
        <v>29562</v>
      </c>
    </row>
    <row r="400" spans="1:10" ht="24.75" customHeight="1">
      <c r="A400" s="15">
        <v>394</v>
      </c>
      <c r="B400" s="15"/>
      <c r="C400" s="17"/>
      <c r="D400" s="15"/>
      <c r="E400" s="21" t="s">
        <v>774</v>
      </c>
      <c r="F400" s="22"/>
      <c r="G400" s="22">
        <v>3860</v>
      </c>
      <c r="H400" s="23">
        <v>6956</v>
      </c>
      <c r="I400" s="24"/>
      <c r="J400" s="23">
        <v>8552</v>
      </c>
    </row>
    <row r="401" spans="1:10" ht="29.25" customHeight="1">
      <c r="A401" s="15">
        <v>395</v>
      </c>
      <c r="B401" s="15"/>
      <c r="C401" s="17"/>
      <c r="D401" s="15"/>
      <c r="E401" s="21" t="s">
        <v>775</v>
      </c>
      <c r="F401" s="22"/>
      <c r="G401" s="22">
        <v>2100</v>
      </c>
      <c r="H401" s="23">
        <v>5020</v>
      </c>
      <c r="I401" s="24"/>
      <c r="J401" s="23">
        <v>10059</v>
      </c>
    </row>
    <row r="402" spans="1:10" ht="27" customHeight="1">
      <c r="A402" s="15">
        <v>396</v>
      </c>
      <c r="B402" s="15"/>
      <c r="C402" s="17"/>
      <c r="D402" s="15"/>
      <c r="E402" s="21" t="s">
        <v>776</v>
      </c>
      <c r="F402" s="22"/>
      <c r="G402" s="22">
        <v>5082</v>
      </c>
      <c r="H402" s="23">
        <v>5547</v>
      </c>
      <c r="I402" s="24"/>
      <c r="J402" s="23">
        <v>10951</v>
      </c>
    </row>
    <row r="403" spans="1:10" ht="12.75">
      <c r="A403" s="15">
        <v>397</v>
      </c>
      <c r="B403" s="15" t="s">
        <v>493</v>
      </c>
      <c r="C403" s="17">
        <v>80104</v>
      </c>
      <c r="D403" s="17" t="s">
        <v>489</v>
      </c>
      <c r="E403" s="18" t="s">
        <v>777</v>
      </c>
      <c r="F403" s="19">
        <f>SUM(F404)</f>
        <v>991320</v>
      </c>
      <c r="G403" s="19">
        <f>SUM(G404+G414)</f>
        <v>1902451</v>
      </c>
      <c r="H403" s="20">
        <f>SUM(H404+H414)</f>
        <v>2480419</v>
      </c>
      <c r="I403" s="27"/>
      <c r="J403" s="20">
        <f>SUM(J404+J414)</f>
        <v>4432070</v>
      </c>
    </row>
    <row r="404" spans="1:10" ht="27" customHeight="1">
      <c r="A404" s="15">
        <v>398</v>
      </c>
      <c r="B404" s="15"/>
      <c r="C404" s="17"/>
      <c r="D404" s="15">
        <v>2540</v>
      </c>
      <c r="E404" s="21" t="s">
        <v>778</v>
      </c>
      <c r="F404" s="19">
        <f>SUM(F405:F421)</f>
        <v>991320</v>
      </c>
      <c r="G404" s="19">
        <f>SUM(G405:G409)</f>
        <v>1461091</v>
      </c>
      <c r="H404" s="20">
        <f>SUM(H405:H411)</f>
        <v>1913995</v>
      </c>
      <c r="I404" s="24"/>
      <c r="J404" s="23">
        <f>SUM(J405:J413)</f>
        <v>3531590</v>
      </c>
    </row>
    <row r="405" spans="1:10" ht="27" customHeight="1">
      <c r="A405" s="15">
        <v>399</v>
      </c>
      <c r="B405" s="15"/>
      <c r="C405" s="17"/>
      <c r="D405" s="15"/>
      <c r="E405" s="21" t="s">
        <v>779</v>
      </c>
      <c r="F405" s="22">
        <v>428400</v>
      </c>
      <c r="G405" s="22">
        <v>664132</v>
      </c>
      <c r="H405" s="23">
        <v>662073</v>
      </c>
      <c r="I405" s="24"/>
      <c r="J405" s="23">
        <v>835930</v>
      </c>
    </row>
    <row r="406" spans="1:10" ht="15" customHeight="1">
      <c r="A406" s="15">
        <v>400</v>
      </c>
      <c r="B406" s="15"/>
      <c r="C406" s="17"/>
      <c r="D406" s="15"/>
      <c r="E406" s="21" t="s">
        <v>780</v>
      </c>
      <c r="F406" s="22">
        <v>226800</v>
      </c>
      <c r="G406" s="22">
        <v>283766</v>
      </c>
      <c r="H406" s="23">
        <v>282887</v>
      </c>
      <c r="I406" s="24"/>
      <c r="J406" s="23">
        <v>471170</v>
      </c>
    </row>
    <row r="407" spans="1:10" ht="27" customHeight="1">
      <c r="A407" s="15">
        <v>401</v>
      </c>
      <c r="B407" s="15"/>
      <c r="C407" s="17"/>
      <c r="D407" s="15"/>
      <c r="E407" s="21" t="s">
        <v>781</v>
      </c>
      <c r="F407" s="22">
        <v>151200</v>
      </c>
      <c r="G407" s="22">
        <v>181127</v>
      </c>
      <c r="H407" s="23">
        <v>216679</v>
      </c>
      <c r="I407" s="24"/>
      <c r="J407" s="23">
        <v>264900</v>
      </c>
    </row>
    <row r="408" spans="1:10" ht="27" customHeight="1">
      <c r="A408" s="15">
        <v>402</v>
      </c>
      <c r="B408" s="15"/>
      <c r="C408" s="17"/>
      <c r="D408" s="15"/>
      <c r="E408" s="21" t="s">
        <v>782</v>
      </c>
      <c r="F408" s="22"/>
      <c r="G408" s="22">
        <v>181127</v>
      </c>
      <c r="H408" s="23">
        <v>421319</v>
      </c>
      <c r="I408" s="24"/>
      <c r="J408" s="23">
        <v>493960</v>
      </c>
    </row>
    <row r="409" spans="1:10" ht="27" customHeight="1">
      <c r="A409" s="15">
        <v>403</v>
      </c>
      <c r="B409" s="15"/>
      <c r="C409" s="17"/>
      <c r="D409" s="15"/>
      <c r="E409" s="21" t="s">
        <v>783</v>
      </c>
      <c r="F409" s="22"/>
      <c r="G409" s="22">
        <v>150939</v>
      </c>
      <c r="H409" s="23">
        <v>150471</v>
      </c>
      <c r="I409" s="24"/>
      <c r="J409" s="23">
        <v>249710</v>
      </c>
    </row>
    <row r="410" spans="1:10" ht="15" customHeight="1">
      <c r="A410" s="15">
        <v>404</v>
      </c>
      <c r="B410" s="15"/>
      <c r="C410" s="17"/>
      <c r="D410" s="15"/>
      <c r="E410" s="21" t="s">
        <v>784</v>
      </c>
      <c r="F410" s="22"/>
      <c r="G410" s="22"/>
      <c r="H410" s="23">
        <v>180566</v>
      </c>
      <c r="I410" s="24"/>
      <c r="J410" s="23">
        <v>227990</v>
      </c>
    </row>
    <row r="411" spans="1:10" ht="14.25" customHeight="1">
      <c r="A411" s="15">
        <v>405</v>
      </c>
      <c r="B411" s="15"/>
      <c r="C411" s="17"/>
      <c r="D411" s="15"/>
      <c r="E411" s="21" t="s">
        <v>785</v>
      </c>
      <c r="F411" s="22"/>
      <c r="G411" s="22"/>
      <c r="H411" s="23"/>
      <c r="I411" s="24"/>
      <c r="J411" s="23">
        <v>379970</v>
      </c>
    </row>
    <row r="412" spans="1:10" ht="15" customHeight="1">
      <c r="A412" s="15">
        <v>406</v>
      </c>
      <c r="B412" s="15"/>
      <c r="C412" s="17"/>
      <c r="D412" s="15"/>
      <c r="E412" s="21" t="s">
        <v>786</v>
      </c>
      <c r="F412" s="22"/>
      <c r="G412" s="22"/>
      <c r="H412" s="23"/>
      <c r="I412" s="24"/>
      <c r="J412" s="23">
        <v>379970</v>
      </c>
    </row>
    <row r="413" spans="1:10" ht="19.5" customHeight="1">
      <c r="A413" s="15">
        <v>407</v>
      </c>
      <c r="B413" s="15"/>
      <c r="C413" s="17"/>
      <c r="D413" s="15"/>
      <c r="E413" s="21" t="s">
        <v>787</v>
      </c>
      <c r="F413" s="22"/>
      <c r="G413" s="22"/>
      <c r="H413" s="23"/>
      <c r="I413" s="24"/>
      <c r="J413" s="23">
        <v>227990</v>
      </c>
    </row>
    <row r="414" spans="1:10" ht="27" customHeight="1">
      <c r="A414" s="15">
        <v>408</v>
      </c>
      <c r="B414" s="15"/>
      <c r="C414" s="17"/>
      <c r="D414" s="36">
        <v>4330</v>
      </c>
      <c r="E414" s="36" t="s">
        <v>771</v>
      </c>
      <c r="F414" s="22"/>
      <c r="G414" s="22">
        <f>SUM(G415:G421)</f>
        <v>441360</v>
      </c>
      <c r="H414" s="23">
        <f>SUM(H415:H422)</f>
        <v>566424</v>
      </c>
      <c r="I414" s="24"/>
      <c r="J414" s="23">
        <f>SUM(J415:J424)</f>
        <v>900480</v>
      </c>
    </row>
    <row r="415" spans="1:10" ht="16.5" customHeight="1">
      <c r="A415" s="15">
        <v>409</v>
      </c>
      <c r="B415" s="15"/>
      <c r="C415" s="17"/>
      <c r="D415" s="15"/>
      <c r="E415" s="21" t="s">
        <v>788</v>
      </c>
      <c r="F415" s="22">
        <v>150000</v>
      </c>
      <c r="G415" s="22">
        <v>174720</v>
      </c>
      <c r="H415" s="23">
        <v>278160</v>
      </c>
      <c r="I415" s="24"/>
      <c r="J415" s="23">
        <v>336600</v>
      </c>
    </row>
    <row r="416" spans="1:10" ht="18" customHeight="1">
      <c r="A416" s="15">
        <v>410</v>
      </c>
      <c r="B416" s="15"/>
      <c r="C416" s="17"/>
      <c r="D416" s="15"/>
      <c r="E416" s="21" t="s">
        <v>789</v>
      </c>
      <c r="F416" s="22"/>
      <c r="G416" s="22"/>
      <c r="H416" s="23">
        <v>12744</v>
      </c>
      <c r="I416" s="24"/>
      <c r="J416" s="23">
        <v>72000</v>
      </c>
    </row>
    <row r="417" spans="1:10" ht="16.5" customHeight="1">
      <c r="A417" s="15">
        <v>411</v>
      </c>
      <c r="B417" s="15"/>
      <c r="C417" s="17"/>
      <c r="D417" s="15"/>
      <c r="E417" s="21" t="s">
        <v>790</v>
      </c>
      <c r="F417" s="22"/>
      <c r="G417" s="22">
        <v>190680</v>
      </c>
      <c r="H417" s="23">
        <v>205800</v>
      </c>
      <c r="I417" s="24"/>
      <c r="J417" s="23">
        <v>218400</v>
      </c>
    </row>
    <row r="418" spans="1:10" ht="17.25" customHeight="1">
      <c r="A418" s="15">
        <v>412</v>
      </c>
      <c r="B418" s="15"/>
      <c r="C418" s="17"/>
      <c r="D418" s="15"/>
      <c r="E418" s="21" t="s">
        <v>791</v>
      </c>
      <c r="F418" s="22"/>
      <c r="G418" s="22">
        <v>12960</v>
      </c>
      <c r="H418" s="23">
        <v>18000</v>
      </c>
      <c r="I418" s="24"/>
      <c r="J418" s="23">
        <v>40800</v>
      </c>
    </row>
    <row r="419" spans="1:10" ht="15.75" customHeight="1">
      <c r="A419" s="15">
        <v>413</v>
      </c>
      <c r="B419" s="15"/>
      <c r="C419" s="17"/>
      <c r="D419" s="15"/>
      <c r="E419" s="21" t="s">
        <v>792</v>
      </c>
      <c r="F419" s="22"/>
      <c r="G419" s="22">
        <v>12480</v>
      </c>
      <c r="H419" s="23">
        <v>22560</v>
      </c>
      <c r="I419" s="24"/>
      <c r="J419" s="23">
        <v>117480</v>
      </c>
    </row>
    <row r="420" spans="1:10" ht="14.25" customHeight="1">
      <c r="A420" s="15">
        <v>414</v>
      </c>
      <c r="B420" s="15"/>
      <c r="C420" s="17"/>
      <c r="D420" s="15"/>
      <c r="E420" s="21" t="s">
        <v>793</v>
      </c>
      <c r="F420" s="22"/>
      <c r="G420" s="22">
        <v>6600</v>
      </c>
      <c r="H420" s="23">
        <v>5760</v>
      </c>
      <c r="I420" s="24"/>
      <c r="J420" s="23">
        <v>18960</v>
      </c>
    </row>
    <row r="421" spans="1:10" ht="17.25" customHeight="1">
      <c r="A421" s="15">
        <v>415</v>
      </c>
      <c r="B421" s="15"/>
      <c r="C421" s="17"/>
      <c r="D421" s="15"/>
      <c r="E421" s="21" t="s">
        <v>794</v>
      </c>
      <c r="F421" s="22">
        <v>34920</v>
      </c>
      <c r="G421" s="22">
        <v>43920</v>
      </c>
      <c r="H421" s="23">
        <v>15600</v>
      </c>
      <c r="I421" s="24"/>
      <c r="J421" s="23">
        <v>59040</v>
      </c>
    </row>
    <row r="422" spans="1:10" ht="17.25" customHeight="1">
      <c r="A422" s="15">
        <v>416</v>
      </c>
      <c r="B422" s="15"/>
      <c r="C422" s="17"/>
      <c r="D422" s="15"/>
      <c r="E422" s="21" t="s">
        <v>795</v>
      </c>
      <c r="F422" s="22"/>
      <c r="G422" s="22">
        <v>0</v>
      </c>
      <c r="H422" s="23">
        <v>7800</v>
      </c>
      <c r="I422" s="24"/>
      <c r="J422" s="23">
        <v>9840</v>
      </c>
    </row>
    <row r="423" spans="1:10" ht="19.5" customHeight="1">
      <c r="A423" s="15">
        <v>417</v>
      </c>
      <c r="B423" s="15"/>
      <c r="C423" s="17"/>
      <c r="D423" s="15"/>
      <c r="E423" s="21" t="s">
        <v>796</v>
      </c>
      <c r="F423" s="22"/>
      <c r="G423" s="22"/>
      <c r="H423" s="23"/>
      <c r="I423" s="24"/>
      <c r="J423" s="23">
        <v>18960</v>
      </c>
    </row>
    <row r="424" spans="1:10" ht="16.5" customHeight="1">
      <c r="A424" s="15">
        <v>418</v>
      </c>
      <c r="B424" s="15"/>
      <c r="C424" s="17"/>
      <c r="D424" s="15"/>
      <c r="E424" s="21" t="s">
        <v>797</v>
      </c>
      <c r="F424" s="22"/>
      <c r="G424" s="22"/>
      <c r="H424" s="23"/>
      <c r="I424" s="24"/>
      <c r="J424" s="23">
        <v>8400</v>
      </c>
    </row>
    <row r="425" spans="1:10" ht="12.75" customHeight="1">
      <c r="A425" s="15">
        <v>419</v>
      </c>
      <c r="B425" s="15"/>
      <c r="C425" s="17">
        <v>80104</v>
      </c>
      <c r="D425" s="17"/>
      <c r="E425" s="18" t="s">
        <v>798</v>
      </c>
      <c r="F425" s="19" t="e">
        <f>SUM(F426+F429+F432+F435+F438+F446+#REF!+F452+F455+F458+F461+F464+F467+F475+F478+F481+#REF!)</f>
        <v>#REF!</v>
      </c>
      <c r="G425" s="19" t="e">
        <f>SUM(G426+G429+G432+G435+G438+G446+G452+G455+G458+G461+G464+G467+G475+G478+G481+#REF!+G449+G469+G484+#REF!+#REF!+G441+G443)</f>
        <v>#REF!</v>
      </c>
      <c r="H425" s="20" t="e">
        <f>SUM(H426+H429+H432+H435+H438+H446+H452+H455+H458+H461+H464+H467+H475+H478+H481+#REF!+H449+H469+H484+#REF!+#REF!+H441+H443+#REF!)</f>
        <v>#REF!</v>
      </c>
      <c r="I425" s="20" t="e">
        <f>SUM(I426+I429+I432+I435+I438+I446+I452+I455+I458+I461+I464+I467+I475+I478+I481+I449+I469+I484+#REF!+#REF!+I441+I443)</f>
        <v>#REF!</v>
      </c>
      <c r="J425" s="20">
        <f>SUM(J426+J429+J432+J435+J438+J446+J452+J455+J458+J461+J464+J467+J472+J475+J478+J481+J449+J469+J484+J441+J443)</f>
        <v>2079949</v>
      </c>
    </row>
    <row r="426" spans="1:10" ht="12.75">
      <c r="A426" s="15">
        <v>420</v>
      </c>
      <c r="B426" s="15" t="s">
        <v>493</v>
      </c>
      <c r="C426" s="15" t="s">
        <v>494</v>
      </c>
      <c r="D426" s="15">
        <v>3020</v>
      </c>
      <c r="E426" s="21" t="s">
        <v>757</v>
      </c>
      <c r="F426" s="22">
        <f>SUM(F427:F428)</f>
        <v>48810</v>
      </c>
      <c r="G426" s="22">
        <f>SUM(G427:G428)</f>
        <v>60200</v>
      </c>
      <c r="H426" s="23">
        <f>SUM(H427:H428)</f>
        <v>67500</v>
      </c>
      <c r="I426" s="24"/>
      <c r="J426" s="23">
        <f>SUM(J427:J428)</f>
        <v>91800</v>
      </c>
    </row>
    <row r="427" spans="1:10" ht="38.25">
      <c r="A427" s="15">
        <v>421</v>
      </c>
      <c r="B427" s="15"/>
      <c r="C427" s="15"/>
      <c r="D427" s="15"/>
      <c r="E427" s="21" t="s">
        <v>799</v>
      </c>
      <c r="F427" s="22">
        <v>35162</v>
      </c>
      <c r="G427" s="22">
        <v>45100</v>
      </c>
      <c r="H427" s="23">
        <v>49000</v>
      </c>
      <c r="I427" s="24"/>
      <c r="J427" s="23">
        <v>68500</v>
      </c>
    </row>
    <row r="428" spans="1:10" ht="38.25" customHeight="1">
      <c r="A428" s="15">
        <v>422</v>
      </c>
      <c r="B428" s="15"/>
      <c r="C428" s="15"/>
      <c r="D428" s="15"/>
      <c r="E428" s="21" t="s">
        <v>800</v>
      </c>
      <c r="F428" s="22">
        <v>13648</v>
      </c>
      <c r="G428" s="22">
        <v>15100</v>
      </c>
      <c r="H428" s="23">
        <v>18500</v>
      </c>
      <c r="I428" s="24"/>
      <c r="J428" s="23">
        <v>23300</v>
      </c>
    </row>
    <row r="429" spans="1:10" ht="12" customHeight="1">
      <c r="A429" s="15">
        <v>423</v>
      </c>
      <c r="B429" s="15" t="s">
        <v>493</v>
      </c>
      <c r="C429" s="15" t="s">
        <v>494</v>
      </c>
      <c r="D429" s="15">
        <v>4010</v>
      </c>
      <c r="E429" s="21" t="s">
        <v>588</v>
      </c>
      <c r="F429" s="22">
        <f>SUM(F430:F431)</f>
        <v>667947</v>
      </c>
      <c r="G429" s="22">
        <f>SUM(G430:G431)</f>
        <v>943000</v>
      </c>
      <c r="H429" s="23">
        <f>SUM(H430:H431)</f>
        <v>1011000</v>
      </c>
      <c r="I429" s="24"/>
      <c r="J429" s="23">
        <f>SUM(J430:J431)</f>
        <v>1236100</v>
      </c>
    </row>
    <row r="430" spans="1:10" ht="38.25">
      <c r="A430" s="15">
        <v>424</v>
      </c>
      <c r="B430" s="15"/>
      <c r="C430" s="15"/>
      <c r="D430" s="15"/>
      <c r="E430" s="40" t="s">
        <v>801</v>
      </c>
      <c r="F430" s="22">
        <v>473240</v>
      </c>
      <c r="G430" s="22">
        <v>692000</v>
      </c>
      <c r="H430" s="23">
        <v>732000</v>
      </c>
      <c r="I430" s="24"/>
      <c r="J430" s="23">
        <v>907000</v>
      </c>
    </row>
    <row r="431" spans="1:10" ht="40.5" customHeight="1">
      <c r="A431" s="15">
        <v>425</v>
      </c>
      <c r="B431" s="15"/>
      <c r="C431" s="15"/>
      <c r="D431" s="15"/>
      <c r="E431" s="40" t="s">
        <v>802</v>
      </c>
      <c r="F431" s="22">
        <v>194707</v>
      </c>
      <c r="G431" s="22">
        <v>251000</v>
      </c>
      <c r="H431" s="23">
        <v>279000</v>
      </c>
      <c r="I431" s="24"/>
      <c r="J431" s="23">
        <v>329100</v>
      </c>
    </row>
    <row r="432" spans="1:10" ht="12.75">
      <c r="A432" s="15">
        <v>426</v>
      </c>
      <c r="B432" s="15" t="s">
        <v>493</v>
      </c>
      <c r="C432" s="15" t="s">
        <v>494</v>
      </c>
      <c r="D432" s="15">
        <v>4040</v>
      </c>
      <c r="E432" s="21" t="s">
        <v>591</v>
      </c>
      <c r="F432" s="22">
        <f>SUM(F433:F434)</f>
        <v>51998</v>
      </c>
      <c r="G432" s="22">
        <f>SUM(G433:G434)</f>
        <v>68950</v>
      </c>
      <c r="H432" s="23">
        <f>SUM(H433:H434)</f>
        <v>80600</v>
      </c>
      <c r="I432" s="24"/>
      <c r="J432" s="23">
        <f>SUM(J433:J434)</f>
        <v>98000</v>
      </c>
    </row>
    <row r="433" spans="1:10" ht="40.5" customHeight="1">
      <c r="A433" s="15">
        <v>427</v>
      </c>
      <c r="B433" s="15"/>
      <c r="C433" s="15"/>
      <c r="D433" s="15"/>
      <c r="E433" s="21" t="s">
        <v>803</v>
      </c>
      <c r="F433" s="22">
        <v>36574</v>
      </c>
      <c r="G433" s="22">
        <v>48200</v>
      </c>
      <c r="H433" s="23">
        <v>58100</v>
      </c>
      <c r="I433" s="24"/>
      <c r="J433" s="23">
        <v>72000</v>
      </c>
    </row>
    <row r="434" spans="1:10" ht="38.25">
      <c r="A434" s="15">
        <v>428</v>
      </c>
      <c r="B434" s="15"/>
      <c r="C434" s="15"/>
      <c r="D434" s="15"/>
      <c r="E434" s="21" t="s">
        <v>804</v>
      </c>
      <c r="F434" s="22">
        <v>15424</v>
      </c>
      <c r="G434" s="22">
        <v>20750</v>
      </c>
      <c r="H434" s="23">
        <v>22500</v>
      </c>
      <c r="I434" s="24"/>
      <c r="J434" s="23">
        <v>26000</v>
      </c>
    </row>
    <row r="435" spans="1:10" ht="12.75">
      <c r="A435" s="15">
        <v>429</v>
      </c>
      <c r="B435" s="15" t="s">
        <v>493</v>
      </c>
      <c r="C435" s="15" t="s">
        <v>494</v>
      </c>
      <c r="D435" s="15">
        <v>4110</v>
      </c>
      <c r="E435" s="21" t="s">
        <v>593</v>
      </c>
      <c r="F435" s="22">
        <f>SUM(F436:F437)</f>
        <v>134039</v>
      </c>
      <c r="G435" s="22">
        <f>SUM(G436:G437)</f>
        <v>160600</v>
      </c>
      <c r="H435" s="23">
        <f>SUM(H436:H437)</f>
        <v>176000</v>
      </c>
      <c r="I435" s="24"/>
      <c r="J435" s="23">
        <f>SUM(J436:J437)</f>
        <v>222000</v>
      </c>
    </row>
    <row r="436" spans="1:10" ht="13.5" customHeight="1">
      <c r="A436" s="15">
        <v>430</v>
      </c>
      <c r="B436" s="15"/>
      <c r="C436" s="15"/>
      <c r="D436" s="15"/>
      <c r="E436" s="21" t="s">
        <v>805</v>
      </c>
      <c r="F436" s="22">
        <v>95140</v>
      </c>
      <c r="G436" s="22">
        <v>117500</v>
      </c>
      <c r="H436" s="23">
        <v>127500</v>
      </c>
      <c r="I436" s="24"/>
      <c r="J436" s="23">
        <v>162000</v>
      </c>
    </row>
    <row r="437" spans="1:10" ht="18.75" customHeight="1">
      <c r="A437" s="15">
        <v>431</v>
      </c>
      <c r="B437" s="15"/>
      <c r="C437" s="15"/>
      <c r="D437" s="15"/>
      <c r="E437" s="21" t="s">
        <v>806</v>
      </c>
      <c r="F437" s="22">
        <v>38899</v>
      </c>
      <c r="G437" s="22">
        <v>43100</v>
      </c>
      <c r="H437" s="23">
        <v>48500</v>
      </c>
      <c r="I437" s="24"/>
      <c r="J437" s="23">
        <v>60000</v>
      </c>
    </row>
    <row r="438" spans="1:10" ht="12.75">
      <c r="A438" s="15">
        <v>432</v>
      </c>
      <c r="B438" s="15" t="s">
        <v>493</v>
      </c>
      <c r="C438" s="15" t="s">
        <v>494</v>
      </c>
      <c r="D438" s="15">
        <v>4120</v>
      </c>
      <c r="E438" s="21" t="s">
        <v>594</v>
      </c>
      <c r="F438" s="22">
        <f>SUM(F439:F440)</f>
        <v>18258</v>
      </c>
      <c r="G438" s="22">
        <f>SUM(G439:G440)</f>
        <v>26000</v>
      </c>
      <c r="H438" s="23">
        <f>SUM(H439:H440)</f>
        <v>28980</v>
      </c>
      <c r="I438" s="24"/>
      <c r="J438" s="23">
        <f>SUM(J439:J440)</f>
        <v>33900</v>
      </c>
    </row>
    <row r="439" spans="1:10" ht="12.75">
      <c r="A439" s="15">
        <v>433</v>
      </c>
      <c r="B439" s="15"/>
      <c r="C439" s="15"/>
      <c r="D439" s="15"/>
      <c r="E439" s="21" t="s">
        <v>807</v>
      </c>
      <c r="F439" s="22">
        <v>12960</v>
      </c>
      <c r="G439" s="22">
        <v>19500</v>
      </c>
      <c r="H439" s="23">
        <v>21000</v>
      </c>
      <c r="I439" s="24"/>
      <c r="J439" s="23">
        <v>25400</v>
      </c>
    </row>
    <row r="440" spans="1:10" ht="12.75">
      <c r="A440" s="15">
        <v>434</v>
      </c>
      <c r="B440" s="15"/>
      <c r="C440" s="15"/>
      <c r="D440" s="15"/>
      <c r="E440" s="21" t="s">
        <v>808</v>
      </c>
      <c r="F440" s="22">
        <v>5298</v>
      </c>
      <c r="G440" s="22">
        <v>6500</v>
      </c>
      <c r="H440" s="23">
        <v>7980</v>
      </c>
      <c r="I440" s="24"/>
      <c r="J440" s="23">
        <v>8500</v>
      </c>
    </row>
    <row r="441" spans="1:10" ht="25.5">
      <c r="A441" s="15">
        <v>435</v>
      </c>
      <c r="B441" s="15"/>
      <c r="C441" s="15"/>
      <c r="D441" s="15">
        <v>4140</v>
      </c>
      <c r="E441" s="21" t="s">
        <v>704</v>
      </c>
      <c r="F441" s="22"/>
      <c r="G441" s="22">
        <f>SUM(G442)</f>
        <v>6480</v>
      </c>
      <c r="H441" s="23">
        <f>SUM(H442)</f>
        <v>7224</v>
      </c>
      <c r="I441" s="24"/>
      <c r="J441" s="23">
        <f>SUM(J442)</f>
        <v>12600</v>
      </c>
    </row>
    <row r="442" spans="1:10" ht="12.75">
      <c r="A442" s="15">
        <v>436</v>
      </c>
      <c r="B442" s="15"/>
      <c r="C442" s="15"/>
      <c r="D442" s="15"/>
      <c r="E442" s="21" t="s">
        <v>809</v>
      </c>
      <c r="F442" s="22"/>
      <c r="G442" s="22">
        <v>6480</v>
      </c>
      <c r="H442" s="23">
        <v>7224</v>
      </c>
      <c r="I442" s="24"/>
      <c r="J442" s="23">
        <v>12600</v>
      </c>
    </row>
    <row r="443" spans="1:10" ht="12.75">
      <c r="A443" s="15">
        <v>437</v>
      </c>
      <c r="B443" s="15"/>
      <c r="C443" s="15"/>
      <c r="D443" s="15">
        <v>4170</v>
      </c>
      <c r="E443" s="21" t="s">
        <v>610</v>
      </c>
      <c r="F443" s="22"/>
      <c r="G443" s="22">
        <f>SUM(G444)</f>
        <v>4000</v>
      </c>
      <c r="H443" s="23">
        <f>SUM(H444+H445)</f>
        <v>10000</v>
      </c>
      <c r="I443" s="24"/>
      <c r="J443" s="23">
        <f>SUM(J444+J445)</f>
        <v>5000</v>
      </c>
    </row>
    <row r="444" spans="1:10" ht="37.5" customHeight="1">
      <c r="A444" s="15">
        <v>438</v>
      </c>
      <c r="B444" s="15"/>
      <c r="C444" s="15"/>
      <c r="D444" s="15"/>
      <c r="E444" s="21" t="s">
        <v>810</v>
      </c>
      <c r="F444" s="22"/>
      <c r="G444" s="22">
        <v>4000</v>
      </c>
      <c r="H444" s="23">
        <v>7000</v>
      </c>
      <c r="I444" s="24"/>
      <c r="J444" s="23">
        <v>4000</v>
      </c>
    </row>
    <row r="445" spans="1:10" ht="25.5">
      <c r="A445" s="15">
        <v>439</v>
      </c>
      <c r="B445" s="15"/>
      <c r="C445" s="15"/>
      <c r="D445" s="15"/>
      <c r="E445" s="21" t="s">
        <v>811</v>
      </c>
      <c r="F445" s="22"/>
      <c r="G445" s="22"/>
      <c r="H445" s="23">
        <v>3000</v>
      </c>
      <c r="I445" s="24"/>
      <c r="J445" s="23">
        <v>1000</v>
      </c>
    </row>
    <row r="446" spans="1:10" ht="17.25" customHeight="1">
      <c r="A446" s="15">
        <v>440</v>
      </c>
      <c r="B446" s="15" t="s">
        <v>493</v>
      </c>
      <c r="C446" s="15" t="s">
        <v>494</v>
      </c>
      <c r="D446" s="15">
        <v>4210</v>
      </c>
      <c r="E446" s="21" t="s">
        <v>555</v>
      </c>
      <c r="F446" s="22">
        <f>SUM(F447:F448)</f>
        <v>40236</v>
      </c>
      <c r="G446" s="22">
        <f>SUM(G447:G448)</f>
        <v>77000</v>
      </c>
      <c r="H446" s="23">
        <f>SUM(H447:H448)</f>
        <v>61500</v>
      </c>
      <c r="I446" s="24"/>
      <c r="J446" s="23">
        <f>SUM(J447:J448)</f>
        <v>50000</v>
      </c>
    </row>
    <row r="447" spans="1:10" ht="51.75" customHeight="1">
      <c r="A447" s="15">
        <v>441</v>
      </c>
      <c r="B447" s="15"/>
      <c r="C447" s="15"/>
      <c r="D447" s="15"/>
      <c r="E447" s="21" t="s">
        <v>812</v>
      </c>
      <c r="F447" s="22">
        <v>27598</v>
      </c>
      <c r="G447" s="22">
        <v>60000</v>
      </c>
      <c r="H447" s="23">
        <v>47000</v>
      </c>
      <c r="I447" s="24"/>
      <c r="J447" s="23">
        <v>35000</v>
      </c>
    </row>
    <row r="448" spans="1:10" ht="63.75">
      <c r="A448" s="15">
        <v>442</v>
      </c>
      <c r="B448" s="15"/>
      <c r="C448" s="15"/>
      <c r="D448" s="15"/>
      <c r="E448" s="21" t="s">
        <v>813</v>
      </c>
      <c r="F448" s="22">
        <v>12638</v>
      </c>
      <c r="G448" s="22">
        <v>17000</v>
      </c>
      <c r="H448" s="23">
        <v>14500</v>
      </c>
      <c r="I448" s="24"/>
      <c r="J448" s="23">
        <v>15000</v>
      </c>
    </row>
    <row r="449" spans="1:10" ht="12.75">
      <c r="A449" s="15">
        <v>443</v>
      </c>
      <c r="B449" s="15"/>
      <c r="C449" s="15"/>
      <c r="D449" s="15">
        <v>4230</v>
      </c>
      <c r="E449" s="21" t="s">
        <v>714</v>
      </c>
      <c r="F449" s="22">
        <f>SUM(F450:F453)</f>
        <v>28612</v>
      </c>
      <c r="G449" s="22">
        <f>SUM(G450:G451)</f>
        <v>3500</v>
      </c>
      <c r="H449" s="23">
        <f>SUM(H450:H451)</f>
        <v>1500</v>
      </c>
      <c r="I449" s="24"/>
      <c r="J449" s="23">
        <f>SUM(J450:J451)</f>
        <v>350</v>
      </c>
    </row>
    <row r="450" spans="1:10" ht="25.5">
      <c r="A450" s="15">
        <v>444</v>
      </c>
      <c r="B450" s="15"/>
      <c r="C450" s="15"/>
      <c r="D450" s="15"/>
      <c r="E450" s="21" t="s">
        <v>814</v>
      </c>
      <c r="F450" s="22">
        <v>4700</v>
      </c>
      <c r="G450" s="22">
        <v>2000</v>
      </c>
      <c r="H450" s="23">
        <v>1000</v>
      </c>
      <c r="I450" s="24"/>
      <c r="J450" s="23">
        <v>250</v>
      </c>
    </row>
    <row r="451" spans="1:10" ht="25.5">
      <c r="A451" s="15">
        <v>445</v>
      </c>
      <c r="B451" s="15"/>
      <c r="C451" s="15"/>
      <c r="D451" s="15"/>
      <c r="E451" s="21" t="s">
        <v>815</v>
      </c>
      <c r="F451" s="22"/>
      <c r="G451" s="22">
        <v>1500</v>
      </c>
      <c r="H451" s="23">
        <v>500</v>
      </c>
      <c r="I451" s="24"/>
      <c r="J451" s="23">
        <v>100</v>
      </c>
    </row>
    <row r="452" spans="1:10" ht="12.75">
      <c r="A452" s="15">
        <v>446</v>
      </c>
      <c r="B452" s="15" t="s">
        <v>493</v>
      </c>
      <c r="C452" s="15" t="s">
        <v>494</v>
      </c>
      <c r="D452" s="15">
        <v>4240</v>
      </c>
      <c r="E452" s="21" t="s">
        <v>718</v>
      </c>
      <c r="F452" s="22">
        <f>SUM(F453:F454)</f>
        <v>15046</v>
      </c>
      <c r="G452" s="22">
        <f>SUM(G453:G454)</f>
        <v>30000</v>
      </c>
      <c r="H452" s="23">
        <f>SUM(H453:H454)</f>
        <v>28000</v>
      </c>
      <c r="I452" s="24"/>
      <c r="J452" s="23">
        <f>SUM(J453:J454)</f>
        <v>19500</v>
      </c>
    </row>
    <row r="453" spans="1:10" ht="25.5">
      <c r="A453" s="15">
        <v>447</v>
      </c>
      <c r="B453" s="15"/>
      <c r="C453" s="15"/>
      <c r="D453" s="15"/>
      <c r="E453" s="21" t="s">
        <v>816</v>
      </c>
      <c r="F453" s="22">
        <v>8866</v>
      </c>
      <c r="G453" s="22">
        <v>20000</v>
      </c>
      <c r="H453" s="23">
        <v>16000</v>
      </c>
      <c r="I453" s="24"/>
      <c r="J453" s="23">
        <v>12000</v>
      </c>
    </row>
    <row r="454" spans="1:10" ht="25.5">
      <c r="A454" s="15">
        <v>448</v>
      </c>
      <c r="B454" s="15"/>
      <c r="C454" s="15"/>
      <c r="D454" s="15"/>
      <c r="E454" s="21" t="s">
        <v>817</v>
      </c>
      <c r="F454" s="22">
        <v>6180</v>
      </c>
      <c r="G454" s="22">
        <v>10000</v>
      </c>
      <c r="H454" s="23">
        <v>12000</v>
      </c>
      <c r="I454" s="24"/>
      <c r="J454" s="23">
        <v>7500</v>
      </c>
    </row>
    <row r="455" spans="1:10" ht="12.75">
      <c r="A455" s="15">
        <v>449</v>
      </c>
      <c r="B455" s="15"/>
      <c r="C455" s="15"/>
      <c r="D455" s="15">
        <v>4260</v>
      </c>
      <c r="E455" s="21" t="s">
        <v>495</v>
      </c>
      <c r="F455" s="22">
        <f>SUM(F456:F457)</f>
        <v>108030</v>
      </c>
      <c r="G455" s="22">
        <f>SUM(G456:G457)</f>
        <v>105000</v>
      </c>
      <c r="H455" s="23">
        <f>SUM(H456:H457)</f>
        <v>105000</v>
      </c>
      <c r="I455" s="24"/>
      <c r="J455" s="23">
        <f>SUM(J456:J457)</f>
        <v>133500</v>
      </c>
    </row>
    <row r="456" spans="1:10" ht="25.5">
      <c r="A456" s="15">
        <v>450</v>
      </c>
      <c r="B456" s="15"/>
      <c r="C456" s="15"/>
      <c r="D456" s="15"/>
      <c r="E456" s="21" t="s">
        <v>818</v>
      </c>
      <c r="F456" s="22">
        <v>79930</v>
      </c>
      <c r="G456" s="22">
        <v>80000</v>
      </c>
      <c r="H456" s="23">
        <v>82000</v>
      </c>
      <c r="I456" s="24"/>
      <c r="J456" s="23">
        <v>103500</v>
      </c>
    </row>
    <row r="457" spans="1:10" ht="25.5">
      <c r="A457" s="15">
        <v>451</v>
      </c>
      <c r="B457" s="15"/>
      <c r="C457" s="15"/>
      <c r="D457" s="15"/>
      <c r="E457" s="21" t="s">
        <v>819</v>
      </c>
      <c r="F457" s="22">
        <v>28100</v>
      </c>
      <c r="G457" s="22">
        <v>25000</v>
      </c>
      <c r="H457" s="23">
        <v>23000</v>
      </c>
      <c r="I457" s="24"/>
      <c r="J457" s="23">
        <v>30000</v>
      </c>
    </row>
    <row r="458" spans="1:10" ht="12.75">
      <c r="A458" s="15">
        <v>452</v>
      </c>
      <c r="B458" s="15"/>
      <c r="C458" s="15"/>
      <c r="D458" s="15">
        <v>4270</v>
      </c>
      <c r="E458" s="21" t="s">
        <v>501</v>
      </c>
      <c r="F458" s="22">
        <f>SUM(F459:F460)</f>
        <v>80000</v>
      </c>
      <c r="G458" s="22">
        <f>SUM(G459:G460)</f>
        <v>1500</v>
      </c>
      <c r="H458" s="23">
        <f>SUM(H459:H460)</f>
        <v>600</v>
      </c>
      <c r="I458" s="24"/>
      <c r="J458" s="23">
        <f>SUM(J459:J460)</f>
        <v>19600</v>
      </c>
    </row>
    <row r="459" spans="1:10" ht="25.5">
      <c r="A459" s="15">
        <v>453</v>
      </c>
      <c r="B459" s="15"/>
      <c r="C459" s="15"/>
      <c r="D459" s="15"/>
      <c r="E459" s="21" t="s">
        <v>820</v>
      </c>
      <c r="F459" s="22"/>
      <c r="G459" s="22"/>
      <c r="H459" s="23"/>
      <c r="I459" s="24"/>
      <c r="J459" s="23">
        <v>18500</v>
      </c>
    </row>
    <row r="460" spans="1:10" ht="25.5">
      <c r="A460" s="15">
        <v>454</v>
      </c>
      <c r="B460" s="15"/>
      <c r="C460" s="15"/>
      <c r="D460" s="15"/>
      <c r="E460" s="21" t="s">
        <v>821</v>
      </c>
      <c r="F460" s="22">
        <v>80000</v>
      </c>
      <c r="G460" s="22">
        <v>1500</v>
      </c>
      <c r="H460" s="23">
        <v>600</v>
      </c>
      <c r="I460" s="24"/>
      <c r="J460" s="23">
        <v>1100</v>
      </c>
    </row>
    <row r="461" spans="1:10" ht="12.75">
      <c r="A461" s="15">
        <v>455</v>
      </c>
      <c r="B461" s="15"/>
      <c r="C461" s="15"/>
      <c r="D461" s="15">
        <v>4280</v>
      </c>
      <c r="E461" s="21" t="s">
        <v>615</v>
      </c>
      <c r="F461" s="22">
        <f>SUM(F462:F463)</f>
        <v>2900</v>
      </c>
      <c r="G461" s="22">
        <f>SUM(G462:G463)</f>
        <v>3000</v>
      </c>
      <c r="H461" s="23">
        <f>SUM(H462:H463)</f>
        <v>2500</v>
      </c>
      <c r="I461" s="24"/>
      <c r="J461" s="23">
        <f>SUM(J462:J463)</f>
        <v>1300</v>
      </c>
    </row>
    <row r="462" spans="1:10" ht="38.25">
      <c r="A462" s="15">
        <v>456</v>
      </c>
      <c r="B462" s="15"/>
      <c r="C462" s="15"/>
      <c r="D462" s="15"/>
      <c r="E462" s="21" t="s">
        <v>10</v>
      </c>
      <c r="F462" s="22">
        <v>1400</v>
      </c>
      <c r="G462" s="22">
        <v>2500</v>
      </c>
      <c r="H462" s="23">
        <v>2000</v>
      </c>
      <c r="I462" s="24"/>
      <c r="J462" s="23">
        <v>1000</v>
      </c>
    </row>
    <row r="463" spans="1:10" ht="38.25">
      <c r="A463" s="15">
        <v>457</v>
      </c>
      <c r="B463" s="15"/>
      <c r="C463" s="15"/>
      <c r="D463" s="15"/>
      <c r="E463" s="21" t="s">
        <v>11</v>
      </c>
      <c r="F463" s="22">
        <v>1500</v>
      </c>
      <c r="G463" s="22">
        <v>500</v>
      </c>
      <c r="H463" s="23">
        <v>500</v>
      </c>
      <c r="I463" s="24"/>
      <c r="J463" s="23">
        <v>300</v>
      </c>
    </row>
    <row r="464" spans="1:10" ht="12.75">
      <c r="A464" s="15">
        <v>458</v>
      </c>
      <c r="B464" s="15"/>
      <c r="C464" s="15"/>
      <c r="D464" s="15">
        <v>4300</v>
      </c>
      <c r="E464" s="21" t="s">
        <v>507</v>
      </c>
      <c r="F464" s="22">
        <f>SUM(F465:F466)</f>
        <v>32183</v>
      </c>
      <c r="G464" s="22">
        <f>SUM(G465:G466)</f>
        <v>43000</v>
      </c>
      <c r="H464" s="23">
        <f>SUM(H465:H466)</f>
        <v>50000</v>
      </c>
      <c r="I464" s="24"/>
      <c r="J464" s="23">
        <f>SUM(J465:J466)</f>
        <v>65900</v>
      </c>
    </row>
    <row r="465" spans="1:10" ht="89.25">
      <c r="A465" s="15">
        <v>459</v>
      </c>
      <c r="B465" s="15"/>
      <c r="C465" s="15"/>
      <c r="D465" s="15"/>
      <c r="E465" s="21" t="s">
        <v>12</v>
      </c>
      <c r="F465" s="22">
        <v>16390</v>
      </c>
      <c r="G465" s="22">
        <v>30000</v>
      </c>
      <c r="H465" s="23">
        <v>30000</v>
      </c>
      <c r="I465" s="24"/>
      <c r="J465" s="23">
        <v>40000</v>
      </c>
    </row>
    <row r="466" spans="1:10" ht="63.75">
      <c r="A466" s="15">
        <v>460</v>
      </c>
      <c r="B466" s="15"/>
      <c r="C466" s="15"/>
      <c r="D466" s="15"/>
      <c r="E466" s="21" t="s">
        <v>13</v>
      </c>
      <c r="F466" s="22">
        <v>15793</v>
      </c>
      <c r="G466" s="22">
        <v>13000</v>
      </c>
      <c r="H466" s="23">
        <v>20000</v>
      </c>
      <c r="I466" s="24"/>
      <c r="J466" s="23">
        <v>25900</v>
      </c>
    </row>
    <row r="467" spans="1:10" ht="14.25" customHeight="1">
      <c r="A467" s="15">
        <v>461</v>
      </c>
      <c r="B467" s="15"/>
      <c r="C467" s="15"/>
      <c r="D467" s="15">
        <v>4350</v>
      </c>
      <c r="E467" s="21" t="s">
        <v>618</v>
      </c>
      <c r="F467" s="22">
        <f>SUM(F468)</f>
        <v>1100</v>
      </c>
      <c r="G467" s="22">
        <f>SUM(G468)</f>
        <v>1000</v>
      </c>
      <c r="H467" s="23">
        <f>SUM(H468)</f>
        <v>800</v>
      </c>
      <c r="I467" s="24"/>
      <c r="J467" s="23">
        <f>SUM(J468)</f>
        <v>600</v>
      </c>
    </row>
    <row r="468" spans="1:10" ht="15.75" customHeight="1">
      <c r="A468" s="15">
        <v>462</v>
      </c>
      <c r="B468" s="15"/>
      <c r="C468" s="15"/>
      <c r="D468" s="15"/>
      <c r="E468" s="21" t="s">
        <v>14</v>
      </c>
      <c r="F468" s="22">
        <v>1100</v>
      </c>
      <c r="G468" s="22">
        <v>1000</v>
      </c>
      <c r="H468" s="23">
        <v>800</v>
      </c>
      <c r="I468" s="24"/>
      <c r="J468" s="23">
        <v>600</v>
      </c>
    </row>
    <row r="469" spans="1:10" ht="25.5">
      <c r="A469" s="15">
        <v>463</v>
      </c>
      <c r="B469" s="15"/>
      <c r="C469" s="15"/>
      <c r="D469" s="15">
        <v>4370</v>
      </c>
      <c r="E469" s="21" t="s">
        <v>620</v>
      </c>
      <c r="F469" s="22">
        <f>SUM(F470:F475)</f>
        <v>199504</v>
      </c>
      <c r="G469" s="22">
        <f>SUM(G470:G471)</f>
        <v>5200</v>
      </c>
      <c r="H469" s="23">
        <f>SUM(H470:H471)</f>
        <v>4300</v>
      </c>
      <c r="I469" s="24"/>
      <c r="J469" s="23">
        <f>SUM(J470:J471)</f>
        <v>2750</v>
      </c>
    </row>
    <row r="470" spans="1:10" ht="25.5">
      <c r="A470" s="15">
        <v>464</v>
      </c>
      <c r="B470" s="15"/>
      <c r="C470" s="15"/>
      <c r="D470" s="15"/>
      <c r="E470" s="21" t="s">
        <v>434</v>
      </c>
      <c r="F470" s="22">
        <v>116500</v>
      </c>
      <c r="G470" s="22">
        <v>2700</v>
      </c>
      <c r="H470" s="23">
        <v>2500</v>
      </c>
      <c r="I470" s="24"/>
      <c r="J470" s="23">
        <v>1450</v>
      </c>
    </row>
    <row r="471" spans="1:10" ht="28.5" customHeight="1">
      <c r="A471" s="15">
        <v>465</v>
      </c>
      <c r="B471" s="15"/>
      <c r="C471" s="15"/>
      <c r="D471" s="15"/>
      <c r="E471" s="21" t="s">
        <v>435</v>
      </c>
      <c r="F471" s="22">
        <v>81295</v>
      </c>
      <c r="G471" s="22">
        <v>2500</v>
      </c>
      <c r="H471" s="23">
        <v>1800</v>
      </c>
      <c r="I471" s="24"/>
      <c r="J471" s="23">
        <v>1300</v>
      </c>
    </row>
    <row r="472" spans="1:10" ht="12.75" customHeight="1">
      <c r="A472" s="15">
        <v>466</v>
      </c>
      <c r="B472" s="15"/>
      <c r="C472" s="15"/>
      <c r="D472" s="15">
        <v>4390</v>
      </c>
      <c r="E472" s="21" t="s">
        <v>436</v>
      </c>
      <c r="F472" s="22"/>
      <c r="G472" s="22"/>
      <c r="H472" s="23"/>
      <c r="I472" s="24"/>
      <c r="J472" s="23">
        <f>SUM(J473:J474)</f>
        <v>600</v>
      </c>
    </row>
    <row r="473" spans="1:10" ht="12.75" customHeight="1">
      <c r="A473" s="15">
        <v>467</v>
      </c>
      <c r="B473" s="15"/>
      <c r="C473" s="15"/>
      <c r="D473" s="17"/>
      <c r="E473" s="21" t="s">
        <v>437</v>
      </c>
      <c r="F473" s="22"/>
      <c r="G473" s="22"/>
      <c r="H473" s="23"/>
      <c r="I473" s="24"/>
      <c r="J473" s="23">
        <v>400</v>
      </c>
    </row>
    <row r="474" spans="1:10" ht="12.75" customHeight="1">
      <c r="A474" s="15">
        <v>468</v>
      </c>
      <c r="B474" s="15"/>
      <c r="C474" s="15"/>
      <c r="D474" s="17"/>
      <c r="E474" s="21" t="s">
        <v>438</v>
      </c>
      <c r="F474" s="22"/>
      <c r="G474" s="22"/>
      <c r="H474" s="23"/>
      <c r="I474" s="24"/>
      <c r="J474" s="23">
        <v>200</v>
      </c>
    </row>
    <row r="475" spans="1:10" ht="12.75">
      <c r="A475" s="15">
        <v>469</v>
      </c>
      <c r="B475" s="15"/>
      <c r="C475" s="15"/>
      <c r="D475" s="15">
        <v>4410</v>
      </c>
      <c r="E475" s="21" t="s">
        <v>622</v>
      </c>
      <c r="F475" s="22">
        <f>SUM(F476:F477)</f>
        <v>1709</v>
      </c>
      <c r="G475" s="22">
        <f>SUM(G476:G477)</f>
        <v>1800</v>
      </c>
      <c r="H475" s="23">
        <f>SUM(H476:H477)</f>
        <v>1800</v>
      </c>
      <c r="I475" s="24"/>
      <c r="J475" s="23">
        <f>SUM(J476:J477)</f>
        <v>2700</v>
      </c>
    </row>
    <row r="476" spans="1:10" ht="12" customHeight="1">
      <c r="A476" s="15">
        <v>470</v>
      </c>
      <c r="B476" s="15"/>
      <c r="C476" s="15"/>
      <c r="D476" s="15"/>
      <c r="E476" s="21" t="s">
        <v>439</v>
      </c>
      <c r="F476" s="22">
        <v>1400</v>
      </c>
      <c r="G476" s="22">
        <v>1500</v>
      </c>
      <c r="H476" s="23">
        <v>1500</v>
      </c>
      <c r="I476" s="24"/>
      <c r="J476" s="23">
        <v>2450</v>
      </c>
    </row>
    <row r="477" spans="1:10" ht="13.5" customHeight="1">
      <c r="A477" s="15">
        <v>471</v>
      </c>
      <c r="B477" s="15"/>
      <c r="C477" s="15"/>
      <c r="D477" s="15"/>
      <c r="E477" s="21" t="s">
        <v>440</v>
      </c>
      <c r="F477" s="22">
        <v>309</v>
      </c>
      <c r="G477" s="22">
        <v>300</v>
      </c>
      <c r="H477" s="23">
        <v>300</v>
      </c>
      <c r="I477" s="24"/>
      <c r="J477" s="23">
        <v>250</v>
      </c>
    </row>
    <row r="478" spans="1:10" ht="12.75">
      <c r="A478" s="15">
        <v>472</v>
      </c>
      <c r="B478" s="15"/>
      <c r="C478" s="15"/>
      <c r="D478" s="15">
        <v>4430</v>
      </c>
      <c r="E478" s="21" t="s">
        <v>519</v>
      </c>
      <c r="F478" s="22">
        <f>SUM(F479:F480)</f>
        <v>1456</v>
      </c>
      <c r="G478" s="22">
        <f>SUM(G479:G480)</f>
        <v>4000</v>
      </c>
      <c r="H478" s="23">
        <f>SUM(H479:H480)</f>
        <v>6250</v>
      </c>
      <c r="I478" s="24"/>
      <c r="J478" s="23">
        <f>SUM(J479:J480)</f>
        <v>3000</v>
      </c>
    </row>
    <row r="479" spans="1:10" ht="12.75">
      <c r="A479" s="15">
        <v>473</v>
      </c>
      <c r="B479" s="15"/>
      <c r="C479" s="15"/>
      <c r="D479" s="15"/>
      <c r="E479" s="21" t="s">
        <v>441</v>
      </c>
      <c r="F479" s="22">
        <v>935</v>
      </c>
      <c r="G479" s="22">
        <v>3200</v>
      </c>
      <c r="H479" s="23">
        <v>5400</v>
      </c>
      <c r="I479" s="24"/>
      <c r="J479" s="23">
        <v>2000</v>
      </c>
    </row>
    <row r="480" spans="1:10" ht="12.75">
      <c r="A480" s="15">
        <v>474</v>
      </c>
      <c r="B480" s="15"/>
      <c r="C480" s="15"/>
      <c r="D480" s="15"/>
      <c r="E480" s="21" t="s">
        <v>442</v>
      </c>
      <c r="F480" s="22">
        <v>521</v>
      </c>
      <c r="G480" s="22">
        <v>800</v>
      </c>
      <c r="H480" s="23">
        <v>850</v>
      </c>
      <c r="I480" s="24"/>
      <c r="J480" s="23">
        <v>1000</v>
      </c>
    </row>
    <row r="481" spans="1:10" ht="12.75">
      <c r="A481" s="15">
        <v>475</v>
      </c>
      <c r="B481" s="15"/>
      <c r="C481" s="15"/>
      <c r="D481" s="15">
        <v>4440</v>
      </c>
      <c r="E481" s="21" t="s">
        <v>627</v>
      </c>
      <c r="F481" s="22">
        <f>SUM(F482:F483)</f>
        <v>43547</v>
      </c>
      <c r="G481" s="22">
        <f>SUM(G482:G483)</f>
        <v>55465</v>
      </c>
      <c r="H481" s="23">
        <f>SUM(H482:H483)</f>
        <v>65526</v>
      </c>
      <c r="I481" s="24"/>
      <c r="J481" s="23">
        <f>SUM(J482:J483)</f>
        <v>78749</v>
      </c>
    </row>
    <row r="482" spans="1:10" ht="37.5" customHeight="1">
      <c r="A482" s="15">
        <v>476</v>
      </c>
      <c r="B482" s="15"/>
      <c r="C482" s="15"/>
      <c r="D482" s="15"/>
      <c r="E482" s="21" t="s">
        <v>443</v>
      </c>
      <c r="F482" s="22">
        <v>30765</v>
      </c>
      <c r="G482" s="22">
        <v>36360</v>
      </c>
      <c r="H482" s="23">
        <v>44939</v>
      </c>
      <c r="I482" s="23">
        <v>45578</v>
      </c>
      <c r="J482" s="23">
        <v>55951</v>
      </c>
    </row>
    <row r="483" spans="1:10" ht="39" customHeight="1">
      <c r="A483" s="15">
        <v>477</v>
      </c>
      <c r="B483" s="15"/>
      <c r="C483" s="15"/>
      <c r="D483" s="15"/>
      <c r="E483" s="21" t="s">
        <v>444</v>
      </c>
      <c r="F483" s="22">
        <v>12782</v>
      </c>
      <c r="G483" s="22">
        <v>19105</v>
      </c>
      <c r="H483" s="23">
        <v>20587</v>
      </c>
      <c r="I483" s="24"/>
      <c r="J483" s="23">
        <v>22798</v>
      </c>
    </row>
    <row r="484" spans="1:10" ht="25.5">
      <c r="A484" s="15">
        <v>478</v>
      </c>
      <c r="B484" s="15"/>
      <c r="C484" s="15"/>
      <c r="D484" s="15">
        <v>4700</v>
      </c>
      <c r="E484" s="21" t="s">
        <v>630</v>
      </c>
      <c r="F484" s="22">
        <f>SUM(F485:F486)</f>
        <v>12550</v>
      </c>
      <c r="G484" s="22">
        <f>SUM(G485:G486)</f>
        <v>1500</v>
      </c>
      <c r="H484" s="23">
        <f>SUM(H485:H486)</f>
        <v>1500</v>
      </c>
      <c r="I484" s="23">
        <v>1000</v>
      </c>
      <c r="J484" s="23">
        <f>SUM(J485:J486)</f>
        <v>2000</v>
      </c>
    </row>
    <row r="485" spans="1:10" ht="15" customHeight="1">
      <c r="A485" s="15">
        <v>479</v>
      </c>
      <c r="B485" s="15"/>
      <c r="C485" s="15"/>
      <c r="D485" s="15"/>
      <c r="E485" s="21" t="s">
        <v>445</v>
      </c>
      <c r="F485" s="22">
        <v>8000</v>
      </c>
      <c r="G485" s="22">
        <v>1000</v>
      </c>
      <c r="H485" s="23">
        <v>1000</v>
      </c>
      <c r="I485" s="24"/>
      <c r="J485" s="23">
        <v>1500</v>
      </c>
    </row>
    <row r="486" spans="1:10" ht="15.75" customHeight="1">
      <c r="A486" s="15">
        <v>480</v>
      </c>
      <c r="B486" s="15"/>
      <c r="C486" s="15"/>
      <c r="D486" s="15"/>
      <c r="E486" s="21" t="s">
        <v>74</v>
      </c>
      <c r="F486" s="22">
        <v>4550</v>
      </c>
      <c r="G486" s="22">
        <v>500</v>
      </c>
      <c r="H486" s="23">
        <v>500</v>
      </c>
      <c r="I486" s="24"/>
      <c r="J486" s="23">
        <v>500</v>
      </c>
    </row>
    <row r="487" spans="1:10" ht="12.75">
      <c r="A487" s="15">
        <v>481</v>
      </c>
      <c r="B487" s="15"/>
      <c r="C487" s="17">
        <v>80106</v>
      </c>
      <c r="D487" s="15"/>
      <c r="E487" s="18" t="s">
        <v>75</v>
      </c>
      <c r="F487" s="22"/>
      <c r="G487" s="22"/>
      <c r="H487" s="23"/>
      <c r="I487" s="20" t="e">
        <f>SUM(#REF!)</f>
        <v>#REF!</v>
      </c>
      <c r="J487" s="20">
        <f>SUM(J488+J496)</f>
        <v>860780</v>
      </c>
    </row>
    <row r="488" spans="1:10" ht="25.5">
      <c r="A488" s="15">
        <v>482</v>
      </c>
      <c r="B488" s="15"/>
      <c r="C488" s="15"/>
      <c r="D488" s="15">
        <v>2540</v>
      </c>
      <c r="E488" s="21" t="s">
        <v>778</v>
      </c>
      <c r="F488" s="22"/>
      <c r="G488" s="22"/>
      <c r="H488" s="23"/>
      <c r="I488" s="23">
        <f>SUM(I489:I495)</f>
        <v>0</v>
      </c>
      <c r="J488" s="23">
        <f>SUM(J489:J495)</f>
        <v>819980</v>
      </c>
    </row>
    <row r="489" spans="1:10" ht="25.5">
      <c r="A489" s="15">
        <v>483</v>
      </c>
      <c r="B489" s="15"/>
      <c r="C489" s="15"/>
      <c r="D489" s="15"/>
      <c r="E489" s="21" t="s">
        <v>76</v>
      </c>
      <c r="F489" s="22"/>
      <c r="G489" s="22"/>
      <c r="H489" s="23"/>
      <c r="I489" s="24"/>
      <c r="J489" s="23">
        <v>189660</v>
      </c>
    </row>
    <row r="490" spans="1:10" ht="12.75">
      <c r="A490" s="15">
        <v>484</v>
      </c>
      <c r="B490" s="15"/>
      <c r="C490" s="15"/>
      <c r="D490" s="15"/>
      <c r="E490" s="36" t="s">
        <v>77</v>
      </c>
      <c r="F490" s="22"/>
      <c r="G490" s="22"/>
      <c r="H490" s="23"/>
      <c r="I490" s="24"/>
      <c r="J490" s="23">
        <v>60800</v>
      </c>
    </row>
    <row r="491" spans="1:10" ht="12.75">
      <c r="A491" s="15">
        <v>485</v>
      </c>
      <c r="B491" s="15"/>
      <c r="C491" s="15"/>
      <c r="D491" s="15"/>
      <c r="E491" s="36" t="s">
        <v>78</v>
      </c>
      <c r="F491" s="22"/>
      <c r="G491" s="22"/>
      <c r="H491" s="23"/>
      <c r="I491" s="24"/>
      <c r="J491" s="23">
        <v>60800</v>
      </c>
    </row>
    <row r="492" spans="1:10" ht="25.5">
      <c r="A492" s="15">
        <v>486</v>
      </c>
      <c r="B492" s="15"/>
      <c r="C492" s="15"/>
      <c r="D492" s="15"/>
      <c r="E492" s="36" t="s">
        <v>79</v>
      </c>
      <c r="F492" s="22"/>
      <c r="G492" s="22"/>
      <c r="H492" s="23"/>
      <c r="I492" s="24"/>
      <c r="J492" s="23">
        <v>225000</v>
      </c>
    </row>
    <row r="493" spans="1:10" ht="12.75">
      <c r="A493" s="15">
        <v>487</v>
      </c>
      <c r="B493" s="15"/>
      <c r="C493" s="15"/>
      <c r="D493" s="15"/>
      <c r="E493" s="21" t="s">
        <v>80</v>
      </c>
      <c r="F493" s="22"/>
      <c r="G493" s="22"/>
      <c r="H493" s="23"/>
      <c r="I493" s="24"/>
      <c r="J493" s="23">
        <v>101330</v>
      </c>
    </row>
    <row r="494" spans="1:10" ht="12.75">
      <c r="A494" s="15">
        <v>488</v>
      </c>
      <c r="B494" s="15"/>
      <c r="C494" s="15"/>
      <c r="D494" s="15"/>
      <c r="E494" s="42" t="s">
        <v>81</v>
      </c>
      <c r="F494" s="22"/>
      <c r="G494" s="22"/>
      <c r="H494" s="23"/>
      <c r="I494" s="24"/>
      <c r="J494" s="23">
        <v>101330</v>
      </c>
    </row>
    <row r="495" spans="1:10" ht="12.75">
      <c r="A495" s="15">
        <v>489</v>
      </c>
      <c r="B495" s="15"/>
      <c r="C495" s="15"/>
      <c r="D495" s="15"/>
      <c r="E495" s="42" t="s">
        <v>82</v>
      </c>
      <c r="F495" s="22"/>
      <c r="G495" s="22"/>
      <c r="H495" s="23"/>
      <c r="I495" s="24"/>
      <c r="J495" s="23">
        <v>81060</v>
      </c>
    </row>
    <row r="496" spans="1:10" ht="25.5">
      <c r="A496" s="15">
        <v>490</v>
      </c>
      <c r="B496" s="15"/>
      <c r="C496" s="15"/>
      <c r="D496" s="36">
        <v>4330</v>
      </c>
      <c r="E496" s="36" t="s">
        <v>771</v>
      </c>
      <c r="F496" s="22"/>
      <c r="G496" s="22"/>
      <c r="H496" s="23"/>
      <c r="I496" s="24"/>
      <c r="J496" s="23">
        <f>SUM(J497:J499)</f>
        <v>40800</v>
      </c>
    </row>
    <row r="497" spans="1:10" ht="12.75">
      <c r="A497" s="15">
        <v>491</v>
      </c>
      <c r="B497" s="15"/>
      <c r="C497" s="15"/>
      <c r="D497" s="15"/>
      <c r="E497" s="21" t="s">
        <v>83</v>
      </c>
      <c r="F497" s="22"/>
      <c r="G497" s="22"/>
      <c r="H497" s="23"/>
      <c r="I497" s="24"/>
      <c r="J497" s="23">
        <v>23400</v>
      </c>
    </row>
    <row r="498" spans="1:10" ht="12.75">
      <c r="A498" s="15">
        <v>492</v>
      </c>
      <c r="B498" s="15"/>
      <c r="C498" s="15"/>
      <c r="D498" s="15"/>
      <c r="E498" s="21" t="s">
        <v>84</v>
      </c>
      <c r="F498" s="22"/>
      <c r="G498" s="22"/>
      <c r="H498" s="23"/>
      <c r="I498" s="24"/>
      <c r="J498" s="23">
        <v>12600</v>
      </c>
    </row>
    <row r="499" spans="1:10" ht="12.75">
      <c r="A499" s="15">
        <v>493</v>
      </c>
      <c r="B499" s="15"/>
      <c r="C499" s="15"/>
      <c r="D499" s="15"/>
      <c r="E499" s="21" t="s">
        <v>85</v>
      </c>
      <c r="F499" s="22"/>
      <c r="G499" s="22"/>
      <c r="H499" s="23"/>
      <c r="I499" s="24"/>
      <c r="J499" s="23">
        <v>4800</v>
      </c>
    </row>
    <row r="500" spans="1:10" ht="12.75">
      <c r="A500" s="15">
        <v>494</v>
      </c>
      <c r="B500" s="15" t="s">
        <v>493</v>
      </c>
      <c r="C500" s="17">
        <v>80110</v>
      </c>
      <c r="D500" s="17" t="s">
        <v>489</v>
      </c>
      <c r="E500" s="18" t="s">
        <v>86</v>
      </c>
      <c r="F500" s="19" t="e">
        <f>SUM(F501+F505+F509+F513+F517+#REF!+F525+F529+#REF!+F533+F538+F542+F549+#REF!+F553+F557+#REF!)</f>
        <v>#REF!</v>
      </c>
      <c r="G500" s="19" t="e">
        <f>SUM(G501+#REF!+G505+G509+G513+G517+#REF!+#REF!+G525+G529+#REF!+G533+G538+G542+G546+G549+#REF!+G553+G557+G561+#REF!+#REF!)</f>
        <v>#REF!</v>
      </c>
      <c r="H500" s="20" t="e">
        <f>SUM(H501+#REF!+H505+H509+H513+H517+#REF!+#REF!+H525+H529+#REF!+H533+H538+H542+H546+H549+#REF!+H553+H557+H561+#REF!+#REF!)</f>
        <v>#REF!</v>
      </c>
      <c r="I500" s="27"/>
      <c r="J500" s="20">
        <f>SUM(J501+J505+J509+J513+J517+J525+J529+J533+J538+J542+J546+J549+J553+J557+J561+J521)</f>
        <v>5352031</v>
      </c>
    </row>
    <row r="501" spans="1:10" ht="12.75">
      <c r="A501" s="15">
        <v>495</v>
      </c>
      <c r="B501" s="15" t="s">
        <v>493</v>
      </c>
      <c r="C501" s="15" t="s">
        <v>494</v>
      </c>
      <c r="D501" s="15">
        <v>3020</v>
      </c>
      <c r="E501" s="21" t="s">
        <v>757</v>
      </c>
      <c r="F501" s="22">
        <f>SUM(F502:F504)</f>
        <v>180750</v>
      </c>
      <c r="G501" s="22">
        <f>SUM(G502:G504)</f>
        <v>223200</v>
      </c>
      <c r="H501" s="23">
        <f>SUM(H502:H504)</f>
        <v>239000</v>
      </c>
      <c r="I501" s="24"/>
      <c r="J501" s="23">
        <f>SUM(J502:J504)</f>
        <v>337000</v>
      </c>
    </row>
    <row r="502" spans="1:10" ht="38.25">
      <c r="A502" s="15">
        <v>496</v>
      </c>
      <c r="B502" s="15"/>
      <c r="C502" s="15"/>
      <c r="D502" s="15"/>
      <c r="E502" s="21" t="s">
        <v>87</v>
      </c>
      <c r="F502" s="22">
        <v>83000</v>
      </c>
      <c r="G502" s="22">
        <v>93200</v>
      </c>
      <c r="H502" s="23">
        <v>89000</v>
      </c>
      <c r="I502" s="24"/>
      <c r="J502" s="23">
        <v>130000</v>
      </c>
    </row>
    <row r="503" spans="1:10" ht="38.25">
      <c r="A503" s="15">
        <v>497</v>
      </c>
      <c r="B503" s="15"/>
      <c r="C503" s="15"/>
      <c r="D503" s="15"/>
      <c r="E503" s="21" t="s">
        <v>88</v>
      </c>
      <c r="F503" s="22">
        <v>64050</v>
      </c>
      <c r="G503" s="22">
        <v>70000</v>
      </c>
      <c r="H503" s="23">
        <v>82000</v>
      </c>
      <c r="I503" s="24"/>
      <c r="J503" s="23">
        <v>106000</v>
      </c>
    </row>
    <row r="504" spans="1:10" ht="38.25">
      <c r="A504" s="15">
        <v>498</v>
      </c>
      <c r="B504" s="15"/>
      <c r="C504" s="15"/>
      <c r="D504" s="15"/>
      <c r="E504" s="21" t="s">
        <v>454</v>
      </c>
      <c r="F504" s="22">
        <v>33700</v>
      </c>
      <c r="G504" s="22">
        <v>60000</v>
      </c>
      <c r="H504" s="23">
        <v>68000</v>
      </c>
      <c r="I504" s="24"/>
      <c r="J504" s="23">
        <v>101000</v>
      </c>
    </row>
    <row r="505" spans="1:10" ht="12.75">
      <c r="A505" s="15">
        <v>499</v>
      </c>
      <c r="B505" s="15" t="s">
        <v>493</v>
      </c>
      <c r="C505" s="15" t="s">
        <v>494</v>
      </c>
      <c r="D505" s="15">
        <v>4010</v>
      </c>
      <c r="E505" s="21" t="s">
        <v>588</v>
      </c>
      <c r="F505" s="22">
        <f>SUM(F506:F508)</f>
        <v>2162980</v>
      </c>
      <c r="G505" s="22">
        <f>SUM(G506:G508)</f>
        <v>2798000</v>
      </c>
      <c r="H505" s="23">
        <f>SUM(H506:H508)</f>
        <v>3100000</v>
      </c>
      <c r="I505" s="24"/>
      <c r="J505" s="23">
        <f>SUM(J506:J508)</f>
        <v>3504000</v>
      </c>
    </row>
    <row r="506" spans="1:10" ht="38.25">
      <c r="A506" s="15">
        <v>500</v>
      </c>
      <c r="B506" s="15"/>
      <c r="C506" s="15"/>
      <c r="D506" s="15"/>
      <c r="E506" s="21" t="s">
        <v>455</v>
      </c>
      <c r="F506" s="22">
        <v>1023370</v>
      </c>
      <c r="G506" s="22">
        <v>1181000</v>
      </c>
      <c r="H506" s="23">
        <v>1300000</v>
      </c>
      <c r="I506" s="24"/>
      <c r="J506" s="23">
        <v>1389000</v>
      </c>
    </row>
    <row r="507" spans="1:10" ht="38.25">
      <c r="A507" s="15">
        <v>501</v>
      </c>
      <c r="B507" s="15"/>
      <c r="C507" s="15"/>
      <c r="D507" s="15"/>
      <c r="E507" s="21" t="s">
        <v>456</v>
      </c>
      <c r="F507" s="22">
        <v>773710</v>
      </c>
      <c r="G507" s="22">
        <v>945000</v>
      </c>
      <c r="H507" s="23">
        <v>1040000</v>
      </c>
      <c r="I507" s="24"/>
      <c r="J507" s="23">
        <v>1160000</v>
      </c>
    </row>
    <row r="508" spans="1:10" ht="44.25" customHeight="1">
      <c r="A508" s="15">
        <v>502</v>
      </c>
      <c r="B508" s="15"/>
      <c r="C508" s="15"/>
      <c r="D508" s="15"/>
      <c r="E508" s="21" t="s">
        <v>457</v>
      </c>
      <c r="F508" s="22">
        <v>365900</v>
      </c>
      <c r="G508" s="22">
        <v>672000</v>
      </c>
      <c r="H508" s="23">
        <v>760000</v>
      </c>
      <c r="I508" s="24"/>
      <c r="J508" s="23">
        <v>955000</v>
      </c>
    </row>
    <row r="509" spans="1:10" ht="12.75">
      <c r="A509" s="15">
        <v>503</v>
      </c>
      <c r="B509" s="15" t="s">
        <v>493</v>
      </c>
      <c r="C509" s="15" t="s">
        <v>494</v>
      </c>
      <c r="D509" s="15">
        <v>4040</v>
      </c>
      <c r="E509" s="21" t="s">
        <v>591</v>
      </c>
      <c r="F509" s="22">
        <f>SUM(F510:F512)</f>
        <v>157969</v>
      </c>
      <c r="G509" s="22">
        <f>SUM(G510:G512)</f>
        <v>217030</v>
      </c>
      <c r="H509" s="23">
        <f>SUM(H510:H512)</f>
        <v>233800</v>
      </c>
      <c r="I509" s="24"/>
      <c r="J509" s="23">
        <f>SUM(J510:J512)</f>
        <v>282500</v>
      </c>
    </row>
    <row r="510" spans="1:10" ht="38.25" customHeight="1">
      <c r="A510" s="15">
        <v>504</v>
      </c>
      <c r="B510" s="15"/>
      <c r="C510" s="15"/>
      <c r="D510" s="15"/>
      <c r="E510" s="21" t="s">
        <v>458</v>
      </c>
      <c r="F510" s="22">
        <v>76945</v>
      </c>
      <c r="G510" s="22">
        <v>90270</v>
      </c>
      <c r="H510" s="23">
        <v>100000</v>
      </c>
      <c r="I510" s="24"/>
      <c r="J510" s="23">
        <v>115000</v>
      </c>
    </row>
    <row r="511" spans="1:10" ht="38.25" customHeight="1">
      <c r="A511" s="15">
        <v>505</v>
      </c>
      <c r="B511" s="15"/>
      <c r="C511" s="15"/>
      <c r="D511" s="15"/>
      <c r="E511" s="21" t="s">
        <v>459</v>
      </c>
      <c r="F511" s="22">
        <v>56785</v>
      </c>
      <c r="G511" s="22">
        <v>75500</v>
      </c>
      <c r="H511" s="23">
        <v>78000</v>
      </c>
      <c r="I511" s="24"/>
      <c r="J511" s="23">
        <v>93000</v>
      </c>
    </row>
    <row r="512" spans="1:10" ht="38.25">
      <c r="A512" s="15">
        <v>506</v>
      </c>
      <c r="B512" s="15"/>
      <c r="C512" s="15"/>
      <c r="D512" s="15"/>
      <c r="E512" s="21" t="s">
        <v>460</v>
      </c>
      <c r="F512" s="22">
        <v>24239</v>
      </c>
      <c r="G512" s="22">
        <v>51260</v>
      </c>
      <c r="H512" s="23">
        <v>55800</v>
      </c>
      <c r="I512" s="24"/>
      <c r="J512" s="23">
        <v>74500</v>
      </c>
    </row>
    <row r="513" spans="1:10" ht="12.75">
      <c r="A513" s="15">
        <v>507</v>
      </c>
      <c r="B513" s="15" t="s">
        <v>493</v>
      </c>
      <c r="C513" s="15" t="s">
        <v>494</v>
      </c>
      <c r="D513" s="15">
        <v>4110</v>
      </c>
      <c r="E513" s="21" t="s">
        <v>593</v>
      </c>
      <c r="F513" s="22">
        <f>SUM(F514:F516)</f>
        <v>448700</v>
      </c>
      <c r="G513" s="22">
        <f>SUM(G514:G516)</f>
        <v>487700</v>
      </c>
      <c r="H513" s="23">
        <f>SUM(H514:H516)</f>
        <v>539000</v>
      </c>
      <c r="I513" s="24"/>
      <c r="J513" s="23">
        <f>SUM(J514:J516)</f>
        <v>635000</v>
      </c>
    </row>
    <row r="514" spans="1:10" ht="17.25" customHeight="1">
      <c r="A514" s="15">
        <v>508</v>
      </c>
      <c r="B514" s="15"/>
      <c r="C514" s="15"/>
      <c r="D514" s="15"/>
      <c r="E514" s="21" t="s">
        <v>99</v>
      </c>
      <c r="F514" s="22">
        <v>211800</v>
      </c>
      <c r="G514" s="22">
        <v>209000</v>
      </c>
      <c r="H514" s="23">
        <v>230000</v>
      </c>
      <c r="I514" s="24"/>
      <c r="J514" s="23">
        <v>259000</v>
      </c>
    </row>
    <row r="515" spans="1:10" ht="16.5" customHeight="1">
      <c r="A515" s="15">
        <v>509</v>
      </c>
      <c r="B515" s="15"/>
      <c r="C515" s="15"/>
      <c r="D515" s="15"/>
      <c r="E515" s="21" t="s">
        <v>100</v>
      </c>
      <c r="F515" s="22">
        <v>161000</v>
      </c>
      <c r="G515" s="22">
        <v>165000</v>
      </c>
      <c r="H515" s="23">
        <v>180000</v>
      </c>
      <c r="I515" s="24"/>
      <c r="J515" s="23">
        <v>204000</v>
      </c>
    </row>
    <row r="516" spans="1:10" ht="17.25" customHeight="1">
      <c r="A516" s="15">
        <v>510</v>
      </c>
      <c r="B516" s="15"/>
      <c r="C516" s="15"/>
      <c r="D516" s="15"/>
      <c r="E516" s="21" t="s">
        <v>101</v>
      </c>
      <c r="F516" s="22">
        <v>75900</v>
      </c>
      <c r="G516" s="22">
        <v>113700</v>
      </c>
      <c r="H516" s="23">
        <v>129000</v>
      </c>
      <c r="I516" s="24"/>
      <c r="J516" s="23">
        <v>172000</v>
      </c>
    </row>
    <row r="517" spans="1:10" ht="12.75">
      <c r="A517" s="15">
        <v>511</v>
      </c>
      <c r="B517" s="15" t="s">
        <v>493</v>
      </c>
      <c r="C517" s="15" t="s">
        <v>494</v>
      </c>
      <c r="D517" s="15">
        <v>4120</v>
      </c>
      <c r="E517" s="21" t="s">
        <v>594</v>
      </c>
      <c r="F517" s="22">
        <f>SUM(F518:F520)</f>
        <v>61210</v>
      </c>
      <c r="G517" s="22">
        <f>SUM(G518:G520)</f>
        <v>75000</v>
      </c>
      <c r="H517" s="23">
        <f>SUM(H518:H520)</f>
        <v>85500</v>
      </c>
      <c r="I517" s="24"/>
      <c r="J517" s="23">
        <f>SUM(J518:J520)</f>
        <v>98100</v>
      </c>
    </row>
    <row r="518" spans="1:10" ht="12.75">
      <c r="A518" s="15">
        <v>512</v>
      </c>
      <c r="B518" s="15"/>
      <c r="C518" s="15"/>
      <c r="D518" s="15"/>
      <c r="E518" s="21" t="s">
        <v>102</v>
      </c>
      <c r="F518" s="22">
        <v>28860</v>
      </c>
      <c r="G518" s="22">
        <v>31000</v>
      </c>
      <c r="H518" s="23">
        <v>36000</v>
      </c>
      <c r="I518" s="24"/>
      <c r="J518" s="23">
        <v>39100</v>
      </c>
    </row>
    <row r="519" spans="1:10" ht="12.75">
      <c r="A519" s="15">
        <v>513</v>
      </c>
      <c r="B519" s="15"/>
      <c r="C519" s="15"/>
      <c r="D519" s="15"/>
      <c r="E519" s="21" t="s">
        <v>103</v>
      </c>
      <c r="F519" s="22">
        <v>22000</v>
      </c>
      <c r="G519" s="22">
        <v>26000</v>
      </c>
      <c r="H519" s="23">
        <v>28500</v>
      </c>
      <c r="I519" s="24"/>
      <c r="J519" s="23">
        <v>32000</v>
      </c>
    </row>
    <row r="520" spans="1:10" ht="12.75">
      <c r="A520" s="15">
        <v>514</v>
      </c>
      <c r="B520" s="15"/>
      <c r="C520" s="15"/>
      <c r="D520" s="15"/>
      <c r="E520" s="21" t="s">
        <v>104</v>
      </c>
      <c r="F520" s="22">
        <v>10350</v>
      </c>
      <c r="G520" s="22">
        <v>18000</v>
      </c>
      <c r="H520" s="23">
        <v>21000</v>
      </c>
      <c r="I520" s="24"/>
      <c r="J520" s="23">
        <v>27000</v>
      </c>
    </row>
    <row r="521" spans="1:10" ht="12.75">
      <c r="A521" s="15">
        <v>515</v>
      </c>
      <c r="B521" s="15"/>
      <c r="C521" s="15"/>
      <c r="D521" s="15">
        <v>4170</v>
      </c>
      <c r="E521" s="21" t="s">
        <v>610</v>
      </c>
      <c r="F521" s="22"/>
      <c r="G521" s="22"/>
      <c r="H521" s="23"/>
      <c r="I521" s="24"/>
      <c r="J521" s="23">
        <f>SUM(J522:J524)</f>
        <v>9600</v>
      </c>
    </row>
    <row r="522" spans="1:10" ht="51">
      <c r="A522" s="15">
        <v>516</v>
      </c>
      <c r="B522" s="15"/>
      <c r="C522" s="15"/>
      <c r="D522" s="15"/>
      <c r="E522" s="21" t="s">
        <v>105</v>
      </c>
      <c r="F522" s="22"/>
      <c r="G522" s="22"/>
      <c r="H522" s="23"/>
      <c r="I522" s="24"/>
      <c r="J522" s="23">
        <v>2000</v>
      </c>
    </row>
    <row r="523" spans="1:10" ht="51">
      <c r="A523" s="15">
        <v>517</v>
      </c>
      <c r="B523" s="15"/>
      <c r="C523" s="15"/>
      <c r="D523" s="15"/>
      <c r="E523" s="21" t="s">
        <v>106</v>
      </c>
      <c r="F523" s="22"/>
      <c r="G523" s="22"/>
      <c r="H523" s="23"/>
      <c r="I523" s="24"/>
      <c r="J523" s="23">
        <v>7000</v>
      </c>
    </row>
    <row r="524" spans="1:10" ht="38.25">
      <c r="A524" s="15">
        <v>518</v>
      </c>
      <c r="B524" s="15"/>
      <c r="C524" s="15"/>
      <c r="D524" s="15"/>
      <c r="E524" s="21" t="s">
        <v>107</v>
      </c>
      <c r="F524" s="22"/>
      <c r="G524" s="22"/>
      <c r="H524" s="23"/>
      <c r="I524" s="24"/>
      <c r="J524" s="23">
        <v>600</v>
      </c>
    </row>
    <row r="525" spans="1:10" ht="12.75">
      <c r="A525" s="15">
        <v>519</v>
      </c>
      <c r="B525" s="15" t="s">
        <v>493</v>
      </c>
      <c r="C525" s="15" t="s">
        <v>494</v>
      </c>
      <c r="D525" s="15">
        <v>4210</v>
      </c>
      <c r="E525" s="21" t="s">
        <v>555</v>
      </c>
      <c r="F525" s="22">
        <f>SUM(F526:F528)</f>
        <v>83400</v>
      </c>
      <c r="G525" s="22">
        <f>SUM(G526:G528)</f>
        <v>85000</v>
      </c>
      <c r="H525" s="23">
        <f>SUM(H526:H528)</f>
        <v>105000</v>
      </c>
      <c r="I525" s="24"/>
      <c r="J525" s="23">
        <f>SUM(J526:J528)</f>
        <v>69000</v>
      </c>
    </row>
    <row r="526" spans="1:10" ht="55.5" customHeight="1">
      <c r="A526" s="15">
        <v>520</v>
      </c>
      <c r="B526" s="15"/>
      <c r="C526" s="15"/>
      <c r="D526" s="15"/>
      <c r="E526" s="21" t="s">
        <v>108</v>
      </c>
      <c r="F526" s="22">
        <v>25400</v>
      </c>
      <c r="G526" s="22">
        <v>15000</v>
      </c>
      <c r="H526" s="23">
        <v>15000</v>
      </c>
      <c r="I526" s="24"/>
      <c r="J526" s="23">
        <v>19000</v>
      </c>
    </row>
    <row r="527" spans="1:10" ht="66" customHeight="1">
      <c r="A527" s="15">
        <v>521</v>
      </c>
      <c r="B527" s="15"/>
      <c r="C527" s="15"/>
      <c r="D527" s="15"/>
      <c r="E527" s="21" t="s">
        <v>109</v>
      </c>
      <c r="F527" s="22">
        <v>26000</v>
      </c>
      <c r="G527" s="22">
        <v>35000</v>
      </c>
      <c r="H527" s="23">
        <v>55000</v>
      </c>
      <c r="I527" s="24"/>
      <c r="J527" s="23">
        <v>35000</v>
      </c>
    </row>
    <row r="528" spans="1:10" ht="52.5" customHeight="1">
      <c r="A528" s="15">
        <v>522</v>
      </c>
      <c r="B528" s="15"/>
      <c r="C528" s="15"/>
      <c r="D528" s="15"/>
      <c r="E528" s="21" t="s">
        <v>110</v>
      </c>
      <c r="F528" s="22">
        <v>32000</v>
      </c>
      <c r="G528" s="22">
        <v>35000</v>
      </c>
      <c r="H528" s="23">
        <v>35000</v>
      </c>
      <c r="I528" s="24"/>
      <c r="J528" s="23">
        <v>15000</v>
      </c>
    </row>
    <row r="529" spans="1:10" ht="12.75">
      <c r="A529" s="15">
        <v>523</v>
      </c>
      <c r="B529" s="15" t="s">
        <v>493</v>
      </c>
      <c r="C529" s="15" t="s">
        <v>494</v>
      </c>
      <c r="D529" s="15">
        <v>4240</v>
      </c>
      <c r="E529" s="21" t="s">
        <v>718</v>
      </c>
      <c r="F529" s="22">
        <f>SUM(F530:F532)</f>
        <v>60600</v>
      </c>
      <c r="G529" s="22">
        <f>SUM(G530:G532)</f>
        <v>63000</v>
      </c>
      <c r="H529" s="23">
        <f>SUM(H530:H532)</f>
        <v>83000</v>
      </c>
      <c r="I529" s="24"/>
      <c r="J529" s="23">
        <f>SUM(J530:J532)</f>
        <v>35000</v>
      </c>
    </row>
    <row r="530" spans="1:10" ht="25.5" customHeight="1">
      <c r="A530" s="15">
        <v>524</v>
      </c>
      <c r="B530" s="15"/>
      <c r="C530" s="15"/>
      <c r="D530" s="15"/>
      <c r="E530" s="21" t="s">
        <v>111</v>
      </c>
      <c r="F530" s="22">
        <v>30000</v>
      </c>
      <c r="G530" s="22">
        <v>23000</v>
      </c>
      <c r="H530" s="23">
        <v>23000</v>
      </c>
      <c r="I530" s="24"/>
      <c r="J530" s="23">
        <v>8000</v>
      </c>
    </row>
    <row r="531" spans="1:10" ht="26.25" customHeight="1">
      <c r="A531" s="15">
        <v>525</v>
      </c>
      <c r="B531" s="15"/>
      <c r="C531" s="15"/>
      <c r="D531" s="15"/>
      <c r="E531" s="21" t="s">
        <v>112</v>
      </c>
      <c r="F531" s="22">
        <v>10600</v>
      </c>
      <c r="G531" s="22">
        <v>20000</v>
      </c>
      <c r="H531" s="23">
        <v>35000</v>
      </c>
      <c r="I531" s="24"/>
      <c r="J531" s="23">
        <v>17000</v>
      </c>
    </row>
    <row r="532" spans="1:10" ht="27.75" customHeight="1">
      <c r="A532" s="15">
        <v>526</v>
      </c>
      <c r="B532" s="15"/>
      <c r="C532" s="15"/>
      <c r="D532" s="15"/>
      <c r="E532" s="21" t="s">
        <v>113</v>
      </c>
      <c r="F532" s="22">
        <v>20000</v>
      </c>
      <c r="G532" s="22">
        <v>20000</v>
      </c>
      <c r="H532" s="23">
        <v>25000</v>
      </c>
      <c r="I532" s="24"/>
      <c r="J532" s="23">
        <v>10000</v>
      </c>
    </row>
    <row r="533" spans="1:10" ht="12.75">
      <c r="A533" s="15">
        <v>527</v>
      </c>
      <c r="B533" s="15" t="s">
        <v>493</v>
      </c>
      <c r="C533" s="15" t="s">
        <v>494</v>
      </c>
      <c r="D533" s="15">
        <v>4270</v>
      </c>
      <c r="E533" s="21" t="s">
        <v>501</v>
      </c>
      <c r="F533" s="22">
        <f>SUM(F534:F536)</f>
        <v>11100</v>
      </c>
      <c r="G533" s="22">
        <f>SUM(G534:G536)</f>
        <v>21000</v>
      </c>
      <c r="H533" s="23">
        <f>SUM(H534:H536)</f>
        <v>16000</v>
      </c>
      <c r="I533" s="24"/>
      <c r="J533" s="23">
        <f>SUM(J534:J537)</f>
        <v>112800</v>
      </c>
    </row>
    <row r="534" spans="1:10" ht="27" customHeight="1">
      <c r="A534" s="15">
        <v>528</v>
      </c>
      <c r="B534" s="15"/>
      <c r="C534" s="15"/>
      <c r="D534" s="15"/>
      <c r="E534" s="21" t="s">
        <v>374</v>
      </c>
      <c r="F534" s="22">
        <v>3000</v>
      </c>
      <c r="G534" s="22">
        <v>10000</v>
      </c>
      <c r="H534" s="23">
        <v>5000</v>
      </c>
      <c r="I534" s="24"/>
      <c r="J534" s="23">
        <v>3800</v>
      </c>
    </row>
    <row r="535" spans="1:10" ht="26.25" customHeight="1">
      <c r="A535" s="15">
        <v>529</v>
      </c>
      <c r="B535" s="15"/>
      <c r="C535" s="15"/>
      <c r="D535" s="15"/>
      <c r="E535" s="21" t="s">
        <v>375</v>
      </c>
      <c r="F535" s="22">
        <v>4100</v>
      </c>
      <c r="G535" s="22">
        <v>6000</v>
      </c>
      <c r="H535" s="23">
        <v>6000</v>
      </c>
      <c r="I535" s="24"/>
      <c r="J535" s="23">
        <v>4000</v>
      </c>
    </row>
    <row r="536" spans="1:10" ht="25.5">
      <c r="A536" s="15">
        <v>530</v>
      </c>
      <c r="B536" s="15"/>
      <c r="C536" s="15"/>
      <c r="D536" s="15"/>
      <c r="E536" s="21" t="s">
        <v>114</v>
      </c>
      <c r="F536" s="22">
        <v>4000</v>
      </c>
      <c r="G536" s="22">
        <v>5000</v>
      </c>
      <c r="H536" s="23">
        <v>5000</v>
      </c>
      <c r="I536" s="24"/>
      <c r="J536" s="23">
        <v>3000</v>
      </c>
    </row>
    <row r="537" spans="1:10" ht="12.75">
      <c r="A537" s="15">
        <v>531</v>
      </c>
      <c r="B537" s="15"/>
      <c r="C537" s="15"/>
      <c r="D537" s="15"/>
      <c r="E537" s="21" t="s">
        <v>115</v>
      </c>
      <c r="F537" s="22"/>
      <c r="G537" s="22"/>
      <c r="H537" s="23"/>
      <c r="I537" s="24"/>
      <c r="J537" s="23">
        <v>102000</v>
      </c>
    </row>
    <row r="538" spans="1:10" ht="12.75">
      <c r="A538" s="15">
        <v>532</v>
      </c>
      <c r="B538" s="15"/>
      <c r="C538" s="15"/>
      <c r="D538" s="15">
        <v>4280</v>
      </c>
      <c r="E538" s="21" t="s">
        <v>615</v>
      </c>
      <c r="F538" s="22">
        <f>SUM(F539:F541)</f>
        <v>4900</v>
      </c>
      <c r="G538" s="22">
        <f>SUM(G539:G541)</f>
        <v>3000</v>
      </c>
      <c r="H538" s="23">
        <f>SUM(H539:H541)</f>
        <v>3000</v>
      </c>
      <c r="I538" s="24"/>
      <c r="J538" s="23">
        <f>SUM(J539:J541)</f>
        <v>4300</v>
      </c>
    </row>
    <row r="539" spans="1:10" ht="38.25">
      <c r="A539" s="15">
        <v>533</v>
      </c>
      <c r="B539" s="15"/>
      <c r="C539" s="15"/>
      <c r="D539" s="15"/>
      <c r="E539" s="21" t="s">
        <v>116</v>
      </c>
      <c r="F539" s="22">
        <v>2100</v>
      </c>
      <c r="G539" s="22">
        <v>1000</v>
      </c>
      <c r="H539" s="23">
        <v>1000</v>
      </c>
      <c r="I539" s="24"/>
      <c r="J539" s="23">
        <v>800</v>
      </c>
    </row>
    <row r="540" spans="1:10" ht="38.25">
      <c r="A540" s="15">
        <v>534</v>
      </c>
      <c r="B540" s="15"/>
      <c r="C540" s="15"/>
      <c r="D540" s="15"/>
      <c r="E540" s="21" t="s">
        <v>117</v>
      </c>
      <c r="F540" s="22">
        <v>1600</v>
      </c>
      <c r="G540" s="22">
        <v>1500</v>
      </c>
      <c r="H540" s="23">
        <v>1500</v>
      </c>
      <c r="I540" s="24"/>
      <c r="J540" s="23">
        <v>3000</v>
      </c>
    </row>
    <row r="541" spans="1:10" ht="38.25" customHeight="1">
      <c r="A541" s="15">
        <v>535</v>
      </c>
      <c r="B541" s="15"/>
      <c r="C541" s="15"/>
      <c r="D541" s="15"/>
      <c r="E541" s="21" t="s">
        <v>118</v>
      </c>
      <c r="F541" s="22">
        <v>1200</v>
      </c>
      <c r="G541" s="22">
        <v>500</v>
      </c>
      <c r="H541" s="23">
        <v>500</v>
      </c>
      <c r="I541" s="24"/>
      <c r="J541" s="23">
        <v>500</v>
      </c>
    </row>
    <row r="542" spans="1:10" ht="12.75">
      <c r="A542" s="15">
        <v>536</v>
      </c>
      <c r="B542" s="15" t="s">
        <v>493</v>
      </c>
      <c r="C542" s="15" t="s">
        <v>494</v>
      </c>
      <c r="D542" s="15">
        <v>4300</v>
      </c>
      <c r="E542" s="21" t="s">
        <v>507</v>
      </c>
      <c r="F542" s="22">
        <f>SUM(F543:F545)</f>
        <v>46700</v>
      </c>
      <c r="G542" s="22">
        <f>SUM(G543:G545)</f>
        <v>50000</v>
      </c>
      <c r="H542" s="23">
        <f>SUM(H543:H545)</f>
        <v>57000</v>
      </c>
      <c r="I542" s="24"/>
      <c r="J542" s="23">
        <f>SUM(J543:J545)</f>
        <v>46800</v>
      </c>
    </row>
    <row r="543" spans="1:10" ht="51">
      <c r="A543" s="15">
        <v>537</v>
      </c>
      <c r="B543" s="15"/>
      <c r="C543" s="15"/>
      <c r="D543" s="15"/>
      <c r="E543" s="21" t="s">
        <v>119</v>
      </c>
      <c r="F543" s="22">
        <v>15700</v>
      </c>
      <c r="G543" s="22">
        <v>15000</v>
      </c>
      <c r="H543" s="23">
        <v>12000</v>
      </c>
      <c r="I543" s="24"/>
      <c r="J543" s="23">
        <v>10300</v>
      </c>
    </row>
    <row r="544" spans="1:10" ht="63.75">
      <c r="A544" s="15">
        <v>538</v>
      </c>
      <c r="B544" s="15"/>
      <c r="C544" s="15"/>
      <c r="D544" s="15"/>
      <c r="E544" s="21" t="s">
        <v>120</v>
      </c>
      <c r="F544" s="22">
        <v>18000</v>
      </c>
      <c r="G544" s="22">
        <v>20000</v>
      </c>
      <c r="H544" s="23">
        <v>30000</v>
      </c>
      <c r="I544" s="24"/>
      <c r="J544" s="23">
        <v>21500</v>
      </c>
    </row>
    <row r="545" spans="1:10" ht="51">
      <c r="A545" s="15">
        <v>539</v>
      </c>
      <c r="B545" s="15"/>
      <c r="C545" s="15"/>
      <c r="D545" s="15"/>
      <c r="E545" s="21" t="s">
        <v>121</v>
      </c>
      <c r="F545" s="22">
        <v>13000</v>
      </c>
      <c r="G545" s="22">
        <v>15000</v>
      </c>
      <c r="H545" s="23">
        <v>15000</v>
      </c>
      <c r="I545" s="24"/>
      <c r="J545" s="23">
        <v>15000</v>
      </c>
    </row>
    <row r="546" spans="1:10" ht="25.5">
      <c r="A546" s="15">
        <v>540</v>
      </c>
      <c r="B546" s="15"/>
      <c r="C546" s="15"/>
      <c r="D546" s="15">
        <v>4370</v>
      </c>
      <c r="E546" s="21" t="s">
        <v>620</v>
      </c>
      <c r="F546" s="22">
        <f>SUM(F547:F549)</f>
        <v>206095</v>
      </c>
      <c r="G546" s="22">
        <f>SUM(G547+G548)</f>
        <v>6800</v>
      </c>
      <c r="H546" s="23">
        <f>SUM(H547+H548)</f>
        <v>5500</v>
      </c>
      <c r="I546" s="24"/>
      <c r="J546" s="23">
        <f>SUM(J547+J548)</f>
        <v>3750</v>
      </c>
    </row>
    <row r="547" spans="1:10" ht="27" customHeight="1">
      <c r="A547" s="15">
        <v>541</v>
      </c>
      <c r="B547" s="15"/>
      <c r="C547" s="15"/>
      <c r="D547" s="15"/>
      <c r="E547" s="21" t="s">
        <v>122</v>
      </c>
      <c r="F547" s="22">
        <v>116500</v>
      </c>
      <c r="G547" s="22">
        <v>3800</v>
      </c>
      <c r="H547" s="23">
        <v>2500</v>
      </c>
      <c r="I547" s="24"/>
      <c r="J547" s="23">
        <v>1800</v>
      </c>
    </row>
    <row r="548" spans="1:10" ht="25.5" customHeight="1">
      <c r="A548" s="15">
        <v>542</v>
      </c>
      <c r="B548" s="15"/>
      <c r="C548" s="15"/>
      <c r="D548" s="15"/>
      <c r="E548" s="21" t="s">
        <v>123</v>
      </c>
      <c r="F548" s="22">
        <v>81295</v>
      </c>
      <c r="G548" s="22">
        <v>3000</v>
      </c>
      <c r="H548" s="23">
        <v>3000</v>
      </c>
      <c r="I548" s="24"/>
      <c r="J548" s="23">
        <v>1950</v>
      </c>
    </row>
    <row r="549" spans="1:10" ht="12.75">
      <c r="A549" s="15">
        <v>543</v>
      </c>
      <c r="B549" s="15" t="s">
        <v>493</v>
      </c>
      <c r="C549" s="15" t="s">
        <v>494</v>
      </c>
      <c r="D549" s="15">
        <v>4410</v>
      </c>
      <c r="E549" s="21" t="s">
        <v>622</v>
      </c>
      <c r="F549" s="22">
        <f>SUM(F550:F552)</f>
        <v>8300</v>
      </c>
      <c r="G549" s="22">
        <f>SUM(G550:G552)</f>
        <v>6000</v>
      </c>
      <c r="H549" s="23">
        <f>SUM(H550:H552)</f>
        <v>5500</v>
      </c>
      <c r="I549" s="24"/>
      <c r="J549" s="23">
        <f>SUM(J550:J552)</f>
        <v>2900</v>
      </c>
    </row>
    <row r="550" spans="1:10" ht="19.5" customHeight="1">
      <c r="A550" s="15">
        <v>544</v>
      </c>
      <c r="B550" s="15"/>
      <c r="C550" s="15"/>
      <c r="D550" s="15"/>
      <c r="E550" s="21" t="s">
        <v>124</v>
      </c>
      <c r="F550" s="22">
        <v>2800</v>
      </c>
      <c r="G550" s="22">
        <v>1000</v>
      </c>
      <c r="H550" s="23">
        <v>1000</v>
      </c>
      <c r="I550" s="24"/>
      <c r="J550" s="23">
        <v>600</v>
      </c>
    </row>
    <row r="551" spans="1:10" ht="12.75">
      <c r="A551" s="15">
        <v>545</v>
      </c>
      <c r="B551" s="15"/>
      <c r="C551" s="15"/>
      <c r="D551" s="15"/>
      <c r="E551" s="21" t="s">
        <v>125</v>
      </c>
      <c r="F551" s="22">
        <v>4400</v>
      </c>
      <c r="G551" s="22">
        <v>2500</v>
      </c>
      <c r="H551" s="23">
        <v>2500</v>
      </c>
      <c r="I551" s="24"/>
      <c r="J551" s="23">
        <v>500</v>
      </c>
    </row>
    <row r="552" spans="1:10" ht="51">
      <c r="A552" s="15">
        <v>546</v>
      </c>
      <c r="B552" s="15"/>
      <c r="C552" s="15"/>
      <c r="D552" s="15"/>
      <c r="E552" s="21" t="s">
        <v>126</v>
      </c>
      <c r="F552" s="22">
        <v>1100</v>
      </c>
      <c r="G552" s="22">
        <v>2500</v>
      </c>
      <c r="H552" s="23">
        <v>2000</v>
      </c>
      <c r="I552" s="24"/>
      <c r="J552" s="23">
        <v>1800</v>
      </c>
    </row>
    <row r="553" spans="1:10" ht="12.75">
      <c r="A553" s="15">
        <v>547</v>
      </c>
      <c r="B553" s="15" t="s">
        <v>493</v>
      </c>
      <c r="C553" s="15" t="s">
        <v>494</v>
      </c>
      <c r="D553" s="15">
        <v>4430</v>
      </c>
      <c r="E553" s="21" t="s">
        <v>519</v>
      </c>
      <c r="F553" s="22">
        <f>SUM(F554:F555)</f>
        <v>4500</v>
      </c>
      <c r="G553" s="22">
        <f>SUM(G554:G556)</f>
        <v>5500</v>
      </c>
      <c r="H553" s="23">
        <f>SUM(H554:H556)</f>
        <v>5200</v>
      </c>
      <c r="I553" s="24"/>
      <c r="J553" s="23">
        <f>SUM(J554:J556)</f>
        <v>3320</v>
      </c>
    </row>
    <row r="554" spans="1:10" ht="12.75">
      <c r="A554" s="15">
        <v>548</v>
      </c>
      <c r="B554" s="15"/>
      <c r="C554" s="15"/>
      <c r="D554" s="15"/>
      <c r="E554" s="21" t="s">
        <v>127</v>
      </c>
      <c r="F554" s="22">
        <v>2500</v>
      </c>
      <c r="G554" s="22">
        <v>1500</v>
      </c>
      <c r="H554" s="23">
        <v>1600</v>
      </c>
      <c r="I554" s="24"/>
      <c r="J554" s="23">
        <v>2100</v>
      </c>
    </row>
    <row r="555" spans="1:10" ht="12.75">
      <c r="A555" s="15">
        <v>549</v>
      </c>
      <c r="B555" s="15"/>
      <c r="C555" s="15"/>
      <c r="D555" s="15"/>
      <c r="E555" s="21" t="s">
        <v>128</v>
      </c>
      <c r="F555" s="22">
        <v>2000</v>
      </c>
      <c r="G555" s="22">
        <v>3000</v>
      </c>
      <c r="H555" s="23">
        <v>3000</v>
      </c>
      <c r="I555" s="24"/>
      <c r="J555" s="23">
        <v>1000</v>
      </c>
    </row>
    <row r="556" spans="1:10" ht="12.75">
      <c r="A556" s="15">
        <v>550</v>
      </c>
      <c r="B556" s="15"/>
      <c r="C556" s="15"/>
      <c r="D556" s="15"/>
      <c r="E556" s="21" t="s">
        <v>129</v>
      </c>
      <c r="F556" s="22"/>
      <c r="G556" s="22">
        <v>1000</v>
      </c>
      <c r="H556" s="23">
        <v>600</v>
      </c>
      <c r="I556" s="24"/>
      <c r="J556" s="23">
        <v>220</v>
      </c>
    </row>
    <row r="557" spans="1:10" ht="12" customHeight="1">
      <c r="A557" s="15">
        <v>551</v>
      </c>
      <c r="B557" s="15"/>
      <c r="C557" s="15"/>
      <c r="D557" s="15">
        <v>4440</v>
      </c>
      <c r="E557" s="21" t="s">
        <v>627</v>
      </c>
      <c r="F557" s="22">
        <f>SUM(F558:F560)</f>
        <v>123256</v>
      </c>
      <c r="G557" s="22">
        <f>SUM(G558:G560)</f>
        <v>144412</v>
      </c>
      <c r="H557" s="23">
        <f>SUM(H558:H560)</f>
        <v>164474</v>
      </c>
      <c r="I557" s="24"/>
      <c r="J557" s="23">
        <f>SUM(J558:J560)</f>
        <v>207161</v>
      </c>
    </row>
    <row r="558" spans="1:10" ht="37.5" customHeight="1">
      <c r="A558" s="15">
        <v>552</v>
      </c>
      <c r="B558" s="15"/>
      <c r="C558" s="15"/>
      <c r="D558" s="15"/>
      <c r="E558" s="21" t="s">
        <v>130</v>
      </c>
      <c r="F558" s="22">
        <v>56054</v>
      </c>
      <c r="G558" s="22">
        <v>64435</v>
      </c>
      <c r="H558" s="23">
        <v>67102</v>
      </c>
      <c r="I558" s="24"/>
      <c r="J558" s="23">
        <v>85255</v>
      </c>
    </row>
    <row r="559" spans="1:10" ht="39.75" customHeight="1">
      <c r="A559" s="15">
        <v>553</v>
      </c>
      <c r="B559" s="15"/>
      <c r="C559" s="15"/>
      <c r="D559" s="15"/>
      <c r="E559" s="21" t="s">
        <v>131</v>
      </c>
      <c r="F559" s="22">
        <v>46650</v>
      </c>
      <c r="G559" s="22">
        <v>43764</v>
      </c>
      <c r="H559" s="23">
        <v>54092</v>
      </c>
      <c r="I559" s="24"/>
      <c r="J559" s="23">
        <v>69247</v>
      </c>
    </row>
    <row r="560" spans="1:10" ht="40.5" customHeight="1">
      <c r="A560" s="15">
        <v>554</v>
      </c>
      <c r="B560" s="15"/>
      <c r="C560" s="15"/>
      <c r="D560" s="15"/>
      <c r="E560" s="21" t="s">
        <v>132</v>
      </c>
      <c r="F560" s="22">
        <v>20552</v>
      </c>
      <c r="G560" s="22">
        <v>36213</v>
      </c>
      <c r="H560" s="23">
        <v>43280</v>
      </c>
      <c r="I560" s="24"/>
      <c r="J560" s="23">
        <v>52659</v>
      </c>
    </row>
    <row r="561" spans="1:10" ht="25.5">
      <c r="A561" s="15">
        <v>555</v>
      </c>
      <c r="B561" s="15"/>
      <c r="C561" s="15"/>
      <c r="D561" s="15">
        <v>4700</v>
      </c>
      <c r="E561" s="21" t="s">
        <v>204</v>
      </c>
      <c r="F561" s="22"/>
      <c r="G561" s="22">
        <f>SUM(G562:G563)</f>
        <v>1200</v>
      </c>
      <c r="H561" s="23">
        <f>SUM(H562:H563)</f>
        <v>1200</v>
      </c>
      <c r="I561" s="24"/>
      <c r="J561" s="23">
        <f>SUM(J562:J563)</f>
        <v>800</v>
      </c>
    </row>
    <row r="562" spans="1:10" ht="12.75" customHeight="1">
      <c r="A562" s="15">
        <v>556</v>
      </c>
      <c r="B562" s="15"/>
      <c r="C562" s="15"/>
      <c r="D562" s="15"/>
      <c r="E562" s="21" t="s">
        <v>133</v>
      </c>
      <c r="F562" s="22"/>
      <c r="G562" s="22">
        <v>500</v>
      </c>
      <c r="H562" s="23">
        <v>500</v>
      </c>
      <c r="I562" s="24"/>
      <c r="J562" s="23">
        <v>300</v>
      </c>
    </row>
    <row r="563" spans="1:10" ht="12.75" customHeight="1">
      <c r="A563" s="15">
        <v>557</v>
      </c>
      <c r="B563" s="15"/>
      <c r="C563" s="15"/>
      <c r="D563" s="15"/>
      <c r="E563" s="21" t="s">
        <v>134</v>
      </c>
      <c r="F563" s="22"/>
      <c r="G563" s="22">
        <v>700</v>
      </c>
      <c r="H563" s="23">
        <v>700</v>
      </c>
      <c r="I563" s="24"/>
      <c r="J563" s="23">
        <v>500</v>
      </c>
    </row>
    <row r="564" spans="1:10" ht="12.75">
      <c r="A564" s="15">
        <v>558</v>
      </c>
      <c r="B564" s="15" t="s">
        <v>493</v>
      </c>
      <c r="C564" s="17">
        <v>80113</v>
      </c>
      <c r="D564" s="17" t="s">
        <v>489</v>
      </c>
      <c r="E564" s="18" t="s">
        <v>135</v>
      </c>
      <c r="F564" s="19">
        <f>SUM(F565)</f>
        <v>0</v>
      </c>
      <c r="G564" s="19">
        <f>SUM(G565)</f>
        <v>0</v>
      </c>
      <c r="H564" s="20">
        <f>SUM(H565)</f>
        <v>0</v>
      </c>
      <c r="I564" s="27"/>
      <c r="J564" s="20">
        <f>SUM(J565)</f>
        <v>312000</v>
      </c>
    </row>
    <row r="565" spans="1:10" ht="12.75" customHeight="1">
      <c r="A565" s="15">
        <v>559</v>
      </c>
      <c r="B565" s="15" t="s">
        <v>493</v>
      </c>
      <c r="C565" s="15" t="s">
        <v>494</v>
      </c>
      <c r="D565" s="15">
        <v>4300</v>
      </c>
      <c r="E565" s="21" t="s">
        <v>507</v>
      </c>
      <c r="F565" s="22">
        <f>SUM(F566:F567)</f>
        <v>0</v>
      </c>
      <c r="G565" s="22">
        <f>SUM(G566:G567)</f>
        <v>0</v>
      </c>
      <c r="H565" s="23">
        <f>SUM(H566:H567)</f>
        <v>0</v>
      </c>
      <c r="I565" s="24"/>
      <c r="J565" s="23">
        <f>SUM(J566:J567)</f>
        <v>312000</v>
      </c>
    </row>
    <row r="566" spans="1:10" ht="12.75">
      <c r="A566" s="15">
        <v>560</v>
      </c>
      <c r="B566" s="15"/>
      <c r="C566" s="15"/>
      <c r="D566" s="15"/>
      <c r="E566" s="21" t="s">
        <v>136</v>
      </c>
      <c r="F566" s="22"/>
      <c r="G566" s="22"/>
      <c r="H566" s="23"/>
      <c r="I566" s="24"/>
      <c r="J566" s="23">
        <v>180000</v>
      </c>
    </row>
    <row r="567" spans="1:10" ht="12.75">
      <c r="A567" s="15">
        <v>561</v>
      </c>
      <c r="B567" s="15"/>
      <c r="C567" s="15"/>
      <c r="D567" s="15"/>
      <c r="E567" s="21" t="s">
        <v>137</v>
      </c>
      <c r="F567" s="22"/>
      <c r="G567" s="22"/>
      <c r="H567" s="23"/>
      <c r="I567" s="24"/>
      <c r="J567" s="23">
        <v>132000</v>
      </c>
    </row>
    <row r="568" spans="1:10" ht="15" customHeight="1">
      <c r="A568" s="15">
        <v>562</v>
      </c>
      <c r="B568" s="15"/>
      <c r="C568" s="17">
        <v>80114</v>
      </c>
      <c r="D568" s="17"/>
      <c r="E568" s="18" t="s">
        <v>138</v>
      </c>
      <c r="F568" s="19" t="e">
        <f>SUM(F571+F574+F576+F578+F580+F582+F584+F586+F588+F596+F598+F600+#REF!)</f>
        <v>#REF!</v>
      </c>
      <c r="G568" s="19" t="e">
        <f>SUM(G571+G574+G576+G578+G580+G582+G584+G586+G588+G592+G594+G596+G598+G600+G602+#REF!+#REF!+#REF!+G569)</f>
        <v>#REF!</v>
      </c>
      <c r="H568" s="20" t="e">
        <f>SUM(H571+H574+H576+H578+H580+H582+H584+H586+H588+#REF!+H592+H594+H596+H598+H600+H602+#REF!+#REF!+H569)</f>
        <v>#REF!</v>
      </c>
      <c r="I568" s="27"/>
      <c r="J568" s="20">
        <f>SUM(J569+J571+J574+J576+J578+J580+J582+J584+J586+J588+J590+J592+J594+J596+J598+J600+J602)</f>
        <v>1154111</v>
      </c>
    </row>
    <row r="569" spans="1:10" ht="12" customHeight="1">
      <c r="A569" s="15">
        <v>563</v>
      </c>
      <c r="B569" s="15"/>
      <c r="C569" s="17"/>
      <c r="D569" s="15">
        <v>3020</v>
      </c>
      <c r="E569" s="21" t="s">
        <v>757</v>
      </c>
      <c r="F569" s="19"/>
      <c r="G569" s="19">
        <f>SUM(G570)</f>
        <v>1300</v>
      </c>
      <c r="H569" s="20">
        <f>SUM(H570)</f>
        <v>1350</v>
      </c>
      <c r="I569" s="27"/>
      <c r="J569" s="20">
        <f>SUM(J570)</f>
        <v>1350</v>
      </c>
    </row>
    <row r="570" spans="1:10" ht="26.25" customHeight="1">
      <c r="A570" s="15">
        <v>564</v>
      </c>
      <c r="B570" s="15"/>
      <c r="C570" s="17"/>
      <c r="D570" s="15"/>
      <c r="E570" s="21" t="s">
        <v>139</v>
      </c>
      <c r="F570" s="19"/>
      <c r="G570" s="22">
        <v>1300</v>
      </c>
      <c r="H570" s="23">
        <v>1350</v>
      </c>
      <c r="I570" s="27"/>
      <c r="J570" s="23">
        <v>1350</v>
      </c>
    </row>
    <row r="571" spans="1:10" ht="12" customHeight="1">
      <c r="A571" s="15">
        <v>565</v>
      </c>
      <c r="B571" s="15"/>
      <c r="C571" s="15"/>
      <c r="D571" s="15">
        <v>4010</v>
      </c>
      <c r="E571" s="21" t="s">
        <v>588</v>
      </c>
      <c r="F571" s="22">
        <f>SUM(F572:F573)</f>
        <v>400230</v>
      </c>
      <c r="G571" s="22">
        <f>SUM(G572:G573)</f>
        <v>610400</v>
      </c>
      <c r="H571" s="23">
        <f>SUM(H572:H573)</f>
        <v>727800</v>
      </c>
      <c r="I571" s="24"/>
      <c r="J571" s="23">
        <f>SUM(J572:J573)</f>
        <v>850000</v>
      </c>
    </row>
    <row r="572" spans="1:10" ht="12.75">
      <c r="A572" s="15">
        <v>566</v>
      </c>
      <c r="B572" s="15"/>
      <c r="C572" s="15"/>
      <c r="D572" s="15"/>
      <c r="E572" s="21" t="s">
        <v>140</v>
      </c>
      <c r="F572" s="22">
        <v>395200</v>
      </c>
      <c r="G572" s="22">
        <v>596800</v>
      </c>
      <c r="H572" s="23">
        <v>718000</v>
      </c>
      <c r="I572" s="24"/>
      <c r="J572" s="23">
        <v>821000</v>
      </c>
    </row>
    <row r="573" spans="1:10" ht="12.75">
      <c r="A573" s="15">
        <v>567</v>
      </c>
      <c r="B573" s="15"/>
      <c r="C573" s="15"/>
      <c r="D573" s="15"/>
      <c r="E573" s="21" t="s">
        <v>141</v>
      </c>
      <c r="F573" s="22">
        <v>5030</v>
      </c>
      <c r="G573" s="22">
        <v>13600</v>
      </c>
      <c r="H573" s="23">
        <v>9800</v>
      </c>
      <c r="I573" s="24"/>
      <c r="J573" s="23">
        <v>29000</v>
      </c>
    </row>
    <row r="574" spans="1:10" ht="12.75">
      <c r="A574" s="15">
        <v>568</v>
      </c>
      <c r="B574" s="15"/>
      <c r="C574" s="15"/>
      <c r="D574" s="15">
        <v>4040</v>
      </c>
      <c r="E574" s="21" t="s">
        <v>591</v>
      </c>
      <c r="F574" s="22">
        <v>32353</v>
      </c>
      <c r="G574" s="22">
        <f>SUM(G575)</f>
        <v>44900</v>
      </c>
      <c r="H574" s="23">
        <f>SUM(H575)</f>
        <v>52000</v>
      </c>
      <c r="I574" s="24"/>
      <c r="J574" s="23">
        <f>SUM(J575)</f>
        <v>65000</v>
      </c>
    </row>
    <row r="575" spans="1:10" ht="38.25">
      <c r="A575" s="15">
        <v>569</v>
      </c>
      <c r="B575" s="15"/>
      <c r="C575" s="15"/>
      <c r="D575" s="15"/>
      <c r="E575" s="21" t="s">
        <v>142</v>
      </c>
      <c r="F575" s="22"/>
      <c r="G575" s="22">
        <v>44900</v>
      </c>
      <c r="H575" s="23">
        <v>52000</v>
      </c>
      <c r="I575" s="24"/>
      <c r="J575" s="23">
        <v>65000</v>
      </c>
    </row>
    <row r="576" spans="1:10" ht="12.75">
      <c r="A576" s="15">
        <v>570</v>
      </c>
      <c r="B576" s="15"/>
      <c r="C576" s="15"/>
      <c r="D576" s="15">
        <v>4110</v>
      </c>
      <c r="E576" s="21" t="s">
        <v>593</v>
      </c>
      <c r="F576" s="22">
        <v>77800</v>
      </c>
      <c r="G576" s="22">
        <f>SUM(G577)</f>
        <v>101500</v>
      </c>
      <c r="H576" s="23">
        <f>SUM(H577)</f>
        <v>121000</v>
      </c>
      <c r="I576" s="24"/>
      <c r="J576" s="23">
        <f>SUM(J577)</f>
        <v>139000</v>
      </c>
    </row>
    <row r="577" spans="1:10" ht="12.75">
      <c r="A577" s="15">
        <v>571</v>
      </c>
      <c r="B577" s="15"/>
      <c r="C577" s="15"/>
      <c r="D577" s="15"/>
      <c r="E577" s="21" t="s">
        <v>593</v>
      </c>
      <c r="F577" s="22"/>
      <c r="G577" s="22">
        <v>101500</v>
      </c>
      <c r="H577" s="23">
        <v>121000</v>
      </c>
      <c r="I577" s="24"/>
      <c r="J577" s="23">
        <v>139000</v>
      </c>
    </row>
    <row r="578" spans="1:10" ht="12.75">
      <c r="A578" s="15">
        <v>572</v>
      </c>
      <c r="B578" s="15"/>
      <c r="C578" s="15"/>
      <c r="D578" s="15">
        <v>4120</v>
      </c>
      <c r="E578" s="21" t="s">
        <v>594</v>
      </c>
      <c r="F578" s="22">
        <v>11000</v>
      </c>
      <c r="G578" s="22">
        <f>SUM(G579)</f>
        <v>16100</v>
      </c>
      <c r="H578" s="23">
        <f>SUM(H579)</f>
        <v>19300</v>
      </c>
      <c r="I578" s="24"/>
      <c r="J578" s="23">
        <f>SUM(J579)</f>
        <v>19500</v>
      </c>
    </row>
    <row r="579" spans="1:10" ht="12.75">
      <c r="A579" s="15">
        <v>573</v>
      </c>
      <c r="B579" s="15"/>
      <c r="C579" s="15"/>
      <c r="D579" s="15"/>
      <c r="E579" s="21" t="s">
        <v>594</v>
      </c>
      <c r="F579" s="22"/>
      <c r="G579" s="22">
        <v>16100</v>
      </c>
      <c r="H579" s="23">
        <v>19300</v>
      </c>
      <c r="I579" s="24"/>
      <c r="J579" s="23">
        <v>19500</v>
      </c>
    </row>
    <row r="580" spans="1:10" ht="12.75">
      <c r="A580" s="15">
        <v>574</v>
      </c>
      <c r="B580" s="15"/>
      <c r="C580" s="15"/>
      <c r="D580" s="15">
        <v>4170</v>
      </c>
      <c r="E580" s="21" t="s">
        <v>143</v>
      </c>
      <c r="F580" s="22">
        <f>SUM(F581)</f>
        <v>34000</v>
      </c>
      <c r="G580" s="22">
        <f>SUM(G581)</f>
        <v>3000</v>
      </c>
      <c r="H580" s="23">
        <f>SUM(H581)</f>
        <v>3000</v>
      </c>
      <c r="I580" s="24"/>
      <c r="J580" s="23">
        <f>SUM(J581)</f>
        <v>5000</v>
      </c>
    </row>
    <row r="581" spans="1:10" ht="13.5" customHeight="1">
      <c r="A581" s="15">
        <v>575</v>
      </c>
      <c r="B581" s="15"/>
      <c r="C581" s="15"/>
      <c r="D581" s="15"/>
      <c r="E581" s="21" t="s">
        <v>144</v>
      </c>
      <c r="F581" s="22">
        <v>34000</v>
      </c>
      <c r="G581" s="22">
        <v>3000</v>
      </c>
      <c r="H581" s="23">
        <v>3000</v>
      </c>
      <c r="I581" s="24"/>
      <c r="J581" s="23">
        <v>5000</v>
      </c>
    </row>
    <row r="582" spans="1:10" ht="12.75" customHeight="1">
      <c r="A582" s="15">
        <v>576</v>
      </c>
      <c r="B582" s="15"/>
      <c r="C582" s="15"/>
      <c r="D582" s="15">
        <v>4210</v>
      </c>
      <c r="E582" s="21" t="s">
        <v>145</v>
      </c>
      <c r="F582" s="22">
        <v>26000</v>
      </c>
      <c r="G582" s="22">
        <f>SUM(G583)</f>
        <v>23000</v>
      </c>
      <c r="H582" s="23">
        <f>SUM(H583)</f>
        <v>24000</v>
      </c>
      <c r="I582" s="24"/>
      <c r="J582" s="23">
        <f>SUM(J583)</f>
        <v>15000</v>
      </c>
    </row>
    <row r="583" spans="1:10" ht="27" customHeight="1">
      <c r="A583" s="15">
        <v>577</v>
      </c>
      <c r="B583" s="15"/>
      <c r="C583" s="15"/>
      <c r="D583" s="15"/>
      <c r="E583" s="21" t="s">
        <v>146</v>
      </c>
      <c r="F583" s="22"/>
      <c r="G583" s="22">
        <v>23000</v>
      </c>
      <c r="H583" s="23">
        <v>24000</v>
      </c>
      <c r="I583" s="24"/>
      <c r="J583" s="23">
        <v>15000</v>
      </c>
    </row>
    <row r="584" spans="1:10" ht="12.75">
      <c r="A584" s="15">
        <v>578</v>
      </c>
      <c r="B584" s="15"/>
      <c r="C584" s="15"/>
      <c r="D584" s="15">
        <v>4270</v>
      </c>
      <c r="E584" s="21" t="s">
        <v>147</v>
      </c>
      <c r="F584" s="22">
        <f>SUM(F585)</f>
        <v>1000</v>
      </c>
      <c r="G584" s="22">
        <f>SUM(G585)</f>
        <v>3000</v>
      </c>
      <c r="H584" s="23">
        <f>SUM(H585)</f>
        <v>2000</v>
      </c>
      <c r="I584" s="24"/>
      <c r="J584" s="23">
        <f>SUM(J585)</f>
        <v>2000</v>
      </c>
    </row>
    <row r="585" spans="1:10" ht="12.75">
      <c r="A585" s="15">
        <v>579</v>
      </c>
      <c r="B585" s="15"/>
      <c r="C585" s="15"/>
      <c r="D585" s="15"/>
      <c r="E585" s="21" t="s">
        <v>148</v>
      </c>
      <c r="F585" s="22">
        <v>1000</v>
      </c>
      <c r="G585" s="22">
        <v>3000</v>
      </c>
      <c r="H585" s="23">
        <v>2000</v>
      </c>
      <c r="I585" s="24"/>
      <c r="J585" s="23">
        <v>2000</v>
      </c>
    </row>
    <row r="586" spans="1:10" ht="12.75">
      <c r="A586" s="15">
        <v>580</v>
      </c>
      <c r="B586" s="15"/>
      <c r="C586" s="15"/>
      <c r="D586" s="15">
        <v>4280</v>
      </c>
      <c r="E586" s="21" t="s">
        <v>615</v>
      </c>
      <c r="F586" s="22">
        <f>SUM(F587)</f>
        <v>250</v>
      </c>
      <c r="G586" s="22">
        <f>SUM(G587)</f>
        <v>1000</v>
      </c>
      <c r="H586" s="23">
        <f>SUM(H587)</f>
        <v>1000</v>
      </c>
      <c r="I586" s="24"/>
      <c r="J586" s="23">
        <f>SUM(J587)</f>
        <v>700</v>
      </c>
    </row>
    <row r="587" spans="1:10" ht="25.5">
      <c r="A587" s="15">
        <v>581</v>
      </c>
      <c r="B587" s="15"/>
      <c r="C587" s="15"/>
      <c r="D587" s="15"/>
      <c r="E587" s="21" t="s">
        <v>616</v>
      </c>
      <c r="F587" s="22">
        <v>250</v>
      </c>
      <c r="G587" s="22">
        <v>1000</v>
      </c>
      <c r="H587" s="23">
        <v>1000</v>
      </c>
      <c r="I587" s="24"/>
      <c r="J587" s="23">
        <v>700</v>
      </c>
    </row>
    <row r="588" spans="1:10" ht="12.75">
      <c r="A588" s="15">
        <v>582</v>
      </c>
      <c r="B588" s="15"/>
      <c r="C588" s="15"/>
      <c r="D588" s="15">
        <v>4300</v>
      </c>
      <c r="E588" s="21" t="s">
        <v>507</v>
      </c>
      <c r="F588" s="22">
        <f>SUM(F589)</f>
        <v>17000</v>
      </c>
      <c r="G588" s="22">
        <f>SUM(G589)</f>
        <v>33000</v>
      </c>
      <c r="H588" s="23">
        <f>SUM(H589)</f>
        <v>29200</v>
      </c>
      <c r="I588" s="24"/>
      <c r="J588" s="23">
        <f>SUM(J589)</f>
        <v>15000</v>
      </c>
    </row>
    <row r="589" spans="1:10" ht="24.75" customHeight="1">
      <c r="A589" s="15">
        <v>583</v>
      </c>
      <c r="B589" s="15"/>
      <c r="C589" s="15"/>
      <c r="D589" s="15"/>
      <c r="E589" s="21" t="s">
        <v>149</v>
      </c>
      <c r="F589" s="22">
        <v>17000</v>
      </c>
      <c r="G589" s="22">
        <v>33000</v>
      </c>
      <c r="H589" s="23">
        <v>29200</v>
      </c>
      <c r="I589" s="24"/>
      <c r="J589" s="23">
        <v>15000</v>
      </c>
    </row>
    <row r="590" spans="1:10" ht="17.25" customHeight="1">
      <c r="A590" s="15">
        <v>584</v>
      </c>
      <c r="B590" s="15"/>
      <c r="C590" s="15"/>
      <c r="D590" s="15">
        <v>4350</v>
      </c>
      <c r="E590" s="21" t="s">
        <v>618</v>
      </c>
      <c r="F590" s="22"/>
      <c r="G590" s="22"/>
      <c r="H590" s="23"/>
      <c r="I590" s="24"/>
      <c r="J590" s="23">
        <f>SUM(J591)</f>
        <v>1500</v>
      </c>
    </row>
    <row r="591" spans="1:10" ht="14.25" customHeight="1">
      <c r="A591" s="15">
        <v>585</v>
      </c>
      <c r="B591" s="15"/>
      <c r="C591" s="15"/>
      <c r="D591" s="15"/>
      <c r="E591" s="21" t="s">
        <v>618</v>
      </c>
      <c r="F591" s="22"/>
      <c r="G591" s="22"/>
      <c r="H591" s="23"/>
      <c r="I591" s="24"/>
      <c r="J591" s="23">
        <v>1500</v>
      </c>
    </row>
    <row r="592" spans="1:10" ht="29.25" customHeight="1">
      <c r="A592" s="15">
        <v>586</v>
      </c>
      <c r="B592" s="15"/>
      <c r="C592" s="15"/>
      <c r="D592" s="15">
        <v>4360</v>
      </c>
      <c r="E592" s="21" t="s">
        <v>517</v>
      </c>
      <c r="F592" s="22"/>
      <c r="G592" s="22">
        <f>SUM(G593)</f>
        <v>3300</v>
      </c>
      <c r="H592" s="23">
        <f>SUM(H593)</f>
        <v>3400</v>
      </c>
      <c r="I592" s="24"/>
      <c r="J592" s="23">
        <f>SUM(J593)</f>
        <v>4000</v>
      </c>
    </row>
    <row r="593" spans="1:10" ht="13.5" customHeight="1">
      <c r="A593" s="15">
        <v>587</v>
      </c>
      <c r="B593" s="15"/>
      <c r="C593" s="15"/>
      <c r="D593" s="15"/>
      <c r="E593" s="21" t="s">
        <v>150</v>
      </c>
      <c r="F593" s="22"/>
      <c r="G593" s="22">
        <v>3300</v>
      </c>
      <c r="H593" s="23">
        <v>3400</v>
      </c>
      <c r="I593" s="24"/>
      <c r="J593" s="23">
        <v>4000</v>
      </c>
    </row>
    <row r="594" spans="1:10" ht="25.5">
      <c r="A594" s="15">
        <v>588</v>
      </c>
      <c r="B594" s="15"/>
      <c r="C594" s="15"/>
      <c r="D594" s="15">
        <v>4370</v>
      </c>
      <c r="E594" s="21" t="s">
        <v>620</v>
      </c>
      <c r="F594" s="22"/>
      <c r="G594" s="22">
        <f>SUM(G595)</f>
        <v>4900</v>
      </c>
      <c r="H594" s="23">
        <f>SUM(H595)</f>
        <v>3800</v>
      </c>
      <c r="I594" s="24"/>
      <c r="J594" s="23">
        <f>SUM(J595)</f>
        <v>3000</v>
      </c>
    </row>
    <row r="595" spans="1:10" ht="13.5" customHeight="1">
      <c r="A595" s="15">
        <v>589</v>
      </c>
      <c r="B595" s="15"/>
      <c r="C595" s="15"/>
      <c r="D595" s="15"/>
      <c r="E595" s="21" t="s">
        <v>151</v>
      </c>
      <c r="F595" s="22"/>
      <c r="G595" s="22">
        <v>4900</v>
      </c>
      <c r="H595" s="23">
        <v>3800</v>
      </c>
      <c r="I595" s="24"/>
      <c r="J595" s="23">
        <v>3000</v>
      </c>
    </row>
    <row r="596" spans="1:10" ht="12.75">
      <c r="A596" s="15">
        <v>590</v>
      </c>
      <c r="B596" s="15"/>
      <c r="C596" s="15"/>
      <c r="D596" s="15">
        <v>4410</v>
      </c>
      <c r="E596" s="21" t="s">
        <v>622</v>
      </c>
      <c r="F596" s="22">
        <f>SUM(F597)</f>
        <v>6000</v>
      </c>
      <c r="G596" s="22">
        <f>SUM(G597)</f>
        <v>6000</v>
      </c>
      <c r="H596" s="23">
        <f>SUM(H597)</f>
        <v>5000</v>
      </c>
      <c r="I596" s="24"/>
      <c r="J596" s="23">
        <f>SUM(J597)</f>
        <v>9000</v>
      </c>
    </row>
    <row r="597" spans="1:10" ht="38.25">
      <c r="A597" s="15">
        <v>591</v>
      </c>
      <c r="B597" s="15"/>
      <c r="C597" s="15"/>
      <c r="D597" s="15"/>
      <c r="E597" s="21" t="s">
        <v>152</v>
      </c>
      <c r="F597" s="22">
        <v>6000</v>
      </c>
      <c r="G597" s="22">
        <v>6000</v>
      </c>
      <c r="H597" s="23">
        <v>5000</v>
      </c>
      <c r="I597" s="24"/>
      <c r="J597" s="23">
        <v>9000</v>
      </c>
    </row>
    <row r="598" spans="1:10" ht="18.75" customHeight="1">
      <c r="A598" s="15">
        <v>592</v>
      </c>
      <c r="B598" s="15"/>
      <c r="C598" s="15"/>
      <c r="D598" s="15">
        <v>4430</v>
      </c>
      <c r="E598" s="21" t="s">
        <v>519</v>
      </c>
      <c r="F598" s="22">
        <f>SUM(F599)</f>
        <v>3000</v>
      </c>
      <c r="G598" s="22">
        <f>SUM(G599)</f>
        <v>6000</v>
      </c>
      <c r="H598" s="23">
        <f>SUM(H599)</f>
        <v>6000</v>
      </c>
      <c r="I598" s="24"/>
      <c r="J598" s="23">
        <f>SUM(J599)</f>
        <v>2100</v>
      </c>
    </row>
    <row r="599" spans="1:10" ht="16.5" customHeight="1">
      <c r="A599" s="15">
        <v>593</v>
      </c>
      <c r="B599" s="15"/>
      <c r="C599" s="15"/>
      <c r="D599" s="15"/>
      <c r="E599" s="21" t="s">
        <v>153</v>
      </c>
      <c r="F599" s="22">
        <v>3000</v>
      </c>
      <c r="G599" s="22">
        <v>6000</v>
      </c>
      <c r="H599" s="23">
        <v>6000</v>
      </c>
      <c r="I599" s="24"/>
      <c r="J599" s="23">
        <v>2100</v>
      </c>
    </row>
    <row r="600" spans="1:10" ht="12.75">
      <c r="A600" s="15">
        <v>594</v>
      </c>
      <c r="B600" s="15"/>
      <c r="C600" s="15"/>
      <c r="D600" s="15">
        <v>4440</v>
      </c>
      <c r="E600" s="21" t="s">
        <v>627</v>
      </c>
      <c r="F600" s="22">
        <v>6581</v>
      </c>
      <c r="G600" s="22">
        <f>SUM(G601)</f>
        <v>8505</v>
      </c>
      <c r="H600" s="23">
        <f>SUM(H601)</f>
        <v>11466</v>
      </c>
      <c r="I600" s="24"/>
      <c r="J600" s="23">
        <f>SUM(J601)</f>
        <v>12961</v>
      </c>
    </row>
    <row r="601" spans="1:10" ht="25.5">
      <c r="A601" s="15">
        <v>595</v>
      </c>
      <c r="B601" s="15"/>
      <c r="C601" s="15"/>
      <c r="D601" s="15"/>
      <c r="E601" s="21" t="s">
        <v>154</v>
      </c>
      <c r="F601" s="22"/>
      <c r="G601" s="22">
        <v>8505</v>
      </c>
      <c r="H601" s="23">
        <v>11466</v>
      </c>
      <c r="I601" s="24"/>
      <c r="J601" s="23">
        <v>12961</v>
      </c>
    </row>
    <row r="602" spans="1:10" ht="25.5">
      <c r="A602" s="15">
        <v>596</v>
      </c>
      <c r="B602" s="15"/>
      <c r="C602" s="15"/>
      <c r="D602" s="15">
        <v>4700</v>
      </c>
      <c r="E602" s="21" t="s">
        <v>204</v>
      </c>
      <c r="F602" s="22"/>
      <c r="G602" s="22">
        <f>SUM(G603)</f>
        <v>14000</v>
      </c>
      <c r="H602" s="23">
        <f>SUM(H603)</f>
        <v>10000</v>
      </c>
      <c r="I602" s="24"/>
      <c r="J602" s="23">
        <f>SUM(J603)</f>
        <v>9000</v>
      </c>
    </row>
    <row r="603" spans="1:10" ht="12.75">
      <c r="A603" s="15">
        <v>597</v>
      </c>
      <c r="B603" s="15"/>
      <c r="C603" s="15"/>
      <c r="D603" s="15"/>
      <c r="E603" s="21" t="s">
        <v>155</v>
      </c>
      <c r="F603" s="22"/>
      <c r="G603" s="22">
        <v>14000</v>
      </c>
      <c r="H603" s="23">
        <v>10000</v>
      </c>
      <c r="I603" s="24"/>
      <c r="J603" s="23">
        <v>9000</v>
      </c>
    </row>
    <row r="604" spans="1:10" ht="12.75">
      <c r="A604" s="15">
        <v>598</v>
      </c>
      <c r="B604" s="15" t="s">
        <v>493</v>
      </c>
      <c r="C604" s="17">
        <v>80120</v>
      </c>
      <c r="D604" s="17" t="s">
        <v>489</v>
      </c>
      <c r="E604" s="18" t="s">
        <v>156</v>
      </c>
      <c r="F604" s="19" t="e">
        <f>SUM(F605+F607+F609+F611+F613+#REF!+F615+F617+F619+#REF!+F621+#REF!+F626+F628+#REF!+F632+F634+#REF!)</f>
        <v>#REF!</v>
      </c>
      <c r="G604" s="19" t="e">
        <f>SUM(G605+#REF!+G607+G609+G611+G613+#REF!+G615+G617+G619+#REF!+G621+G624+G626+G628+G632+G634+G636+#REF!+#REF!)</f>
        <v>#REF!</v>
      </c>
      <c r="H604" s="20" t="e">
        <f>SUM(H605+#REF!+H607+H609+H611+H613+#REF!+H615+H617+H619+#REF!+H621+H624+H626+H628+H632+H634+H636+#REF!+#REF!+H630)</f>
        <v>#REF!</v>
      </c>
      <c r="I604" s="27"/>
      <c r="J604" s="20">
        <f>J605+J607+J609+J611+J613+J615+J617+J619+J621+J624+J626+J628+J630+J632+J634+J636</f>
        <v>2096192</v>
      </c>
    </row>
    <row r="605" spans="1:10" ht="12.75">
      <c r="A605" s="15">
        <v>599</v>
      </c>
      <c r="B605" s="15" t="s">
        <v>493</v>
      </c>
      <c r="C605" s="15" t="s">
        <v>494</v>
      </c>
      <c r="D605" s="15">
        <v>3020</v>
      </c>
      <c r="E605" s="21" t="s">
        <v>757</v>
      </c>
      <c r="F605" s="22">
        <f>SUM(F606:F606)</f>
        <v>66850</v>
      </c>
      <c r="G605" s="22">
        <f>SUM(G606:G606)</f>
        <v>89800</v>
      </c>
      <c r="H605" s="23">
        <f>SUM(H606:H606)</f>
        <v>97000</v>
      </c>
      <c r="I605" s="24"/>
      <c r="J605" s="23">
        <f>SUM(J606)</f>
        <v>131000</v>
      </c>
    </row>
    <row r="606" spans="1:10" ht="25.5">
      <c r="A606" s="15">
        <v>600</v>
      </c>
      <c r="B606" s="15"/>
      <c r="C606" s="15"/>
      <c r="D606" s="15"/>
      <c r="E606" s="21" t="s">
        <v>157</v>
      </c>
      <c r="F606" s="22">
        <v>66850</v>
      </c>
      <c r="G606" s="22">
        <v>89800</v>
      </c>
      <c r="H606" s="23">
        <v>97000</v>
      </c>
      <c r="I606" s="24"/>
      <c r="J606" s="23">
        <v>131000</v>
      </c>
    </row>
    <row r="607" spans="1:10" ht="12.75">
      <c r="A607" s="15">
        <v>601</v>
      </c>
      <c r="B607" s="15" t="s">
        <v>493</v>
      </c>
      <c r="C607" s="15" t="s">
        <v>494</v>
      </c>
      <c r="D607" s="15">
        <v>4010</v>
      </c>
      <c r="E607" s="21" t="s">
        <v>588</v>
      </c>
      <c r="F607" s="22">
        <f>SUM(F608)</f>
        <v>914790</v>
      </c>
      <c r="G607" s="22">
        <f>SUM(G608)</f>
        <v>1127000</v>
      </c>
      <c r="H607" s="23">
        <f>SUM(H608)</f>
        <v>1250000</v>
      </c>
      <c r="I607" s="24"/>
      <c r="J607" s="23">
        <f>SUM(J608)</f>
        <v>1399000</v>
      </c>
    </row>
    <row r="608" spans="1:10" ht="27.75" customHeight="1">
      <c r="A608" s="15">
        <v>602</v>
      </c>
      <c r="B608" s="15"/>
      <c r="C608" s="15"/>
      <c r="D608" s="15"/>
      <c r="E608" s="21" t="s">
        <v>376</v>
      </c>
      <c r="F608" s="22">
        <v>914790</v>
      </c>
      <c r="G608" s="22">
        <v>1127000</v>
      </c>
      <c r="H608" s="23">
        <v>1250000</v>
      </c>
      <c r="I608" s="24"/>
      <c r="J608" s="23">
        <v>1399000</v>
      </c>
    </row>
    <row r="609" spans="1:10" ht="12.75">
      <c r="A609" s="15">
        <v>603</v>
      </c>
      <c r="B609" s="15" t="s">
        <v>493</v>
      </c>
      <c r="C609" s="15" t="s">
        <v>494</v>
      </c>
      <c r="D609" s="15">
        <v>4040</v>
      </c>
      <c r="E609" s="21" t="s">
        <v>591</v>
      </c>
      <c r="F609" s="22">
        <v>72803</v>
      </c>
      <c r="G609" s="22">
        <f>SUM(G610)</f>
        <v>85550</v>
      </c>
      <c r="H609" s="23">
        <f>SUM(H610)</f>
        <v>98000</v>
      </c>
      <c r="I609" s="24"/>
      <c r="J609" s="23">
        <f>SUM(J610)</f>
        <v>123000</v>
      </c>
    </row>
    <row r="610" spans="1:10" ht="38.25">
      <c r="A610" s="15">
        <v>604</v>
      </c>
      <c r="B610" s="15"/>
      <c r="C610" s="15"/>
      <c r="D610" s="15"/>
      <c r="E610" s="21" t="s">
        <v>142</v>
      </c>
      <c r="F610" s="22"/>
      <c r="G610" s="22">
        <v>85550</v>
      </c>
      <c r="H610" s="23">
        <v>98000</v>
      </c>
      <c r="I610" s="24"/>
      <c r="J610" s="23">
        <v>123000</v>
      </c>
    </row>
    <row r="611" spans="1:10" ht="12.75">
      <c r="A611" s="15">
        <v>605</v>
      </c>
      <c r="B611" s="15" t="s">
        <v>493</v>
      </c>
      <c r="C611" s="15" t="s">
        <v>494</v>
      </c>
      <c r="D611" s="15">
        <v>4110</v>
      </c>
      <c r="E611" s="21" t="s">
        <v>593</v>
      </c>
      <c r="F611" s="22">
        <v>187000</v>
      </c>
      <c r="G611" s="22">
        <f>SUM(G612)</f>
        <v>194000</v>
      </c>
      <c r="H611" s="23">
        <f>SUM(H612)</f>
        <v>216000</v>
      </c>
      <c r="I611" s="24"/>
      <c r="J611" s="23">
        <f>SUM(J612)</f>
        <v>262000</v>
      </c>
    </row>
    <row r="612" spans="1:10" ht="12.75">
      <c r="A612" s="15">
        <v>606</v>
      </c>
      <c r="B612" s="15"/>
      <c r="C612" s="15"/>
      <c r="D612" s="15"/>
      <c r="E612" s="21" t="s">
        <v>593</v>
      </c>
      <c r="F612" s="22"/>
      <c r="G612" s="22">
        <v>194000</v>
      </c>
      <c r="H612" s="23">
        <v>216000</v>
      </c>
      <c r="I612" s="24"/>
      <c r="J612" s="23">
        <v>262000</v>
      </c>
    </row>
    <row r="613" spans="1:10" ht="12.75">
      <c r="A613" s="15">
        <v>607</v>
      </c>
      <c r="B613" s="15" t="s">
        <v>493</v>
      </c>
      <c r="C613" s="15" t="s">
        <v>494</v>
      </c>
      <c r="D613" s="15">
        <v>4120</v>
      </c>
      <c r="E613" s="21" t="s">
        <v>594</v>
      </c>
      <c r="F613" s="22">
        <v>25500</v>
      </c>
      <c r="G613" s="22">
        <f>SUM(G614)</f>
        <v>30700</v>
      </c>
      <c r="H613" s="23">
        <f>SUM(H614)</f>
        <v>35000</v>
      </c>
      <c r="I613" s="24"/>
      <c r="J613" s="23">
        <f>SUM(J614)</f>
        <v>39900</v>
      </c>
    </row>
    <row r="614" spans="1:10" ht="12.75">
      <c r="A614" s="15">
        <v>608</v>
      </c>
      <c r="B614" s="15"/>
      <c r="C614" s="15"/>
      <c r="D614" s="15"/>
      <c r="E614" s="21" t="s">
        <v>594</v>
      </c>
      <c r="F614" s="22"/>
      <c r="G614" s="22">
        <v>30700</v>
      </c>
      <c r="H614" s="23">
        <v>35000</v>
      </c>
      <c r="I614" s="24"/>
      <c r="J614" s="23">
        <v>39900</v>
      </c>
    </row>
    <row r="615" spans="1:10" ht="12.75">
      <c r="A615" s="15">
        <v>609</v>
      </c>
      <c r="B615" s="15"/>
      <c r="C615" s="15"/>
      <c r="D615" s="15">
        <v>4170</v>
      </c>
      <c r="E615" s="21" t="s">
        <v>610</v>
      </c>
      <c r="F615" s="22">
        <f>SUM(F616)</f>
        <v>2000</v>
      </c>
      <c r="G615" s="22">
        <f>SUM(G616)</f>
        <v>2000</v>
      </c>
      <c r="H615" s="23">
        <f>SUM(H616)</f>
        <v>2000</v>
      </c>
      <c r="I615" s="24"/>
      <c r="J615" s="23">
        <f>SUM(J616)</f>
        <v>1500</v>
      </c>
    </row>
    <row r="616" spans="1:10" ht="25.5">
      <c r="A616" s="15">
        <v>610</v>
      </c>
      <c r="B616" s="15"/>
      <c r="C616" s="15"/>
      <c r="D616" s="15"/>
      <c r="E616" s="21" t="s">
        <v>158</v>
      </c>
      <c r="F616" s="22">
        <v>2000</v>
      </c>
      <c r="G616" s="22">
        <v>2000</v>
      </c>
      <c r="H616" s="23">
        <v>2000</v>
      </c>
      <c r="I616" s="24"/>
      <c r="J616" s="23">
        <v>1500</v>
      </c>
    </row>
    <row r="617" spans="1:10" ht="12.75">
      <c r="A617" s="15">
        <v>611</v>
      </c>
      <c r="B617" s="15" t="s">
        <v>493</v>
      </c>
      <c r="C617" s="15" t="s">
        <v>494</v>
      </c>
      <c r="D617" s="15">
        <v>4210</v>
      </c>
      <c r="E617" s="21" t="s">
        <v>555</v>
      </c>
      <c r="F617" s="22">
        <f>SUM(F618)</f>
        <v>19200</v>
      </c>
      <c r="G617" s="22">
        <f>SUM(G618)</f>
        <v>17000</v>
      </c>
      <c r="H617" s="23">
        <f>SUM(H618)</f>
        <v>15000</v>
      </c>
      <c r="I617" s="24"/>
      <c r="J617" s="23">
        <f>SUM(J618)</f>
        <v>12000</v>
      </c>
    </row>
    <row r="618" spans="1:10" ht="42" customHeight="1">
      <c r="A618" s="15">
        <v>612</v>
      </c>
      <c r="B618" s="15"/>
      <c r="C618" s="15"/>
      <c r="D618" s="15"/>
      <c r="E618" s="21" t="s">
        <v>377</v>
      </c>
      <c r="F618" s="22">
        <v>19200</v>
      </c>
      <c r="G618" s="22">
        <v>17000</v>
      </c>
      <c r="H618" s="23">
        <v>15000</v>
      </c>
      <c r="I618" s="24"/>
      <c r="J618" s="23">
        <v>12000</v>
      </c>
    </row>
    <row r="619" spans="1:10" ht="12.75">
      <c r="A619" s="15">
        <v>613</v>
      </c>
      <c r="B619" s="15" t="s">
        <v>493</v>
      </c>
      <c r="C619" s="15" t="s">
        <v>494</v>
      </c>
      <c r="D619" s="15">
        <v>4240</v>
      </c>
      <c r="E619" s="21" t="s">
        <v>718</v>
      </c>
      <c r="F619" s="22">
        <v>20000</v>
      </c>
      <c r="G619" s="22">
        <f>SUM(G620)</f>
        <v>18000</v>
      </c>
      <c r="H619" s="23">
        <f>SUM(H620)</f>
        <v>18000</v>
      </c>
      <c r="I619" s="24"/>
      <c r="J619" s="23">
        <f>SUM(J620)</f>
        <v>6000</v>
      </c>
    </row>
    <row r="620" spans="1:10" ht="12.75">
      <c r="A620" s="15">
        <v>614</v>
      </c>
      <c r="B620" s="15"/>
      <c r="C620" s="15"/>
      <c r="D620" s="15"/>
      <c r="E620" s="21" t="s">
        <v>159</v>
      </c>
      <c r="F620" s="22"/>
      <c r="G620" s="22">
        <v>18000</v>
      </c>
      <c r="H620" s="23">
        <v>18000</v>
      </c>
      <c r="I620" s="24"/>
      <c r="J620" s="23">
        <v>6000</v>
      </c>
    </row>
    <row r="621" spans="1:10" ht="12.75">
      <c r="A621" s="15">
        <v>615</v>
      </c>
      <c r="B621" s="15" t="s">
        <v>493</v>
      </c>
      <c r="C621" s="15" t="s">
        <v>494</v>
      </c>
      <c r="D621" s="15">
        <v>4270</v>
      </c>
      <c r="E621" s="21" t="s">
        <v>501</v>
      </c>
      <c r="F621" s="22">
        <f>SUM(F622)</f>
        <v>3000</v>
      </c>
      <c r="G621" s="22">
        <f>SUM(G622)</f>
        <v>3000</v>
      </c>
      <c r="H621" s="23">
        <f>SUM(H622)</f>
        <v>2000</v>
      </c>
      <c r="I621" s="24"/>
      <c r="J621" s="23">
        <f>SUM(J622:J623)</f>
        <v>14800</v>
      </c>
    </row>
    <row r="622" spans="1:10" ht="18" customHeight="1">
      <c r="A622" s="15">
        <v>616</v>
      </c>
      <c r="B622" s="15"/>
      <c r="C622" s="15"/>
      <c r="D622" s="15"/>
      <c r="E622" s="21" t="s">
        <v>160</v>
      </c>
      <c r="F622" s="22">
        <v>3000</v>
      </c>
      <c r="G622" s="22">
        <v>3000</v>
      </c>
      <c r="H622" s="23">
        <v>2000</v>
      </c>
      <c r="I622" s="24"/>
      <c r="J622" s="23">
        <v>3800</v>
      </c>
    </row>
    <row r="623" spans="1:10" ht="38.25">
      <c r="A623" s="15">
        <v>617</v>
      </c>
      <c r="B623" s="15"/>
      <c r="C623" s="15"/>
      <c r="D623" s="15"/>
      <c r="E623" s="21" t="s">
        <v>161</v>
      </c>
      <c r="F623" s="22"/>
      <c r="G623" s="22"/>
      <c r="H623" s="23"/>
      <c r="I623" s="24"/>
      <c r="J623" s="23">
        <v>11000</v>
      </c>
    </row>
    <row r="624" spans="1:10" ht="12.75">
      <c r="A624" s="15">
        <v>618</v>
      </c>
      <c r="B624" s="15"/>
      <c r="C624" s="15"/>
      <c r="D624" s="15">
        <v>4280</v>
      </c>
      <c r="E624" s="21" t="s">
        <v>162</v>
      </c>
      <c r="F624" s="22"/>
      <c r="G624" s="22">
        <f>SUM(G625)</f>
        <v>1000</v>
      </c>
      <c r="H624" s="23">
        <f>SUM(H625)</f>
        <v>1000</v>
      </c>
      <c r="I624" s="24"/>
      <c r="J624" s="23">
        <f>SUM(J625)</f>
        <v>500</v>
      </c>
    </row>
    <row r="625" spans="1:10" ht="25.5">
      <c r="A625" s="15">
        <v>619</v>
      </c>
      <c r="B625" s="15"/>
      <c r="C625" s="15"/>
      <c r="D625" s="15"/>
      <c r="E625" s="21" t="s">
        <v>616</v>
      </c>
      <c r="F625" s="22"/>
      <c r="G625" s="22">
        <v>1000</v>
      </c>
      <c r="H625" s="23">
        <v>1000</v>
      </c>
      <c r="I625" s="24"/>
      <c r="J625" s="23">
        <v>500</v>
      </c>
    </row>
    <row r="626" spans="1:10" ht="12.75">
      <c r="A626" s="15">
        <v>620</v>
      </c>
      <c r="B626" s="15" t="s">
        <v>493</v>
      </c>
      <c r="C626" s="15" t="s">
        <v>494</v>
      </c>
      <c r="D626" s="15">
        <v>4300</v>
      </c>
      <c r="E626" s="21" t="s">
        <v>507</v>
      </c>
      <c r="F626" s="22">
        <f>SUM(F627)</f>
        <v>22380</v>
      </c>
      <c r="G626" s="22">
        <f>SUM(G627)</f>
        <v>21000</v>
      </c>
      <c r="H626" s="23">
        <f>SUM(H627)</f>
        <v>18000</v>
      </c>
      <c r="I626" s="24"/>
      <c r="J626" s="23">
        <f>SUM(J627)</f>
        <v>15000</v>
      </c>
    </row>
    <row r="627" spans="1:10" ht="63.75">
      <c r="A627" s="15">
        <v>621</v>
      </c>
      <c r="B627" s="15"/>
      <c r="C627" s="15"/>
      <c r="D627" s="15"/>
      <c r="E627" s="36" t="s">
        <v>378</v>
      </c>
      <c r="F627" s="22">
        <v>22380</v>
      </c>
      <c r="G627" s="22">
        <v>21000</v>
      </c>
      <c r="H627" s="23">
        <v>18000</v>
      </c>
      <c r="I627" s="24"/>
      <c r="J627" s="23">
        <v>15000</v>
      </c>
    </row>
    <row r="628" spans="1:10" ht="12.75">
      <c r="A628" s="15">
        <v>622</v>
      </c>
      <c r="B628" s="15"/>
      <c r="C628" s="15"/>
      <c r="D628" s="15">
        <v>4410</v>
      </c>
      <c r="E628" s="21" t="s">
        <v>622</v>
      </c>
      <c r="F628" s="22">
        <v>2300</v>
      </c>
      <c r="G628" s="22">
        <f>SUM(G629)</f>
        <v>3000</v>
      </c>
      <c r="H628" s="23">
        <f>SUM(H629)</f>
        <v>2800</v>
      </c>
      <c r="I628" s="24"/>
      <c r="J628" s="23">
        <f>SUM(J629)</f>
        <v>2500</v>
      </c>
    </row>
    <row r="629" spans="1:10" ht="38.25">
      <c r="A629" s="15">
        <v>623</v>
      </c>
      <c r="B629" s="15"/>
      <c r="C629" s="15"/>
      <c r="D629" s="15"/>
      <c r="E629" s="21" t="s">
        <v>163</v>
      </c>
      <c r="F629" s="22"/>
      <c r="G629" s="22">
        <v>3000</v>
      </c>
      <c r="H629" s="23">
        <v>2800</v>
      </c>
      <c r="I629" s="24"/>
      <c r="J629" s="23">
        <v>2500</v>
      </c>
    </row>
    <row r="630" spans="1:10" ht="12.75">
      <c r="A630" s="15">
        <v>624</v>
      </c>
      <c r="B630" s="15"/>
      <c r="C630" s="15"/>
      <c r="D630" s="15">
        <v>4420</v>
      </c>
      <c r="E630" s="21" t="s">
        <v>164</v>
      </c>
      <c r="F630" s="22"/>
      <c r="G630" s="22">
        <f>SUM(G631)</f>
        <v>0</v>
      </c>
      <c r="H630" s="23">
        <f>SUM(H631)</f>
        <v>600</v>
      </c>
      <c r="I630" s="24"/>
      <c r="J630" s="23">
        <f>SUM(J631)</f>
        <v>1000</v>
      </c>
    </row>
    <row r="631" spans="1:10" ht="12.75">
      <c r="A631" s="15">
        <v>625</v>
      </c>
      <c r="B631" s="15"/>
      <c r="C631" s="15"/>
      <c r="D631" s="15"/>
      <c r="E631" s="21" t="s">
        <v>165</v>
      </c>
      <c r="F631" s="22"/>
      <c r="G631" s="22"/>
      <c r="H631" s="23">
        <v>600</v>
      </c>
      <c r="I631" s="24"/>
      <c r="J631" s="23">
        <v>1000</v>
      </c>
    </row>
    <row r="632" spans="1:10" ht="12.75">
      <c r="A632" s="15">
        <v>626</v>
      </c>
      <c r="B632" s="15" t="s">
        <v>493</v>
      </c>
      <c r="C632" s="15" t="s">
        <v>494</v>
      </c>
      <c r="D632" s="15">
        <v>4430</v>
      </c>
      <c r="E632" s="21" t="s">
        <v>519</v>
      </c>
      <c r="F632" s="22">
        <f>SUM(F633)</f>
        <v>4400</v>
      </c>
      <c r="G632" s="22">
        <f>SUM(G633)</f>
        <v>4000</v>
      </c>
      <c r="H632" s="23">
        <f>SUM(H633)</f>
        <v>4200</v>
      </c>
      <c r="I632" s="24"/>
      <c r="J632" s="23">
        <f>SUM(J633)</f>
        <v>3100</v>
      </c>
    </row>
    <row r="633" spans="1:10" ht="12.75">
      <c r="A633" s="15">
        <v>627</v>
      </c>
      <c r="B633" s="15"/>
      <c r="C633" s="15"/>
      <c r="D633" s="15"/>
      <c r="E633" s="21" t="s">
        <v>153</v>
      </c>
      <c r="F633" s="22">
        <v>4400</v>
      </c>
      <c r="G633" s="22">
        <v>4000</v>
      </c>
      <c r="H633" s="23">
        <v>4200</v>
      </c>
      <c r="I633" s="24"/>
      <c r="J633" s="23">
        <v>3100</v>
      </c>
    </row>
    <row r="634" spans="1:10" ht="15.75" customHeight="1">
      <c r="A634" s="15">
        <v>628</v>
      </c>
      <c r="B634" s="15" t="s">
        <v>493</v>
      </c>
      <c r="C634" s="15" t="s">
        <v>494</v>
      </c>
      <c r="D634" s="15">
        <v>4440</v>
      </c>
      <c r="E634" s="21" t="s">
        <v>627</v>
      </c>
      <c r="F634" s="22">
        <v>48821</v>
      </c>
      <c r="G634" s="22">
        <f>SUM(G635)</f>
        <v>53962</v>
      </c>
      <c r="H634" s="23">
        <f>SUM(H635)</f>
        <v>68677</v>
      </c>
      <c r="I634" s="24"/>
      <c r="J634" s="23">
        <f>SUM(J635)</f>
        <v>84392</v>
      </c>
    </row>
    <row r="635" spans="1:10" ht="25.5">
      <c r="A635" s="15">
        <v>629</v>
      </c>
      <c r="B635" s="15"/>
      <c r="C635" s="15"/>
      <c r="D635" s="15"/>
      <c r="E635" s="21" t="s">
        <v>166</v>
      </c>
      <c r="F635" s="22"/>
      <c r="G635" s="22">
        <v>53962</v>
      </c>
      <c r="H635" s="23">
        <v>68677</v>
      </c>
      <c r="I635" s="24"/>
      <c r="J635" s="23">
        <v>84392</v>
      </c>
    </row>
    <row r="636" spans="1:10" ht="25.5">
      <c r="A636" s="15">
        <v>630</v>
      </c>
      <c r="B636" s="15"/>
      <c r="C636" s="15"/>
      <c r="D636" s="15">
        <v>4700</v>
      </c>
      <c r="E636" s="21" t="s">
        <v>204</v>
      </c>
      <c r="F636" s="22"/>
      <c r="G636" s="22">
        <f>SUM(G637)</f>
        <v>500</v>
      </c>
      <c r="H636" s="23">
        <f>SUM(H637)</f>
        <v>500</v>
      </c>
      <c r="I636" s="24"/>
      <c r="J636" s="23">
        <f>SUM(J637)</f>
        <v>500</v>
      </c>
    </row>
    <row r="637" spans="1:10" ht="15.75" customHeight="1">
      <c r="A637" s="15">
        <v>631</v>
      </c>
      <c r="B637" s="15"/>
      <c r="C637" s="15"/>
      <c r="D637" s="15"/>
      <c r="E637" s="21" t="s">
        <v>167</v>
      </c>
      <c r="F637" s="22"/>
      <c r="G637" s="22">
        <v>500</v>
      </c>
      <c r="H637" s="23">
        <v>500</v>
      </c>
      <c r="I637" s="24"/>
      <c r="J637" s="23">
        <v>500</v>
      </c>
    </row>
    <row r="638" spans="1:10" ht="13.5" customHeight="1">
      <c r="A638" s="15">
        <v>632</v>
      </c>
      <c r="B638" s="15"/>
      <c r="C638" s="17">
        <v>80146</v>
      </c>
      <c r="D638" s="17"/>
      <c r="E638" s="18" t="s">
        <v>168</v>
      </c>
      <c r="F638" s="19">
        <f>SUM(F639)</f>
        <v>23598</v>
      </c>
      <c r="G638" s="19">
        <f>SUM(G639+G643)</f>
        <v>73258</v>
      </c>
      <c r="H638" s="20">
        <f>SUM(H639+H643)</f>
        <v>90402</v>
      </c>
      <c r="I638" s="27"/>
      <c r="J638" s="20">
        <f>SUM(J639+J643)</f>
        <v>112108</v>
      </c>
    </row>
    <row r="639" spans="1:10" ht="12.75">
      <c r="A639" s="15">
        <v>633</v>
      </c>
      <c r="B639" s="15"/>
      <c r="C639" s="15"/>
      <c r="D639" s="15">
        <v>4300</v>
      </c>
      <c r="E639" s="21" t="s">
        <v>507</v>
      </c>
      <c r="F639" s="22">
        <f>SUM(F640:F641)</f>
        <v>23598</v>
      </c>
      <c r="G639" s="22">
        <f>SUM(G640:G641)</f>
        <v>17000</v>
      </c>
      <c r="H639" s="23">
        <f>SUM(H640:H641)</f>
        <v>15100</v>
      </c>
      <c r="I639" s="24"/>
      <c r="J639" s="23">
        <f>SUM(J640:J642)</f>
        <v>34970</v>
      </c>
    </row>
    <row r="640" spans="1:10" ht="25.5">
      <c r="A640" s="15">
        <v>634</v>
      </c>
      <c r="B640" s="15"/>
      <c r="C640" s="15"/>
      <c r="D640" s="15"/>
      <c r="E640" s="21" t="s">
        <v>169</v>
      </c>
      <c r="F640" s="22">
        <v>10982</v>
      </c>
      <c r="G640" s="22">
        <v>10700</v>
      </c>
      <c r="H640" s="23">
        <v>11200</v>
      </c>
      <c r="I640" s="24"/>
      <c r="J640" s="23">
        <v>18270</v>
      </c>
    </row>
    <row r="641" spans="1:10" ht="25.5">
      <c r="A641" s="15">
        <v>635</v>
      </c>
      <c r="B641" s="15"/>
      <c r="C641" s="15"/>
      <c r="D641" s="15"/>
      <c r="E641" s="21" t="s">
        <v>170</v>
      </c>
      <c r="F641" s="22">
        <v>12616</v>
      </c>
      <c r="G641" s="22">
        <v>6300</v>
      </c>
      <c r="H641" s="23">
        <v>3900</v>
      </c>
      <c r="I641" s="24"/>
      <c r="J641" s="23">
        <v>7700</v>
      </c>
    </row>
    <row r="642" spans="1:10" ht="25.5">
      <c r="A642" s="15">
        <v>636</v>
      </c>
      <c r="B642" s="15"/>
      <c r="C642" s="15"/>
      <c r="D642" s="15"/>
      <c r="E642" s="21" t="s">
        <v>171</v>
      </c>
      <c r="F642" s="22"/>
      <c r="G642" s="22"/>
      <c r="H642" s="23"/>
      <c r="I642" s="24"/>
      <c r="J642" s="23">
        <v>9000</v>
      </c>
    </row>
    <row r="643" spans="1:10" ht="25.5">
      <c r="A643" s="15">
        <v>637</v>
      </c>
      <c r="B643" s="15"/>
      <c r="C643" s="15"/>
      <c r="D643" s="15">
        <v>4700</v>
      </c>
      <c r="E643" s="21" t="s">
        <v>204</v>
      </c>
      <c r="F643" s="22"/>
      <c r="G643" s="22">
        <f>SUM(G644:G647)</f>
        <v>56258</v>
      </c>
      <c r="H643" s="23">
        <f>SUM(H644:H647)</f>
        <v>75302</v>
      </c>
      <c r="I643" s="24"/>
      <c r="J643" s="23">
        <f>SUM(J644:J647)</f>
        <v>77138</v>
      </c>
    </row>
    <row r="644" spans="1:10" ht="12.75">
      <c r="A644" s="15">
        <v>638</v>
      </c>
      <c r="B644" s="15"/>
      <c r="C644" s="15"/>
      <c r="D644" s="15"/>
      <c r="E644" s="21" t="s">
        <v>172</v>
      </c>
      <c r="F644" s="22"/>
      <c r="G644" s="22">
        <v>27039</v>
      </c>
      <c r="H644" s="23">
        <v>34972</v>
      </c>
      <c r="I644" s="24"/>
      <c r="J644" s="23">
        <v>42857</v>
      </c>
    </row>
    <row r="645" spans="1:10" ht="12.75">
      <c r="A645" s="15">
        <v>639</v>
      </c>
      <c r="B645" s="15"/>
      <c r="C645" s="15"/>
      <c r="D645" s="15"/>
      <c r="E645" s="21" t="s">
        <v>173</v>
      </c>
      <c r="F645" s="22"/>
      <c r="G645" s="22">
        <v>17560</v>
      </c>
      <c r="H645" s="23">
        <v>27411</v>
      </c>
      <c r="I645" s="24"/>
      <c r="J645" s="23">
        <v>22464</v>
      </c>
    </row>
    <row r="646" spans="1:10" ht="12.75">
      <c r="A646" s="15">
        <v>640</v>
      </c>
      <c r="B646" s="15"/>
      <c r="C646" s="15"/>
      <c r="D646" s="15"/>
      <c r="E646" s="21" t="s">
        <v>174</v>
      </c>
      <c r="F646" s="22"/>
      <c r="G646" s="22">
        <v>5369</v>
      </c>
      <c r="H646" s="23">
        <v>5741</v>
      </c>
      <c r="I646" s="24"/>
      <c r="J646" s="23">
        <v>7345</v>
      </c>
    </row>
    <row r="647" spans="1:10" ht="12.75">
      <c r="A647" s="15">
        <v>641</v>
      </c>
      <c r="B647" s="15"/>
      <c r="C647" s="15"/>
      <c r="D647" s="15"/>
      <c r="E647" s="21" t="s">
        <v>175</v>
      </c>
      <c r="F647" s="22"/>
      <c r="G647" s="22">
        <v>6290</v>
      </c>
      <c r="H647" s="23">
        <v>7178</v>
      </c>
      <c r="I647" s="24"/>
      <c r="J647" s="23">
        <v>4472</v>
      </c>
    </row>
    <row r="648" spans="1:10" ht="12.75">
      <c r="A648" s="15">
        <v>642</v>
      </c>
      <c r="B648" s="75" t="s">
        <v>176</v>
      </c>
      <c r="C648" s="75"/>
      <c r="D648" s="75"/>
      <c r="E648" s="75"/>
      <c r="F648" s="28" t="e">
        <f>SUM(F277+#REF!+#REF!+F425+F500+F564+F568+F604+#REF!+F638)</f>
        <v>#REF!</v>
      </c>
      <c r="G648" s="28" t="e">
        <f>SUM(G277+#REF!+#REF!+G425+G500+G564+G568+G604+G638+#REF!)</f>
        <v>#REF!</v>
      </c>
      <c r="H648" s="29" t="e">
        <f>SUM(H277+#REF!+#REF!+H425+H500+H564+H568+H604+H638)</f>
        <v>#REF!</v>
      </c>
      <c r="I648" s="30" t="e">
        <f>SUM(I277+#REF!+#REF!+I425+I500+I564+I568+I604+#REF!+I638+#REF!)</f>
        <v>#REF!</v>
      </c>
      <c r="J648" s="29">
        <f>SUM(J277+J425+J500+J564+J568+J604+J638+J363+J487+J403)</f>
        <v>28519713</v>
      </c>
    </row>
    <row r="649" spans="1:10" ht="12.75">
      <c r="A649" s="15">
        <v>643</v>
      </c>
      <c r="B649" s="15">
        <v>803</v>
      </c>
      <c r="C649" s="17">
        <v>80309</v>
      </c>
      <c r="D649" s="17" t="s">
        <v>177</v>
      </c>
      <c r="E649" s="18" t="s">
        <v>178</v>
      </c>
      <c r="F649" s="28"/>
      <c r="G649" s="28"/>
      <c r="H649" s="29"/>
      <c r="I649" s="30"/>
      <c r="J649" s="23">
        <f>SUM(J650)</f>
        <v>51000</v>
      </c>
    </row>
    <row r="650" spans="1:10" ht="12.75">
      <c r="A650" s="15">
        <v>644</v>
      </c>
      <c r="B650" s="15"/>
      <c r="C650" s="17"/>
      <c r="D650" s="15">
        <v>3210</v>
      </c>
      <c r="E650" s="15" t="s">
        <v>179</v>
      </c>
      <c r="F650" s="28"/>
      <c r="G650" s="22">
        <f>SUM(G651)</f>
        <v>36000</v>
      </c>
      <c r="H650" s="23">
        <f>SUM(H651)</f>
        <v>36000</v>
      </c>
      <c r="I650" s="30"/>
      <c r="J650" s="20">
        <f>SUM(J651)</f>
        <v>51000</v>
      </c>
    </row>
    <row r="651" spans="1:10" ht="12.75">
      <c r="A651" s="15">
        <v>645</v>
      </c>
      <c r="B651" s="15"/>
      <c r="C651" s="15"/>
      <c r="D651" s="15"/>
      <c r="E651" s="15" t="s">
        <v>180</v>
      </c>
      <c r="F651" s="28"/>
      <c r="G651" s="22">
        <v>36000</v>
      </c>
      <c r="H651" s="23">
        <v>36000</v>
      </c>
      <c r="I651" s="30"/>
      <c r="J651" s="23">
        <v>51000</v>
      </c>
    </row>
    <row r="652" spans="1:10" ht="12.75">
      <c r="A652" s="15">
        <v>646</v>
      </c>
      <c r="B652" s="32" t="s">
        <v>181</v>
      </c>
      <c r="C652" s="15"/>
      <c r="D652" s="15"/>
      <c r="E652" s="15"/>
      <c r="F652" s="28"/>
      <c r="G652" s="28" t="e">
        <f>SUM(#REF!)</f>
        <v>#REF!</v>
      </c>
      <c r="H652" s="29" t="e">
        <f>SUM(#REF!)</f>
        <v>#REF!</v>
      </c>
      <c r="I652" s="30"/>
      <c r="J652" s="29">
        <f>SUM(J650)</f>
        <v>51000</v>
      </c>
    </row>
    <row r="653" spans="1:10" ht="12.75">
      <c r="A653" s="15">
        <v>647</v>
      </c>
      <c r="B653" s="15">
        <v>851</v>
      </c>
      <c r="C653" s="17">
        <v>85153</v>
      </c>
      <c r="D653" s="17" t="s">
        <v>489</v>
      </c>
      <c r="E653" s="18" t="s">
        <v>182</v>
      </c>
      <c r="F653" s="22"/>
      <c r="G653" s="19">
        <f>SUM(G656+G658)</f>
        <v>15000</v>
      </c>
      <c r="H653" s="20">
        <f>SUM(H656+H658+H654)</f>
        <v>20000</v>
      </c>
      <c r="I653" s="27"/>
      <c r="J653" s="20">
        <f>SUM(J656+J658+J654)</f>
        <v>17000</v>
      </c>
    </row>
    <row r="654" spans="1:10" ht="12.75">
      <c r="A654" s="15">
        <v>648</v>
      </c>
      <c r="B654" s="15"/>
      <c r="C654" s="17"/>
      <c r="D654" s="15">
        <v>4170</v>
      </c>
      <c r="E654" s="21" t="s">
        <v>610</v>
      </c>
      <c r="F654" s="22"/>
      <c r="G654" s="19"/>
      <c r="H654" s="23">
        <f>SUM(H655)</f>
        <v>9000</v>
      </c>
      <c r="I654" s="27"/>
      <c r="J654" s="20">
        <f>SUM(J655)</f>
        <v>8000</v>
      </c>
    </row>
    <row r="655" spans="1:10" ht="12.75">
      <c r="A655" s="15">
        <v>649</v>
      </c>
      <c r="B655" s="15"/>
      <c r="C655" s="17"/>
      <c r="D655" s="17"/>
      <c r="E655" s="21" t="s">
        <v>379</v>
      </c>
      <c r="F655" s="22"/>
      <c r="G655" s="19"/>
      <c r="H655" s="23">
        <v>9000</v>
      </c>
      <c r="I655" s="27"/>
      <c r="J655" s="23">
        <v>8000</v>
      </c>
    </row>
    <row r="656" spans="1:10" ht="12.75">
      <c r="A656" s="15">
        <v>650</v>
      </c>
      <c r="B656" s="15"/>
      <c r="C656" s="17"/>
      <c r="D656" s="15">
        <v>4210</v>
      </c>
      <c r="E656" s="21" t="s">
        <v>555</v>
      </c>
      <c r="F656" s="22"/>
      <c r="G656" s="19">
        <f>SUM(G657)</f>
        <v>3000</v>
      </c>
      <c r="H656" s="20">
        <f>SUM(H657)</f>
        <v>1000</v>
      </c>
      <c r="I656" s="27"/>
      <c r="J656" s="20">
        <f>SUM(J657)</f>
        <v>1000</v>
      </c>
    </row>
    <row r="657" spans="1:10" ht="13.5" customHeight="1">
      <c r="A657" s="15">
        <v>651</v>
      </c>
      <c r="B657" s="15"/>
      <c r="C657" s="17"/>
      <c r="D657" s="17"/>
      <c r="E657" s="21" t="s">
        <v>380</v>
      </c>
      <c r="F657" s="22"/>
      <c r="G657" s="22">
        <v>3000</v>
      </c>
      <c r="H657" s="23">
        <v>1000</v>
      </c>
      <c r="I657" s="27"/>
      <c r="J657" s="23">
        <v>1000</v>
      </c>
    </row>
    <row r="658" spans="1:10" ht="12.75">
      <c r="A658" s="15">
        <v>652</v>
      </c>
      <c r="B658" s="15"/>
      <c r="C658" s="15" t="s">
        <v>494</v>
      </c>
      <c r="D658" s="15">
        <v>4300</v>
      </c>
      <c r="E658" s="21" t="s">
        <v>507</v>
      </c>
      <c r="F658" s="22"/>
      <c r="G658" s="22">
        <f>SUM(G659)</f>
        <v>12000</v>
      </c>
      <c r="H658" s="23">
        <f>SUM(H659)</f>
        <v>10000</v>
      </c>
      <c r="I658" s="27"/>
      <c r="J658" s="23">
        <f>SUM(J659)</f>
        <v>8000</v>
      </c>
    </row>
    <row r="659" spans="1:10" ht="12.75">
      <c r="A659" s="15">
        <v>653</v>
      </c>
      <c r="B659" s="15"/>
      <c r="C659" s="15" t="s">
        <v>494</v>
      </c>
      <c r="D659" s="15"/>
      <c r="E659" s="21" t="s">
        <v>381</v>
      </c>
      <c r="F659" s="22"/>
      <c r="G659" s="22">
        <v>12000</v>
      </c>
      <c r="H659" s="23">
        <v>10000</v>
      </c>
      <c r="I659" s="27"/>
      <c r="J659" s="23">
        <v>8000</v>
      </c>
    </row>
    <row r="660" spans="1:10" ht="12.75">
      <c r="A660" s="15">
        <v>654</v>
      </c>
      <c r="B660" s="15"/>
      <c r="C660" s="17">
        <v>85154</v>
      </c>
      <c r="D660" s="17" t="s">
        <v>489</v>
      </c>
      <c r="E660" s="18" t="s">
        <v>183</v>
      </c>
      <c r="F660" s="19" t="e">
        <f>SUM(#REF!+#REF!+F665+F667+#REF!+F669+F671)</f>
        <v>#REF!</v>
      </c>
      <c r="G660" s="19" t="e">
        <f>SUM(#REF!+G665+G667+G669+G671+G675+G677)</f>
        <v>#REF!</v>
      </c>
      <c r="H660" s="20" t="e">
        <f>SUM(#REF!+H665+H667+H669+H671+H675+H677+#REF!+#REF!)</f>
        <v>#REF!</v>
      </c>
      <c r="I660" s="27" t="e">
        <f>SUM(#REF!+I667+#REF!+I669+I671+#REF!)</f>
        <v>#REF!</v>
      </c>
      <c r="J660" s="20">
        <f>SUM(J665+J667+J669+J671+J675+J677+J679+J661+J663+J673)</f>
        <v>163000</v>
      </c>
    </row>
    <row r="661" spans="1:10" ht="12.75">
      <c r="A661" s="15">
        <v>655</v>
      </c>
      <c r="B661" s="15"/>
      <c r="C661" s="15"/>
      <c r="D661" s="15">
        <v>4110</v>
      </c>
      <c r="E661" s="21" t="s">
        <v>593</v>
      </c>
      <c r="F661" s="22"/>
      <c r="G661" s="22"/>
      <c r="H661" s="23">
        <f>SUM(H662)</f>
        <v>950</v>
      </c>
      <c r="I661" s="24"/>
      <c r="J661" s="23">
        <f>SUM(J662)</f>
        <v>277</v>
      </c>
    </row>
    <row r="662" spans="1:10" ht="12.75">
      <c r="A662" s="15">
        <v>656</v>
      </c>
      <c r="B662" s="15"/>
      <c r="C662" s="15"/>
      <c r="D662" s="15"/>
      <c r="E662" s="21" t="s">
        <v>593</v>
      </c>
      <c r="F662" s="22"/>
      <c r="G662" s="22"/>
      <c r="H662" s="23">
        <v>950</v>
      </c>
      <c r="I662" s="24"/>
      <c r="J662" s="23">
        <v>277</v>
      </c>
    </row>
    <row r="663" spans="1:10" ht="12.75">
      <c r="A663" s="15">
        <v>657</v>
      </c>
      <c r="B663" s="15"/>
      <c r="C663" s="15"/>
      <c r="D663" s="15">
        <v>4120</v>
      </c>
      <c r="E663" s="21" t="s">
        <v>594</v>
      </c>
      <c r="F663" s="22"/>
      <c r="G663" s="22"/>
      <c r="H663" s="23">
        <f>SUM(H664)</f>
        <v>150</v>
      </c>
      <c r="I663" s="24"/>
      <c r="J663" s="23">
        <f>SUM(J664)</f>
        <v>39</v>
      </c>
    </row>
    <row r="664" spans="1:10" ht="12.75">
      <c r="A664" s="15">
        <v>658</v>
      </c>
      <c r="B664" s="15"/>
      <c r="C664" s="15"/>
      <c r="D664" s="15"/>
      <c r="E664" s="21" t="s">
        <v>594</v>
      </c>
      <c r="F664" s="22"/>
      <c r="G664" s="22"/>
      <c r="H664" s="23">
        <v>150</v>
      </c>
      <c r="I664" s="24"/>
      <c r="J664" s="23">
        <v>39</v>
      </c>
    </row>
    <row r="665" spans="1:10" ht="12.75">
      <c r="A665" s="15">
        <v>659</v>
      </c>
      <c r="B665" s="15"/>
      <c r="C665" s="15"/>
      <c r="D665" s="15">
        <v>4170</v>
      </c>
      <c r="E665" s="21" t="s">
        <v>610</v>
      </c>
      <c r="F665" s="22">
        <f>SUM(F666)</f>
        <v>32020</v>
      </c>
      <c r="G665" s="22">
        <f>SUM(G666)</f>
        <v>38140</v>
      </c>
      <c r="H665" s="23">
        <f>SUM(H666)</f>
        <v>40000</v>
      </c>
      <c r="I665" s="24"/>
      <c r="J665" s="23">
        <f>SUM(J666)</f>
        <v>47000</v>
      </c>
    </row>
    <row r="666" spans="1:12" ht="18.75" customHeight="1">
      <c r="A666" s="15">
        <v>660</v>
      </c>
      <c r="B666" s="15"/>
      <c r="C666" s="15"/>
      <c r="D666" s="15"/>
      <c r="E666" s="21" t="s">
        <v>184</v>
      </c>
      <c r="F666" s="22">
        <v>32020</v>
      </c>
      <c r="G666" s="22">
        <v>38140</v>
      </c>
      <c r="H666" s="23">
        <v>40000</v>
      </c>
      <c r="I666" s="24"/>
      <c r="J666" s="23">
        <v>47000</v>
      </c>
      <c r="L666" s="43"/>
    </row>
    <row r="667" spans="1:10" ht="12.75">
      <c r="A667" s="15">
        <v>661</v>
      </c>
      <c r="B667" s="15" t="s">
        <v>493</v>
      </c>
      <c r="C667" s="15" t="s">
        <v>494</v>
      </c>
      <c r="D667" s="15">
        <v>4210</v>
      </c>
      <c r="E667" s="21" t="s">
        <v>555</v>
      </c>
      <c r="F667" s="22">
        <f>SUM(F668)</f>
        <v>5520</v>
      </c>
      <c r="G667" s="22">
        <f>SUM(G668)</f>
        <v>6300</v>
      </c>
      <c r="H667" s="23">
        <f>SUM(H668)</f>
        <v>7500</v>
      </c>
      <c r="I667" s="24">
        <f>SUM(I668)</f>
        <v>0</v>
      </c>
      <c r="J667" s="23">
        <f>SUM(J668)</f>
        <v>3000</v>
      </c>
    </row>
    <row r="668" spans="1:10" ht="14.25" customHeight="1">
      <c r="A668" s="15">
        <v>662</v>
      </c>
      <c r="B668" s="15" t="s">
        <v>493</v>
      </c>
      <c r="C668" s="15" t="s">
        <v>494</v>
      </c>
      <c r="D668" s="15"/>
      <c r="E668" s="21" t="s">
        <v>382</v>
      </c>
      <c r="F668" s="22">
        <v>5520</v>
      </c>
      <c r="G668" s="22">
        <v>6300</v>
      </c>
      <c r="H668" s="23">
        <v>7500</v>
      </c>
      <c r="I668" s="24"/>
      <c r="J668" s="23">
        <v>3000</v>
      </c>
    </row>
    <row r="669" spans="1:10" ht="13.5" customHeight="1">
      <c r="A669" s="15">
        <v>663</v>
      </c>
      <c r="B669" s="15" t="s">
        <v>493</v>
      </c>
      <c r="C669" s="15" t="s">
        <v>494</v>
      </c>
      <c r="D669" s="15">
        <v>4260</v>
      </c>
      <c r="E669" s="21" t="s">
        <v>495</v>
      </c>
      <c r="F669" s="22">
        <f>SUM(F670)</f>
        <v>3000</v>
      </c>
      <c r="G669" s="22">
        <f>SUM(G670)</f>
        <v>6000</v>
      </c>
      <c r="H669" s="23">
        <f>SUM(H670)</f>
        <v>5000</v>
      </c>
      <c r="I669" s="24">
        <f>SUM(I670)</f>
        <v>0</v>
      </c>
      <c r="J669" s="23">
        <f>SUM(J670)</f>
        <v>5000</v>
      </c>
    </row>
    <row r="670" spans="1:10" ht="12.75">
      <c r="A670" s="15">
        <v>664</v>
      </c>
      <c r="B670" s="15" t="s">
        <v>493</v>
      </c>
      <c r="C670" s="15" t="s">
        <v>494</v>
      </c>
      <c r="D670" s="15"/>
      <c r="E670" s="21" t="s">
        <v>185</v>
      </c>
      <c r="F670" s="22">
        <v>3000</v>
      </c>
      <c r="G670" s="22">
        <v>6000</v>
      </c>
      <c r="H670" s="23">
        <v>5000</v>
      </c>
      <c r="I670" s="24"/>
      <c r="J670" s="23">
        <v>5000</v>
      </c>
    </row>
    <row r="671" spans="1:10" ht="12.75">
      <c r="A671" s="15">
        <v>665</v>
      </c>
      <c r="B671" s="15" t="s">
        <v>493</v>
      </c>
      <c r="C671" s="15" t="s">
        <v>494</v>
      </c>
      <c r="D671" s="15">
        <v>4300</v>
      </c>
      <c r="E671" s="21" t="s">
        <v>507</v>
      </c>
      <c r="F671" s="22">
        <f>SUM(F672)</f>
        <v>21240</v>
      </c>
      <c r="G671" s="22">
        <f>SUM(G672)</f>
        <v>56060</v>
      </c>
      <c r="H671" s="23">
        <f>SUM(H672)</f>
        <v>75700</v>
      </c>
      <c r="I671" s="24">
        <f>SUM(I672)</f>
        <v>0</v>
      </c>
      <c r="J671" s="23">
        <f>SUM(J672)</f>
        <v>98484</v>
      </c>
    </row>
    <row r="672" spans="1:10" ht="66" customHeight="1">
      <c r="A672" s="15">
        <v>666</v>
      </c>
      <c r="B672" s="15" t="s">
        <v>493</v>
      </c>
      <c r="C672" s="15" t="s">
        <v>494</v>
      </c>
      <c r="D672" s="15"/>
      <c r="E672" s="21" t="s">
        <v>186</v>
      </c>
      <c r="F672" s="22">
        <v>21240</v>
      </c>
      <c r="G672" s="22">
        <v>56060</v>
      </c>
      <c r="H672" s="34">
        <v>75700</v>
      </c>
      <c r="I672" s="24"/>
      <c r="J672" s="34">
        <v>98484</v>
      </c>
    </row>
    <row r="673" spans="1:10" ht="12" customHeight="1">
      <c r="A673" s="15">
        <v>667</v>
      </c>
      <c r="B673" s="15"/>
      <c r="C673" s="15"/>
      <c r="D673" s="15">
        <v>4350</v>
      </c>
      <c r="E673" s="21" t="s">
        <v>618</v>
      </c>
      <c r="F673" s="22">
        <v>900</v>
      </c>
      <c r="G673" s="22">
        <f>SUM(G674)</f>
        <v>2000</v>
      </c>
      <c r="H673" s="23">
        <f>SUM(H674)</f>
        <v>4500</v>
      </c>
      <c r="I673" s="24"/>
      <c r="J673" s="23">
        <f>SUM(J674)</f>
        <v>1200</v>
      </c>
    </row>
    <row r="674" spans="1:10" ht="15" customHeight="1">
      <c r="A674" s="15">
        <v>668</v>
      </c>
      <c r="B674" s="15"/>
      <c r="C674" s="15"/>
      <c r="D674" s="15"/>
      <c r="E674" s="21" t="s">
        <v>187</v>
      </c>
      <c r="F674" s="22"/>
      <c r="G674" s="22">
        <v>2000</v>
      </c>
      <c r="H674" s="23">
        <v>4500</v>
      </c>
      <c r="I674" s="24"/>
      <c r="J674" s="23">
        <v>1200</v>
      </c>
    </row>
    <row r="675" spans="1:10" ht="25.5">
      <c r="A675" s="15">
        <v>669</v>
      </c>
      <c r="B675" s="15"/>
      <c r="C675" s="15"/>
      <c r="D675" s="15">
        <v>4370</v>
      </c>
      <c r="E675" s="21" t="s">
        <v>620</v>
      </c>
      <c r="F675" s="22"/>
      <c r="G675" s="22">
        <f>SUM(G676)</f>
        <v>3000</v>
      </c>
      <c r="H675" s="23">
        <f>SUM(H676)</f>
        <v>2500</v>
      </c>
      <c r="I675" s="24"/>
      <c r="J675" s="23">
        <f>SUM(J676)</f>
        <v>2500</v>
      </c>
    </row>
    <row r="676" spans="1:10" ht="12.75" customHeight="1">
      <c r="A676" s="15">
        <v>670</v>
      </c>
      <c r="B676" s="15"/>
      <c r="C676" s="15"/>
      <c r="D676" s="15"/>
      <c r="E676" s="21" t="s">
        <v>151</v>
      </c>
      <c r="F676" s="22"/>
      <c r="G676" s="22">
        <v>3000</v>
      </c>
      <c r="H676" s="23">
        <v>2500</v>
      </c>
      <c r="I676" s="24"/>
      <c r="J676" s="23">
        <v>2500</v>
      </c>
    </row>
    <row r="677" spans="1:10" ht="12.75" customHeight="1">
      <c r="A677" s="15">
        <v>671</v>
      </c>
      <c r="B677" s="15"/>
      <c r="C677" s="15"/>
      <c r="D677" s="15">
        <v>4390</v>
      </c>
      <c r="E677" s="21" t="s">
        <v>436</v>
      </c>
      <c r="F677" s="22"/>
      <c r="G677" s="22">
        <f>SUM(G678)</f>
        <v>3500</v>
      </c>
      <c r="H677" s="23">
        <f>SUM(H678)</f>
        <v>5000</v>
      </c>
      <c r="I677" s="24"/>
      <c r="J677" s="23">
        <f>SUM(J678)</f>
        <v>5000</v>
      </c>
    </row>
    <row r="678" spans="1:10" ht="18" customHeight="1">
      <c r="A678" s="15">
        <v>672</v>
      </c>
      <c r="B678" s="15"/>
      <c r="C678" s="15"/>
      <c r="D678" s="15"/>
      <c r="E678" s="21" t="s">
        <v>188</v>
      </c>
      <c r="F678" s="22"/>
      <c r="G678" s="22">
        <v>3500</v>
      </c>
      <c r="H678" s="23">
        <v>5000</v>
      </c>
      <c r="I678" s="24"/>
      <c r="J678" s="23">
        <v>5000</v>
      </c>
    </row>
    <row r="679" spans="1:10" ht="14.25" customHeight="1">
      <c r="A679" s="15">
        <v>673</v>
      </c>
      <c r="B679" s="15"/>
      <c r="C679" s="15"/>
      <c r="D679" s="15">
        <v>4610</v>
      </c>
      <c r="E679" s="21" t="s">
        <v>582</v>
      </c>
      <c r="F679" s="22"/>
      <c r="G679" s="22"/>
      <c r="H679" s="23">
        <f>SUM(H680)</f>
        <v>0</v>
      </c>
      <c r="I679" s="24"/>
      <c r="J679" s="23">
        <f>SUM(J680)</f>
        <v>500</v>
      </c>
    </row>
    <row r="680" spans="1:10" ht="14.25" customHeight="1">
      <c r="A680" s="15">
        <v>674</v>
      </c>
      <c r="B680" s="15"/>
      <c r="C680" s="15"/>
      <c r="D680" s="15"/>
      <c r="E680" s="21" t="s">
        <v>582</v>
      </c>
      <c r="F680" s="22"/>
      <c r="G680" s="22"/>
      <c r="H680" s="23"/>
      <c r="I680" s="24"/>
      <c r="J680" s="23">
        <v>500</v>
      </c>
    </row>
    <row r="681" spans="1:10" s="44" customFormat="1" ht="14.25" customHeight="1">
      <c r="A681" s="15">
        <v>675</v>
      </c>
      <c r="B681" s="17"/>
      <c r="C681" s="17">
        <v>85195</v>
      </c>
      <c r="D681" s="17"/>
      <c r="E681" s="18" t="s">
        <v>554</v>
      </c>
      <c r="F681" s="19"/>
      <c r="G681" s="19"/>
      <c r="H681" s="20"/>
      <c r="I681" s="27"/>
      <c r="J681" s="20">
        <f>SUM(J682)</f>
        <v>30000</v>
      </c>
    </row>
    <row r="682" spans="1:10" ht="14.25" customHeight="1">
      <c r="A682" s="15">
        <v>676</v>
      </c>
      <c r="B682" s="15"/>
      <c r="C682" s="15"/>
      <c r="D682" s="15">
        <v>4300</v>
      </c>
      <c r="E682" s="21" t="s">
        <v>507</v>
      </c>
      <c r="F682" s="22"/>
      <c r="G682" s="22"/>
      <c r="H682" s="23"/>
      <c r="I682" s="24"/>
      <c r="J682" s="23">
        <f>SUM(J683:J684)</f>
        <v>30000</v>
      </c>
    </row>
    <row r="683" spans="1:10" ht="14.25" customHeight="1">
      <c r="A683" s="15">
        <v>677</v>
      </c>
      <c r="B683" s="15"/>
      <c r="C683" s="15"/>
      <c r="D683" s="15"/>
      <c r="E683" s="21" t="s">
        <v>189</v>
      </c>
      <c r="F683" s="22"/>
      <c r="G683" s="22"/>
      <c r="H683" s="23"/>
      <c r="I683" s="24"/>
      <c r="J683" s="23">
        <v>30000</v>
      </c>
    </row>
    <row r="684" spans="1:10" ht="25.5" customHeight="1">
      <c r="A684" s="15">
        <v>678</v>
      </c>
      <c r="B684" s="15"/>
      <c r="C684" s="15"/>
      <c r="D684" s="15"/>
      <c r="E684" s="21" t="s">
        <v>190</v>
      </c>
      <c r="F684" s="22"/>
      <c r="G684" s="22"/>
      <c r="H684" s="23"/>
      <c r="I684" s="24"/>
      <c r="J684" s="23"/>
    </row>
    <row r="685" spans="1:10" ht="12.75">
      <c r="A685" s="15">
        <v>679</v>
      </c>
      <c r="B685" s="75" t="s">
        <v>191</v>
      </c>
      <c r="C685" s="75"/>
      <c r="D685" s="75"/>
      <c r="E685" s="75"/>
      <c r="F685" s="28" t="e">
        <f>SUM(#REF!+F660+#REF!)</f>
        <v>#REF!</v>
      </c>
      <c r="G685" s="28" t="e">
        <f>SUM(G660+#REF!+G653+#REF!)</f>
        <v>#REF!</v>
      </c>
      <c r="H685" s="29" t="e">
        <f>SUM(H653+#REF!+H660+#REF!)</f>
        <v>#REF!</v>
      </c>
      <c r="I685" s="30" t="e">
        <f>SUM(#REF!+I660+#REF!)</f>
        <v>#REF!</v>
      </c>
      <c r="J685" s="29">
        <f>SUM(J653+J660+J681)</f>
        <v>210000</v>
      </c>
    </row>
    <row r="686" spans="1:10" ht="12.75">
      <c r="A686" s="15">
        <v>680</v>
      </c>
      <c r="B686" s="17">
        <v>852</v>
      </c>
      <c r="C686" s="17">
        <v>85202</v>
      </c>
      <c r="D686" s="15"/>
      <c r="E686" s="18" t="s">
        <v>192</v>
      </c>
      <c r="F686" s="28"/>
      <c r="G686" s="22">
        <f>SUM(G687)</f>
        <v>0</v>
      </c>
      <c r="H686" s="23" t="e">
        <f>SUM(H687+#REF!)</f>
        <v>#REF!</v>
      </c>
      <c r="I686" s="23">
        <f>SUM(I687)</f>
        <v>0</v>
      </c>
      <c r="J686" s="23">
        <f>SUM(J687)</f>
        <v>225000</v>
      </c>
    </row>
    <row r="687" spans="1:10" ht="25.5">
      <c r="A687" s="15">
        <v>681</v>
      </c>
      <c r="B687" s="32"/>
      <c r="C687" s="15"/>
      <c r="D687" s="15">
        <v>4330</v>
      </c>
      <c r="E687" s="21" t="s">
        <v>193</v>
      </c>
      <c r="F687" s="28"/>
      <c r="G687" s="28"/>
      <c r="H687" s="23">
        <f>SUM(H688)</f>
        <v>55800</v>
      </c>
      <c r="I687" s="30"/>
      <c r="J687" s="23">
        <f>SUM(J688)</f>
        <v>225000</v>
      </c>
    </row>
    <row r="688" spans="1:10" ht="15.75" customHeight="1">
      <c r="A688" s="15">
        <v>682</v>
      </c>
      <c r="B688" s="32"/>
      <c r="C688" s="15"/>
      <c r="D688" s="15"/>
      <c r="E688" s="21" t="s">
        <v>194</v>
      </c>
      <c r="F688" s="28"/>
      <c r="G688" s="28"/>
      <c r="H688" s="23">
        <v>55800</v>
      </c>
      <c r="I688" s="30"/>
      <c r="J688" s="23">
        <v>225000</v>
      </c>
    </row>
    <row r="689" spans="1:10" ht="15.75" customHeight="1">
      <c r="A689" s="15">
        <v>683</v>
      </c>
      <c r="B689" s="32"/>
      <c r="C689" s="15">
        <v>85204</v>
      </c>
      <c r="D689" s="15"/>
      <c r="E689" s="21" t="s">
        <v>461</v>
      </c>
      <c r="F689" s="28"/>
      <c r="G689" s="28"/>
      <c r="H689" s="23"/>
      <c r="I689" s="30"/>
      <c r="J689" s="23">
        <f>SUM(J690)</f>
        <v>4320</v>
      </c>
    </row>
    <row r="690" spans="1:10" ht="15.75" customHeight="1">
      <c r="A690" s="15">
        <v>684</v>
      </c>
      <c r="B690" s="32"/>
      <c r="C690" s="15"/>
      <c r="D690" s="15">
        <v>4330</v>
      </c>
      <c r="E690" s="21" t="s">
        <v>202</v>
      </c>
      <c r="F690" s="28"/>
      <c r="G690" s="28"/>
      <c r="H690" s="23"/>
      <c r="I690" s="30"/>
      <c r="J690" s="23">
        <f>SUM(J691)</f>
        <v>4320</v>
      </c>
    </row>
    <row r="691" spans="1:10" ht="24" customHeight="1">
      <c r="A691" s="15">
        <v>685</v>
      </c>
      <c r="B691" s="32"/>
      <c r="C691" s="15"/>
      <c r="D691" s="15"/>
      <c r="E691" s="21" t="s">
        <v>462</v>
      </c>
      <c r="F691" s="28"/>
      <c r="G691" s="28"/>
      <c r="H691" s="23"/>
      <c r="I691" s="30"/>
      <c r="J691" s="23">
        <v>4320</v>
      </c>
    </row>
    <row r="692" spans="1:10" ht="15.75" customHeight="1">
      <c r="A692" s="15">
        <v>686</v>
      </c>
      <c r="B692" s="32"/>
      <c r="C692" s="17">
        <v>85205</v>
      </c>
      <c r="D692" s="15"/>
      <c r="E692" s="18" t="s">
        <v>195</v>
      </c>
      <c r="F692" s="28"/>
      <c r="G692" s="28"/>
      <c r="H692" s="23"/>
      <c r="I692" s="30"/>
      <c r="J692" s="23">
        <f>SUM(J693+J695+J697)</f>
        <v>5000</v>
      </c>
    </row>
    <row r="693" spans="1:10" ht="15.75" customHeight="1">
      <c r="A693" s="15">
        <v>687</v>
      </c>
      <c r="B693" s="32"/>
      <c r="C693" s="15"/>
      <c r="D693" s="15">
        <v>4210</v>
      </c>
      <c r="E693" s="21" t="s">
        <v>555</v>
      </c>
      <c r="F693" s="28"/>
      <c r="G693" s="28"/>
      <c r="H693" s="23"/>
      <c r="I693" s="30"/>
      <c r="J693" s="23">
        <f>SUM(J694)</f>
        <v>200</v>
      </c>
    </row>
    <row r="694" spans="1:10" ht="15.75" customHeight="1">
      <c r="A694" s="15">
        <v>688</v>
      </c>
      <c r="B694" s="32"/>
      <c r="C694" s="15"/>
      <c r="D694" s="15"/>
      <c r="E694" s="21" t="s">
        <v>555</v>
      </c>
      <c r="F694" s="28"/>
      <c r="G694" s="28"/>
      <c r="H694" s="23"/>
      <c r="I694" s="30"/>
      <c r="J694" s="23">
        <v>200</v>
      </c>
    </row>
    <row r="695" spans="1:10" ht="15.75" customHeight="1">
      <c r="A695" s="15">
        <v>689</v>
      </c>
      <c r="B695" s="32"/>
      <c r="C695" s="15"/>
      <c r="D695" s="15">
        <v>4170</v>
      </c>
      <c r="E695" s="21" t="s">
        <v>610</v>
      </c>
      <c r="F695" s="28"/>
      <c r="G695" s="28"/>
      <c r="H695" s="23"/>
      <c r="I695" s="30"/>
      <c r="J695" s="23">
        <f>SUM(J696)</f>
        <v>1920</v>
      </c>
    </row>
    <row r="696" spans="1:10" ht="25.5">
      <c r="A696" s="15">
        <v>690</v>
      </c>
      <c r="B696" s="32"/>
      <c r="C696" s="15"/>
      <c r="D696" s="15"/>
      <c r="E696" s="21" t="s">
        <v>383</v>
      </c>
      <c r="F696" s="28"/>
      <c r="G696" s="28"/>
      <c r="H696" s="23"/>
      <c r="I696" s="30"/>
      <c r="J696" s="23">
        <v>1920</v>
      </c>
    </row>
    <row r="697" spans="1:10" ht="15.75" customHeight="1">
      <c r="A697" s="15">
        <v>691</v>
      </c>
      <c r="B697" s="32"/>
      <c r="C697" s="15"/>
      <c r="D697" s="15">
        <v>4300</v>
      </c>
      <c r="E697" s="21" t="s">
        <v>507</v>
      </c>
      <c r="F697" s="28"/>
      <c r="G697" s="28"/>
      <c r="H697" s="23"/>
      <c r="I697" s="30"/>
      <c r="J697" s="23">
        <f>SUM(J698)</f>
        <v>2880</v>
      </c>
    </row>
    <row r="698" spans="1:10" ht="25.5">
      <c r="A698" s="15">
        <v>692</v>
      </c>
      <c r="B698" s="32"/>
      <c r="C698" s="15"/>
      <c r="D698" s="15"/>
      <c r="E698" s="21" t="s">
        <v>196</v>
      </c>
      <c r="F698" s="28"/>
      <c r="G698" s="28"/>
      <c r="H698" s="23"/>
      <c r="I698" s="30"/>
      <c r="J698" s="23">
        <v>2880</v>
      </c>
    </row>
    <row r="699" spans="1:10" ht="15.75" customHeight="1">
      <c r="A699" s="15">
        <v>693</v>
      </c>
      <c r="B699" s="32"/>
      <c r="C699" s="17">
        <v>85206</v>
      </c>
      <c r="D699" s="15"/>
      <c r="E699" s="18" t="s">
        <v>197</v>
      </c>
      <c r="F699" s="28"/>
      <c r="G699" s="28"/>
      <c r="H699" s="23"/>
      <c r="I699" s="30"/>
      <c r="J699" s="23">
        <f>SUM(J700+J702+J704+J706+J708+J710)</f>
        <v>35605</v>
      </c>
    </row>
    <row r="700" spans="1:10" ht="15.75" customHeight="1">
      <c r="A700" s="15">
        <v>694</v>
      </c>
      <c r="B700" s="32"/>
      <c r="C700" s="15"/>
      <c r="D700" s="15">
        <v>4010</v>
      </c>
      <c r="E700" s="21" t="s">
        <v>588</v>
      </c>
      <c r="F700" s="28"/>
      <c r="G700" s="28"/>
      <c r="H700" s="23"/>
      <c r="I700" s="30"/>
      <c r="J700" s="23">
        <f>SUM(J701)</f>
        <v>27000</v>
      </c>
    </row>
    <row r="701" spans="1:10" ht="15.75" customHeight="1">
      <c r="A701" s="15">
        <v>695</v>
      </c>
      <c r="B701" s="32"/>
      <c r="C701" s="15"/>
      <c r="D701" s="15"/>
      <c r="E701" s="21" t="s">
        <v>198</v>
      </c>
      <c r="F701" s="28"/>
      <c r="G701" s="28"/>
      <c r="H701" s="23"/>
      <c r="I701" s="30"/>
      <c r="J701" s="23">
        <v>27000</v>
      </c>
    </row>
    <row r="702" spans="1:10" ht="15.75" customHeight="1">
      <c r="A702" s="15">
        <v>696</v>
      </c>
      <c r="B702" s="32"/>
      <c r="C702" s="15"/>
      <c r="D702" s="15">
        <v>4040</v>
      </c>
      <c r="E702" s="21" t="s">
        <v>591</v>
      </c>
      <c r="F702" s="28"/>
      <c r="G702" s="28"/>
      <c r="H702" s="23"/>
      <c r="I702" s="30"/>
      <c r="J702" s="23">
        <f>SUM(J703)</f>
        <v>1275</v>
      </c>
    </row>
    <row r="703" spans="1:10" ht="15.75" customHeight="1">
      <c r="A703" s="15">
        <v>697</v>
      </c>
      <c r="B703" s="32"/>
      <c r="C703" s="15"/>
      <c r="D703" s="15"/>
      <c r="E703" s="21" t="s">
        <v>199</v>
      </c>
      <c r="F703" s="28"/>
      <c r="G703" s="28"/>
      <c r="H703" s="23"/>
      <c r="I703" s="30"/>
      <c r="J703" s="23">
        <v>1275</v>
      </c>
    </row>
    <row r="704" spans="1:10" ht="15.75" customHeight="1">
      <c r="A704" s="15">
        <v>698</v>
      </c>
      <c r="B704" s="32"/>
      <c r="C704" s="15"/>
      <c r="D704" s="15">
        <v>4110</v>
      </c>
      <c r="E704" s="21" t="s">
        <v>593</v>
      </c>
      <c r="F704" s="28"/>
      <c r="G704" s="28"/>
      <c r="H704" s="23"/>
      <c r="I704" s="30"/>
      <c r="J704" s="23">
        <f>SUM(J705)</f>
        <v>4937</v>
      </c>
    </row>
    <row r="705" spans="1:10" ht="15.75" customHeight="1">
      <c r="A705" s="15">
        <v>699</v>
      </c>
      <c r="B705" s="32"/>
      <c r="C705" s="15"/>
      <c r="D705" s="15"/>
      <c r="E705" s="21" t="s">
        <v>200</v>
      </c>
      <c r="F705" s="28"/>
      <c r="G705" s="28"/>
      <c r="H705" s="23"/>
      <c r="I705" s="30"/>
      <c r="J705" s="23">
        <v>4937</v>
      </c>
    </row>
    <row r="706" spans="1:10" ht="15.75" customHeight="1">
      <c r="A706" s="15">
        <v>700</v>
      </c>
      <c r="B706" s="32"/>
      <c r="C706" s="15"/>
      <c r="D706" s="15">
        <v>4120</v>
      </c>
      <c r="E706" s="21" t="s">
        <v>594</v>
      </c>
      <c r="F706" s="28"/>
      <c r="G706" s="28"/>
      <c r="H706" s="23"/>
      <c r="I706" s="30"/>
      <c r="J706" s="23">
        <f>SUM(J707)</f>
        <v>693</v>
      </c>
    </row>
    <row r="707" spans="1:10" ht="15.75" customHeight="1">
      <c r="A707" s="15">
        <v>701</v>
      </c>
      <c r="B707" s="32"/>
      <c r="C707" s="15"/>
      <c r="D707" s="15"/>
      <c r="E707" s="21" t="s">
        <v>201</v>
      </c>
      <c r="F707" s="28"/>
      <c r="G707" s="28"/>
      <c r="H707" s="23"/>
      <c r="I707" s="30"/>
      <c r="J707" s="23">
        <v>693</v>
      </c>
    </row>
    <row r="708" spans="1:10" ht="15.75" customHeight="1">
      <c r="A708" s="15">
        <v>702</v>
      </c>
      <c r="B708" s="32"/>
      <c r="C708" s="15"/>
      <c r="D708" s="15">
        <v>4410</v>
      </c>
      <c r="E708" s="21" t="s">
        <v>622</v>
      </c>
      <c r="F708" s="28"/>
      <c r="G708" s="28"/>
      <c r="H708" s="23"/>
      <c r="I708" s="30"/>
      <c r="J708" s="23">
        <f>SUM(J709)</f>
        <v>1000</v>
      </c>
    </row>
    <row r="709" spans="1:10" ht="25.5">
      <c r="A709" s="15">
        <v>703</v>
      </c>
      <c r="B709" s="32"/>
      <c r="C709" s="15"/>
      <c r="D709" s="15"/>
      <c r="E709" s="21" t="s">
        <v>203</v>
      </c>
      <c r="F709" s="28"/>
      <c r="G709" s="28"/>
      <c r="H709" s="23"/>
      <c r="I709" s="30"/>
      <c r="J709" s="23">
        <v>1000</v>
      </c>
    </row>
    <row r="710" spans="1:10" ht="25.5">
      <c r="A710" s="15">
        <v>704</v>
      </c>
      <c r="B710" s="32"/>
      <c r="C710" s="15"/>
      <c r="D710" s="15">
        <v>4700</v>
      </c>
      <c r="E710" s="21" t="s">
        <v>204</v>
      </c>
      <c r="F710" s="28"/>
      <c r="G710" s="28"/>
      <c r="H710" s="23"/>
      <c r="I710" s="30"/>
      <c r="J710" s="23">
        <f>SUM(J711)</f>
        <v>700</v>
      </c>
    </row>
    <row r="711" spans="1:10" ht="15.75" customHeight="1">
      <c r="A711" s="15">
        <v>705</v>
      </c>
      <c r="B711" s="32"/>
      <c r="C711" s="15"/>
      <c r="D711" s="15"/>
      <c r="E711" s="21" t="s">
        <v>205</v>
      </c>
      <c r="F711" s="28"/>
      <c r="G711" s="28"/>
      <c r="H711" s="23"/>
      <c r="I711" s="30"/>
      <c r="J711" s="23">
        <v>700</v>
      </c>
    </row>
    <row r="712" spans="1:10" ht="38.25">
      <c r="A712" s="15">
        <v>706</v>
      </c>
      <c r="B712" s="15"/>
      <c r="C712" s="45">
        <v>85212</v>
      </c>
      <c r="D712" s="15"/>
      <c r="E712" s="18" t="s">
        <v>206</v>
      </c>
      <c r="F712" s="19">
        <f>SUM(F716:F729)</f>
        <v>2022000</v>
      </c>
      <c r="G712" s="19" t="e">
        <f>SUM(G715+G717+G719+G721+G723+#REF!+G725+G729+G735+#REF!+#REF!)</f>
        <v>#REF!</v>
      </c>
      <c r="H712" s="19" t="e">
        <f>SUM(H715+H717+H719+H721+H723+#REF!+H725+H729+H735+#REF!+#REF!+H727+H713+H731)</f>
        <v>#REF!</v>
      </c>
      <c r="I712" s="30"/>
      <c r="J712" s="20">
        <f>SUM(J713+J715+J717+J719+J721+J723+J725+J727+J729+J731+J733+J735)</f>
        <v>1471275</v>
      </c>
    </row>
    <row r="713" spans="1:10" ht="12.75">
      <c r="A713" s="15">
        <v>707</v>
      </c>
      <c r="B713" s="17"/>
      <c r="C713" s="45"/>
      <c r="D713" s="15">
        <v>3020</v>
      </c>
      <c r="E713" s="21" t="s">
        <v>757</v>
      </c>
      <c r="F713" s="19"/>
      <c r="G713" s="19"/>
      <c r="H713" s="20">
        <f>SUM(H714)</f>
        <v>500</v>
      </c>
      <c r="I713" s="30"/>
      <c r="J713" s="23">
        <f>SUM(J714)</f>
        <v>500</v>
      </c>
    </row>
    <row r="714" spans="1:10" ht="26.25" customHeight="1">
      <c r="A714" s="15">
        <v>708</v>
      </c>
      <c r="B714" s="17"/>
      <c r="C714" s="45"/>
      <c r="D714" s="15"/>
      <c r="E714" s="21" t="s">
        <v>207</v>
      </c>
      <c r="F714" s="19"/>
      <c r="G714" s="19"/>
      <c r="H714" s="23">
        <v>500</v>
      </c>
      <c r="I714" s="30"/>
      <c r="J714" s="23">
        <v>500</v>
      </c>
    </row>
    <row r="715" spans="1:10" ht="12.75">
      <c r="A715" s="15">
        <v>709</v>
      </c>
      <c r="B715" s="15"/>
      <c r="C715" s="15"/>
      <c r="D715" s="15">
        <v>3110</v>
      </c>
      <c r="E715" s="21" t="s">
        <v>208</v>
      </c>
      <c r="F715" s="22">
        <f>SUM(F716)</f>
        <v>1940400</v>
      </c>
      <c r="G715" s="22">
        <f>SUM(G716)</f>
        <v>1358000</v>
      </c>
      <c r="H715" s="23">
        <f>SUM(H716)</f>
        <v>1189900</v>
      </c>
      <c r="I715" s="30"/>
      <c r="J715" s="23">
        <f>SUM(J716)</f>
        <v>1286863</v>
      </c>
    </row>
    <row r="716" spans="1:10" ht="25.5">
      <c r="A716" s="15">
        <v>710</v>
      </c>
      <c r="B716" s="15"/>
      <c r="C716" s="15"/>
      <c r="D716" s="15"/>
      <c r="E716" s="25" t="s">
        <v>209</v>
      </c>
      <c r="F716" s="22">
        <v>1940400</v>
      </c>
      <c r="G716" s="22">
        <v>1358000</v>
      </c>
      <c r="H716" s="23">
        <v>1189900</v>
      </c>
      <c r="I716" s="30"/>
      <c r="J716" s="23">
        <v>1286863</v>
      </c>
    </row>
    <row r="717" spans="1:10" ht="12.75">
      <c r="A717" s="15">
        <v>711</v>
      </c>
      <c r="B717" s="15"/>
      <c r="C717" s="15"/>
      <c r="D717" s="15">
        <v>4010</v>
      </c>
      <c r="E717" s="21" t="s">
        <v>588</v>
      </c>
      <c r="F717" s="22">
        <v>39000</v>
      </c>
      <c r="G717" s="22">
        <f>SUM(G718)</f>
        <v>58150</v>
      </c>
      <c r="H717" s="23">
        <f>SUM(H718)</f>
        <v>88570</v>
      </c>
      <c r="I717" s="30"/>
      <c r="J717" s="23">
        <f>SUM(J718)</f>
        <v>100810</v>
      </c>
    </row>
    <row r="718" spans="1:10" ht="12.75">
      <c r="A718" s="15">
        <v>712</v>
      </c>
      <c r="B718" s="15"/>
      <c r="C718" s="15"/>
      <c r="D718" s="15"/>
      <c r="E718" s="21" t="s">
        <v>588</v>
      </c>
      <c r="F718" s="22"/>
      <c r="G718" s="22">
        <v>58150</v>
      </c>
      <c r="H718" s="23">
        <v>88570</v>
      </c>
      <c r="I718" s="30"/>
      <c r="J718" s="23">
        <v>100810</v>
      </c>
    </row>
    <row r="719" spans="1:10" ht="12.75">
      <c r="A719" s="15">
        <v>713</v>
      </c>
      <c r="B719" s="15"/>
      <c r="C719" s="15"/>
      <c r="D719" s="15">
        <v>4040</v>
      </c>
      <c r="E719" s="21" t="s">
        <v>591</v>
      </c>
      <c r="F719" s="22">
        <v>2000</v>
      </c>
      <c r="G719" s="22">
        <f>SUM(G720)</f>
        <v>3400</v>
      </c>
      <c r="H719" s="23">
        <f>SUM(H720)</f>
        <v>3700</v>
      </c>
      <c r="I719" s="30"/>
      <c r="J719" s="23">
        <f>SUM(J720)</f>
        <v>5263</v>
      </c>
    </row>
    <row r="720" spans="1:10" ht="15.75" customHeight="1">
      <c r="A720" s="15">
        <v>714</v>
      </c>
      <c r="B720" s="15"/>
      <c r="C720" s="15"/>
      <c r="D720" s="15"/>
      <c r="E720" s="21" t="s">
        <v>591</v>
      </c>
      <c r="F720" s="22"/>
      <c r="G720" s="22">
        <v>3400</v>
      </c>
      <c r="H720" s="23">
        <v>3700</v>
      </c>
      <c r="I720" s="30"/>
      <c r="J720" s="23">
        <v>5263</v>
      </c>
    </row>
    <row r="721" spans="1:10" ht="12.75">
      <c r="A721" s="15">
        <v>715</v>
      </c>
      <c r="B721" s="15"/>
      <c r="C721" s="15"/>
      <c r="D721" s="15">
        <v>4110</v>
      </c>
      <c r="E721" s="21" t="s">
        <v>593</v>
      </c>
      <c r="F721" s="22">
        <v>8500</v>
      </c>
      <c r="G721" s="22">
        <f>SUM(G722)</f>
        <v>11300</v>
      </c>
      <c r="H721" s="23">
        <f>SUM(H722)</f>
        <v>27615</v>
      </c>
      <c r="I721" s="30"/>
      <c r="J721" s="23">
        <f>SUM(J722)</f>
        <v>44280</v>
      </c>
    </row>
    <row r="722" spans="1:10" ht="25.5">
      <c r="A722" s="15">
        <v>716</v>
      </c>
      <c r="B722" s="15"/>
      <c r="C722" s="15"/>
      <c r="D722" s="15"/>
      <c r="E722" s="21" t="s">
        <v>210</v>
      </c>
      <c r="F722" s="22"/>
      <c r="G722" s="22">
        <v>11300</v>
      </c>
      <c r="H722" s="23">
        <v>27615</v>
      </c>
      <c r="I722" s="30"/>
      <c r="J722" s="23">
        <v>44280</v>
      </c>
    </row>
    <row r="723" spans="1:10" ht="12.75">
      <c r="A723" s="15">
        <v>717</v>
      </c>
      <c r="B723" s="15"/>
      <c r="C723" s="15"/>
      <c r="D723" s="15">
        <v>4120</v>
      </c>
      <c r="E723" s="21" t="s">
        <v>594</v>
      </c>
      <c r="F723" s="22">
        <v>1200</v>
      </c>
      <c r="G723" s="22">
        <f>SUM(G724)</f>
        <v>1500</v>
      </c>
      <c r="H723" s="23">
        <f>SUM(H724)</f>
        <v>2315</v>
      </c>
      <c r="I723" s="30"/>
      <c r="J723" s="23">
        <f>SUM(J724)</f>
        <v>2600</v>
      </c>
    </row>
    <row r="724" spans="1:10" ht="12.75">
      <c r="A724" s="15">
        <v>718</v>
      </c>
      <c r="B724" s="15"/>
      <c r="C724" s="15"/>
      <c r="D724" s="15"/>
      <c r="E724" s="21" t="s">
        <v>594</v>
      </c>
      <c r="F724" s="22"/>
      <c r="G724" s="22">
        <v>1500</v>
      </c>
      <c r="H724" s="23">
        <v>2315</v>
      </c>
      <c r="I724" s="30"/>
      <c r="J724" s="23">
        <v>2600</v>
      </c>
    </row>
    <row r="725" spans="1:10" ht="12.75">
      <c r="A725" s="15">
        <v>719</v>
      </c>
      <c r="B725" s="15"/>
      <c r="C725" s="15"/>
      <c r="D725" s="15">
        <v>4210</v>
      </c>
      <c r="E725" s="21" t="s">
        <v>555</v>
      </c>
      <c r="F725" s="22">
        <v>4900</v>
      </c>
      <c r="G725" s="22">
        <f>SUM(G726)</f>
        <v>8000</v>
      </c>
      <c r="H725" s="23">
        <f>SUM(H726)</f>
        <v>8000</v>
      </c>
      <c r="I725" s="30"/>
      <c r="J725" s="23">
        <f>SUM(J726)</f>
        <v>8800</v>
      </c>
    </row>
    <row r="726" spans="1:10" ht="25.5">
      <c r="A726" s="15">
        <v>720</v>
      </c>
      <c r="B726" s="15"/>
      <c r="C726" s="15"/>
      <c r="D726" s="15"/>
      <c r="E726" s="21" t="s">
        <v>211</v>
      </c>
      <c r="F726" s="22"/>
      <c r="G726" s="22">
        <v>8000</v>
      </c>
      <c r="H726" s="23">
        <v>8000</v>
      </c>
      <c r="I726" s="30"/>
      <c r="J726" s="23">
        <v>8800</v>
      </c>
    </row>
    <row r="727" spans="1:10" ht="12.75">
      <c r="A727" s="15">
        <v>721</v>
      </c>
      <c r="B727" s="15"/>
      <c r="C727" s="15"/>
      <c r="D727" s="15">
        <v>4280</v>
      </c>
      <c r="E727" s="21" t="s">
        <v>212</v>
      </c>
      <c r="F727" s="22"/>
      <c r="G727" s="22"/>
      <c r="H727" s="23">
        <f>SUM(H728)</f>
        <v>200</v>
      </c>
      <c r="I727" s="30"/>
      <c r="J727" s="23">
        <f>SUM(J728)</f>
        <v>200</v>
      </c>
    </row>
    <row r="728" spans="1:10" ht="12.75">
      <c r="A728" s="15">
        <v>722</v>
      </c>
      <c r="B728" s="15"/>
      <c r="C728" s="15"/>
      <c r="D728" s="15"/>
      <c r="E728" s="21" t="s">
        <v>213</v>
      </c>
      <c r="F728" s="22"/>
      <c r="G728" s="22"/>
      <c r="H728" s="23">
        <v>200</v>
      </c>
      <c r="I728" s="30"/>
      <c r="J728" s="23">
        <v>200</v>
      </c>
    </row>
    <row r="729" spans="1:10" ht="12.75">
      <c r="A729" s="15">
        <v>723</v>
      </c>
      <c r="B729" s="15"/>
      <c r="C729" s="15"/>
      <c r="D729" s="15">
        <v>4300</v>
      </c>
      <c r="E729" s="21" t="s">
        <v>507</v>
      </c>
      <c r="F729" s="22">
        <f>SUM(F730)</f>
        <v>26000</v>
      </c>
      <c r="G729" s="22">
        <f>SUM(G730)</f>
        <v>26200</v>
      </c>
      <c r="H729" s="23">
        <f>SUM(H730)</f>
        <v>25550</v>
      </c>
      <c r="I729" s="30"/>
      <c r="J729" s="23">
        <f>SUM(J730)</f>
        <v>18129</v>
      </c>
    </row>
    <row r="730" spans="1:10" ht="25.5">
      <c r="A730" s="15">
        <v>724</v>
      </c>
      <c r="B730" s="15"/>
      <c r="C730" s="15"/>
      <c r="D730" s="15"/>
      <c r="E730" s="21" t="s">
        <v>214</v>
      </c>
      <c r="F730" s="22">
        <v>26000</v>
      </c>
      <c r="G730" s="22">
        <v>26200</v>
      </c>
      <c r="H730" s="23">
        <v>25550</v>
      </c>
      <c r="I730" s="30"/>
      <c r="J730" s="23">
        <v>18129</v>
      </c>
    </row>
    <row r="731" spans="1:10" ht="12.75">
      <c r="A731" s="15">
        <v>725</v>
      </c>
      <c r="B731" s="15"/>
      <c r="C731" s="15"/>
      <c r="D731" s="15">
        <v>4440</v>
      </c>
      <c r="E731" s="21" t="s">
        <v>627</v>
      </c>
      <c r="F731" s="22"/>
      <c r="G731" s="22"/>
      <c r="H731" s="23">
        <f>SUM(H732)</f>
        <v>2220</v>
      </c>
      <c r="I731" s="30"/>
      <c r="J731" s="23">
        <f>SUM(J732)</f>
        <v>2030</v>
      </c>
    </row>
    <row r="732" spans="1:10" ht="12.75">
      <c r="A732" s="15">
        <v>726</v>
      </c>
      <c r="B732" s="15"/>
      <c r="C732" s="15"/>
      <c r="D732" s="15"/>
      <c r="E732" s="21" t="s">
        <v>627</v>
      </c>
      <c r="F732" s="22"/>
      <c r="G732" s="22"/>
      <c r="H732" s="23">
        <v>2220</v>
      </c>
      <c r="I732" s="30"/>
      <c r="J732" s="23">
        <v>2030</v>
      </c>
    </row>
    <row r="733" spans="1:10" ht="12.75">
      <c r="A733" s="15">
        <v>727</v>
      </c>
      <c r="B733" s="15"/>
      <c r="C733" s="15"/>
      <c r="D733" s="15">
        <v>4610</v>
      </c>
      <c r="E733" s="21" t="s">
        <v>582</v>
      </c>
      <c r="F733" s="22"/>
      <c r="G733" s="22"/>
      <c r="H733" s="23"/>
      <c r="I733" s="30"/>
      <c r="J733" s="23">
        <f>SUM(J734)</f>
        <v>300</v>
      </c>
    </row>
    <row r="734" spans="1:10" ht="28.5" customHeight="1">
      <c r="A734" s="15">
        <v>728</v>
      </c>
      <c r="B734" s="15"/>
      <c r="C734" s="15"/>
      <c r="D734" s="15"/>
      <c r="E734" s="21" t="s">
        <v>215</v>
      </c>
      <c r="F734" s="22"/>
      <c r="G734" s="22"/>
      <c r="H734" s="23"/>
      <c r="I734" s="30"/>
      <c r="J734" s="23">
        <v>300</v>
      </c>
    </row>
    <row r="735" spans="1:10" ht="27.75" customHeight="1">
      <c r="A735" s="15">
        <v>729</v>
      </c>
      <c r="B735" s="15"/>
      <c r="C735" s="15"/>
      <c r="D735" s="15">
        <v>4700</v>
      </c>
      <c r="E735" s="21" t="s">
        <v>204</v>
      </c>
      <c r="F735" s="22"/>
      <c r="G735" s="22">
        <f>SUM(G736)</f>
        <v>1000</v>
      </c>
      <c r="H735" s="23">
        <f>SUM(H736)</f>
        <v>2000</v>
      </c>
      <c r="I735" s="30"/>
      <c r="J735" s="23">
        <f>SUM(J736)</f>
        <v>1500</v>
      </c>
    </row>
    <row r="736" spans="1:10" ht="15" customHeight="1">
      <c r="A736" s="15">
        <v>730</v>
      </c>
      <c r="B736" s="15"/>
      <c r="C736" s="15"/>
      <c r="D736" s="15"/>
      <c r="E736" s="21" t="s">
        <v>216</v>
      </c>
      <c r="F736" s="22"/>
      <c r="G736" s="22">
        <v>1000</v>
      </c>
      <c r="H736" s="23">
        <v>2000</v>
      </c>
      <c r="I736" s="30"/>
      <c r="J736" s="23">
        <v>1500</v>
      </c>
    </row>
    <row r="737" spans="1:10" ht="53.25" customHeight="1">
      <c r="A737" s="15">
        <v>731</v>
      </c>
      <c r="B737" s="15"/>
      <c r="C737" s="45">
        <v>85213</v>
      </c>
      <c r="D737" s="17"/>
      <c r="E737" s="18" t="s">
        <v>217</v>
      </c>
      <c r="F737" s="19">
        <f aca="true" t="shared" si="2" ref="F737:J738">SUM(F738)</f>
        <v>8500</v>
      </c>
      <c r="G737" s="19">
        <f t="shared" si="2"/>
        <v>12000</v>
      </c>
      <c r="H737" s="20">
        <f t="shared" si="2"/>
        <v>13400</v>
      </c>
      <c r="I737" s="27">
        <f t="shared" si="2"/>
        <v>1000</v>
      </c>
      <c r="J737" s="20">
        <f t="shared" si="2"/>
        <v>20000</v>
      </c>
    </row>
    <row r="738" spans="1:10" ht="12.75">
      <c r="A738" s="15">
        <v>732</v>
      </c>
      <c r="B738" s="32"/>
      <c r="C738" s="32"/>
      <c r="D738" s="15">
        <v>4130</v>
      </c>
      <c r="E738" s="21" t="s">
        <v>218</v>
      </c>
      <c r="F738" s="22">
        <f t="shared" si="2"/>
        <v>8500</v>
      </c>
      <c r="G738" s="22">
        <f t="shared" si="2"/>
        <v>12000</v>
      </c>
      <c r="H738" s="23">
        <f t="shared" si="2"/>
        <v>13400</v>
      </c>
      <c r="I738" s="24">
        <f t="shared" si="2"/>
        <v>1000</v>
      </c>
      <c r="J738" s="23">
        <f t="shared" si="2"/>
        <v>20000</v>
      </c>
    </row>
    <row r="739" spans="1:10" ht="27" customHeight="1">
      <c r="A739" s="15">
        <v>733</v>
      </c>
      <c r="B739" s="32"/>
      <c r="C739" s="32"/>
      <c r="D739" s="15"/>
      <c r="E739" s="21" t="s">
        <v>219</v>
      </c>
      <c r="F739" s="22">
        <v>8500</v>
      </c>
      <c r="G739" s="22">
        <v>12000</v>
      </c>
      <c r="H739" s="23">
        <v>13400</v>
      </c>
      <c r="I739" s="24">
        <v>1000</v>
      </c>
      <c r="J739" s="23">
        <v>20000</v>
      </c>
    </row>
    <row r="740" spans="1:10" ht="25.5">
      <c r="A740" s="15">
        <v>734</v>
      </c>
      <c r="B740" s="15" t="s">
        <v>493</v>
      </c>
      <c r="C740" s="46">
        <v>85214</v>
      </c>
      <c r="D740" s="17" t="s">
        <v>489</v>
      </c>
      <c r="E740" s="18" t="s">
        <v>220</v>
      </c>
      <c r="F740" s="19" t="e">
        <f>SUM(F741+#REF!)</f>
        <v>#REF!</v>
      </c>
      <c r="G740" s="19" t="e">
        <f>SUM(G741+#REF!)</f>
        <v>#REF!</v>
      </c>
      <c r="H740" s="20">
        <f>SUM(H741)</f>
        <v>372600</v>
      </c>
      <c r="I740" s="27">
        <f>SUM(I741)</f>
        <v>0</v>
      </c>
      <c r="J740" s="20">
        <f>SUM(J741+J743)</f>
        <v>213800</v>
      </c>
    </row>
    <row r="741" spans="1:10" ht="12.75">
      <c r="A741" s="15">
        <v>735</v>
      </c>
      <c r="B741" s="15" t="s">
        <v>493</v>
      </c>
      <c r="C741" s="15" t="s">
        <v>494</v>
      </c>
      <c r="D741" s="15">
        <v>3110</v>
      </c>
      <c r="E741" s="21" t="s">
        <v>208</v>
      </c>
      <c r="F741" s="22">
        <f>SUM(F742:F742)</f>
        <v>399000</v>
      </c>
      <c r="G741" s="22">
        <f>SUM(G742:G742)</f>
        <v>420570</v>
      </c>
      <c r="H741" s="23">
        <f>SUM(H742:H742)</f>
        <v>372600</v>
      </c>
      <c r="I741" s="24">
        <f>SUM(I742)</f>
        <v>0</v>
      </c>
      <c r="J741" s="23">
        <f>SUM(J742:J742)</f>
        <v>212000</v>
      </c>
    </row>
    <row r="742" spans="1:10" ht="12.75" customHeight="1">
      <c r="A742" s="15">
        <v>736</v>
      </c>
      <c r="B742" s="15" t="s">
        <v>493</v>
      </c>
      <c r="C742" s="15" t="s">
        <v>494</v>
      </c>
      <c r="D742" s="15"/>
      <c r="E742" s="21" t="s">
        <v>221</v>
      </c>
      <c r="F742" s="22">
        <v>399000</v>
      </c>
      <c r="G742" s="22">
        <v>420570</v>
      </c>
      <c r="H742" s="23">
        <v>372600</v>
      </c>
      <c r="I742" s="24"/>
      <c r="J742" s="23">
        <v>212000</v>
      </c>
    </row>
    <row r="743" spans="1:10" ht="12.75" customHeight="1">
      <c r="A743" s="15">
        <v>737</v>
      </c>
      <c r="B743" s="15"/>
      <c r="C743" s="15"/>
      <c r="D743" s="15">
        <v>4300</v>
      </c>
      <c r="E743" s="21" t="s">
        <v>507</v>
      </c>
      <c r="F743" s="22"/>
      <c r="G743" s="22"/>
      <c r="H743" s="23"/>
      <c r="I743" s="24"/>
      <c r="J743" s="23">
        <f>SUM(J744)</f>
        <v>1800</v>
      </c>
    </row>
    <row r="744" spans="1:10" ht="12.75" customHeight="1">
      <c r="A744" s="15">
        <v>738</v>
      </c>
      <c r="B744" s="15"/>
      <c r="C744" s="15"/>
      <c r="D744" s="15"/>
      <c r="E744" s="21" t="s">
        <v>507</v>
      </c>
      <c r="F744" s="22"/>
      <c r="G744" s="22"/>
      <c r="H744" s="23"/>
      <c r="I744" s="24"/>
      <c r="J744" s="23">
        <v>1800</v>
      </c>
    </row>
    <row r="745" spans="1:10" ht="12.75">
      <c r="A745" s="15">
        <v>739</v>
      </c>
      <c r="B745" s="15" t="s">
        <v>493</v>
      </c>
      <c r="C745" s="17">
        <v>85215</v>
      </c>
      <c r="D745" s="17" t="s">
        <v>489</v>
      </c>
      <c r="E745" s="18" t="s">
        <v>222</v>
      </c>
      <c r="F745" s="19">
        <f aca="true" t="shared" si="3" ref="F745:J746">SUM(F746)</f>
        <v>5000</v>
      </c>
      <c r="G745" s="19">
        <f t="shared" si="3"/>
        <v>7500</v>
      </c>
      <c r="H745" s="20">
        <f t="shared" si="3"/>
        <v>5000</v>
      </c>
      <c r="I745" s="27">
        <f t="shared" si="3"/>
        <v>0</v>
      </c>
      <c r="J745" s="20">
        <f t="shared" si="3"/>
        <v>3000</v>
      </c>
    </row>
    <row r="746" spans="1:10" ht="12.75">
      <c r="A746" s="15">
        <v>740</v>
      </c>
      <c r="B746" s="15" t="s">
        <v>493</v>
      </c>
      <c r="C746" s="15" t="s">
        <v>494</v>
      </c>
      <c r="D746" s="15">
        <v>3110</v>
      </c>
      <c r="E746" s="21" t="s">
        <v>208</v>
      </c>
      <c r="F746" s="22">
        <f t="shared" si="3"/>
        <v>5000</v>
      </c>
      <c r="G746" s="22">
        <f t="shared" si="3"/>
        <v>7500</v>
      </c>
      <c r="H746" s="23">
        <f t="shared" si="3"/>
        <v>5000</v>
      </c>
      <c r="I746" s="23">
        <f t="shared" si="3"/>
        <v>0</v>
      </c>
      <c r="J746" s="23">
        <f t="shared" si="3"/>
        <v>3000</v>
      </c>
    </row>
    <row r="747" spans="1:10" ht="12.75">
      <c r="A747" s="15">
        <v>741</v>
      </c>
      <c r="B747" s="15" t="s">
        <v>493</v>
      </c>
      <c r="C747" s="15" t="s">
        <v>494</v>
      </c>
      <c r="D747" s="15"/>
      <c r="E747" s="21" t="s">
        <v>222</v>
      </c>
      <c r="F747" s="22">
        <v>5000</v>
      </c>
      <c r="G747" s="22">
        <v>7500</v>
      </c>
      <c r="H747" s="23">
        <v>5000</v>
      </c>
      <c r="I747" s="24"/>
      <c r="J747" s="23">
        <v>3000</v>
      </c>
    </row>
    <row r="748" spans="1:10" s="44" customFormat="1" ht="12.75">
      <c r="A748" s="15">
        <v>742</v>
      </c>
      <c r="B748" s="17"/>
      <c r="C748" s="17">
        <v>85216</v>
      </c>
      <c r="D748" s="17"/>
      <c r="E748" s="18" t="s">
        <v>223</v>
      </c>
      <c r="F748" s="19"/>
      <c r="G748" s="19"/>
      <c r="H748" s="20"/>
      <c r="I748" s="20">
        <f>SUM(I749)</f>
        <v>0</v>
      </c>
      <c r="J748" s="20">
        <f>SUM(J749)</f>
        <v>176000</v>
      </c>
    </row>
    <row r="749" spans="1:10" ht="12.75">
      <c r="A749" s="15">
        <v>743</v>
      </c>
      <c r="B749" s="15"/>
      <c r="C749" s="15"/>
      <c r="D749" s="15">
        <v>3110</v>
      </c>
      <c r="E749" s="21" t="s">
        <v>208</v>
      </c>
      <c r="F749" s="22"/>
      <c r="G749" s="22"/>
      <c r="H749" s="23"/>
      <c r="I749" s="23">
        <f>SUM(I750)</f>
        <v>0</v>
      </c>
      <c r="J749" s="23">
        <f>SUM(J750)</f>
        <v>176000</v>
      </c>
    </row>
    <row r="750" spans="1:10" ht="12.75">
      <c r="A750" s="15">
        <v>744</v>
      </c>
      <c r="B750" s="15"/>
      <c r="C750" s="15"/>
      <c r="D750" s="15"/>
      <c r="E750" s="21" t="s">
        <v>224</v>
      </c>
      <c r="F750" s="22"/>
      <c r="G750" s="22"/>
      <c r="H750" s="23"/>
      <c r="I750" s="24"/>
      <c r="J750" s="23">
        <v>176000</v>
      </c>
    </row>
    <row r="751" spans="1:10" ht="12.75">
      <c r="A751" s="15">
        <v>745</v>
      </c>
      <c r="B751" s="15" t="s">
        <v>493</v>
      </c>
      <c r="C751" s="17">
        <v>85219</v>
      </c>
      <c r="D751" s="17" t="s">
        <v>489</v>
      </c>
      <c r="E751" s="18" t="s">
        <v>225</v>
      </c>
      <c r="F751" s="19" t="e">
        <f>SUM(F754+F758+F760+F762+F766+#REF!+F772+F780+F782+F784+#REF!+F764+F774+F770+F768)</f>
        <v>#REF!</v>
      </c>
      <c r="G751" s="19" t="e">
        <f>SUM(G752+G754+G758+G760+G762+G764+G766+#REF!+G768+G770+G772+G774+G776+G778+G780+G782+G784+G786+#REF!+#REF!+#REF!)</f>
        <v>#REF!</v>
      </c>
      <c r="H751" s="20" t="e">
        <f>SUM(H752+H754+H758+H760+H762+H764+H766+#REF!+H768+H770+H772+H774+H776+H778+H780+H782+H784+H786+#REF!+#REF!+#REF!)</f>
        <v>#REF!</v>
      </c>
      <c r="I751" s="27" t="e">
        <f>SUM(I754+I758+I760+I762+I766+#REF!+I772+I780+I782+I784+#REF!)</f>
        <v>#REF!</v>
      </c>
      <c r="J751" s="20">
        <f>SUM(J752+J754+J758+J760+J762+J764+J766+J768+J770+J772+J774+J776+J778+J780+J782+J784+J786)</f>
        <v>926820</v>
      </c>
    </row>
    <row r="752" spans="1:10" ht="12.75">
      <c r="A752" s="15">
        <v>746</v>
      </c>
      <c r="B752" s="15"/>
      <c r="C752" s="17"/>
      <c r="D752" s="15">
        <v>3020</v>
      </c>
      <c r="E752" s="21" t="s">
        <v>757</v>
      </c>
      <c r="F752" s="19"/>
      <c r="G752" s="19">
        <f>SUM(G753)</f>
        <v>1650</v>
      </c>
      <c r="H752" s="20">
        <f>SUM(H753)</f>
        <v>1650</v>
      </c>
      <c r="I752" s="27"/>
      <c r="J752" s="20">
        <f>SUM(J753)</f>
        <v>1950</v>
      </c>
    </row>
    <row r="753" spans="1:10" ht="51">
      <c r="A753" s="15">
        <v>747</v>
      </c>
      <c r="B753" s="15"/>
      <c r="C753" s="17"/>
      <c r="D753" s="15"/>
      <c r="E753" s="21" t="s">
        <v>226</v>
      </c>
      <c r="F753" s="19"/>
      <c r="G753" s="22">
        <v>1650</v>
      </c>
      <c r="H753" s="23">
        <v>1650</v>
      </c>
      <c r="I753" s="27"/>
      <c r="J753" s="23">
        <v>1950</v>
      </c>
    </row>
    <row r="754" spans="1:10" ht="12.75">
      <c r="A754" s="15">
        <v>748</v>
      </c>
      <c r="B754" s="15" t="s">
        <v>493</v>
      </c>
      <c r="C754" s="15" t="s">
        <v>494</v>
      </c>
      <c r="D754" s="15">
        <v>4010</v>
      </c>
      <c r="E754" s="21" t="s">
        <v>588</v>
      </c>
      <c r="F754" s="22">
        <f>SUM(F755)</f>
        <v>322600</v>
      </c>
      <c r="G754" s="22">
        <f>SUM(G755)</f>
        <v>492900</v>
      </c>
      <c r="H754" s="22">
        <f>SUM(H755+H756)</f>
        <v>582000</v>
      </c>
      <c r="I754" s="24">
        <f>SUM(I755)</f>
        <v>0</v>
      </c>
      <c r="J754" s="23">
        <f>SUM(J755:J757)</f>
        <v>637386</v>
      </c>
    </row>
    <row r="755" spans="1:10" ht="12.75">
      <c r="A755" s="15">
        <v>749</v>
      </c>
      <c r="B755" s="15" t="s">
        <v>493</v>
      </c>
      <c r="C755" s="15" t="s">
        <v>494</v>
      </c>
      <c r="D755" s="15"/>
      <c r="E755" s="21" t="s">
        <v>227</v>
      </c>
      <c r="F755" s="22">
        <v>322600</v>
      </c>
      <c r="G755" s="22">
        <v>492900</v>
      </c>
      <c r="H755" s="23">
        <v>563050</v>
      </c>
      <c r="I755" s="24"/>
      <c r="J755" s="23">
        <v>616536</v>
      </c>
    </row>
    <row r="756" spans="1:10" ht="12.75">
      <c r="A756" s="15">
        <v>750</v>
      </c>
      <c r="B756" s="15"/>
      <c r="C756" s="15"/>
      <c r="D756" s="15"/>
      <c r="E756" s="21" t="s">
        <v>141</v>
      </c>
      <c r="F756" s="22"/>
      <c r="G756" s="22"/>
      <c r="H756" s="23">
        <v>18950</v>
      </c>
      <c r="I756" s="24"/>
      <c r="J756" s="23">
        <v>4410</v>
      </c>
    </row>
    <row r="757" spans="1:10" ht="12.75">
      <c r="A757" s="15">
        <v>751</v>
      </c>
      <c r="B757" s="15"/>
      <c r="C757" s="15"/>
      <c r="D757" s="15"/>
      <c r="E757" s="21" t="s">
        <v>228</v>
      </c>
      <c r="F757" s="22"/>
      <c r="G757" s="22"/>
      <c r="H757" s="23"/>
      <c r="I757" s="24"/>
      <c r="J757" s="23">
        <v>16440</v>
      </c>
    </row>
    <row r="758" spans="1:10" ht="12.75">
      <c r="A758" s="15">
        <v>752</v>
      </c>
      <c r="B758" s="15" t="s">
        <v>493</v>
      </c>
      <c r="C758" s="15"/>
      <c r="D758" s="15">
        <v>4040</v>
      </c>
      <c r="E758" s="21" t="s">
        <v>229</v>
      </c>
      <c r="F758" s="22">
        <f>SUM(F759)</f>
        <v>22500</v>
      </c>
      <c r="G758" s="22">
        <f>SUM(G759)</f>
        <v>31500</v>
      </c>
      <c r="H758" s="23">
        <f>SUM(H759)</f>
        <v>35800</v>
      </c>
      <c r="I758" s="24">
        <f>SUM(I759)</f>
        <v>0</v>
      </c>
      <c r="J758" s="23">
        <f>SUM(J759)</f>
        <v>47325</v>
      </c>
    </row>
    <row r="759" spans="1:10" ht="12.75">
      <c r="A759" s="15">
        <v>753</v>
      </c>
      <c r="B759" s="15" t="s">
        <v>493</v>
      </c>
      <c r="C759" s="15" t="s">
        <v>494</v>
      </c>
      <c r="D759" s="15"/>
      <c r="E759" s="21" t="s">
        <v>229</v>
      </c>
      <c r="F759" s="22">
        <v>22500</v>
      </c>
      <c r="G759" s="22">
        <v>31500</v>
      </c>
      <c r="H759" s="23">
        <v>35800</v>
      </c>
      <c r="I759" s="24"/>
      <c r="J759" s="23">
        <v>47325</v>
      </c>
    </row>
    <row r="760" spans="1:10" ht="12.75">
      <c r="A760" s="15">
        <v>754</v>
      </c>
      <c r="B760" s="15" t="s">
        <v>493</v>
      </c>
      <c r="C760" s="15" t="s">
        <v>494</v>
      </c>
      <c r="D760" s="15">
        <v>4110</v>
      </c>
      <c r="E760" s="21" t="s">
        <v>593</v>
      </c>
      <c r="F760" s="22">
        <f>SUM(F761)</f>
        <v>61300</v>
      </c>
      <c r="G760" s="22">
        <f>SUM(G761)</f>
        <v>96550</v>
      </c>
      <c r="H760" s="23">
        <f>SUM(H761)</f>
        <v>98100</v>
      </c>
      <c r="I760" s="24">
        <f>SUM(I761)</f>
        <v>0</v>
      </c>
      <c r="J760" s="23">
        <f>SUM(J761)</f>
        <v>117221</v>
      </c>
    </row>
    <row r="761" spans="1:10" ht="12.75">
      <c r="A761" s="15">
        <v>755</v>
      </c>
      <c r="B761" s="15" t="s">
        <v>493</v>
      </c>
      <c r="C761" s="15" t="s">
        <v>494</v>
      </c>
      <c r="D761" s="15"/>
      <c r="E761" s="21" t="s">
        <v>593</v>
      </c>
      <c r="F761" s="22">
        <v>61300</v>
      </c>
      <c r="G761" s="22">
        <v>96550</v>
      </c>
      <c r="H761" s="23">
        <v>98100</v>
      </c>
      <c r="I761" s="24"/>
      <c r="J761" s="23">
        <v>117221</v>
      </c>
    </row>
    <row r="762" spans="1:10" ht="12.75">
      <c r="A762" s="15">
        <v>756</v>
      </c>
      <c r="B762" s="15" t="s">
        <v>493</v>
      </c>
      <c r="C762" s="15" t="s">
        <v>494</v>
      </c>
      <c r="D762" s="15">
        <v>4120</v>
      </c>
      <c r="E762" s="21" t="s">
        <v>594</v>
      </c>
      <c r="F762" s="22">
        <f>SUM(F763)</f>
        <v>8400</v>
      </c>
      <c r="G762" s="22">
        <f>SUM(G763)</f>
        <v>13100</v>
      </c>
      <c r="H762" s="23">
        <f>SUM(H763)</f>
        <v>15300</v>
      </c>
      <c r="I762" s="24" t="e">
        <f>SUM(#REF!)</f>
        <v>#REF!</v>
      </c>
      <c r="J762" s="23">
        <f>SUM(J763)</f>
        <v>16448</v>
      </c>
    </row>
    <row r="763" spans="1:10" ht="12.75">
      <c r="A763" s="15">
        <v>757</v>
      </c>
      <c r="B763" s="15"/>
      <c r="C763" s="15" t="s">
        <v>494</v>
      </c>
      <c r="D763" s="15"/>
      <c r="E763" s="21" t="s">
        <v>594</v>
      </c>
      <c r="F763" s="22">
        <v>8400</v>
      </c>
      <c r="G763" s="22">
        <v>13100</v>
      </c>
      <c r="H763" s="23">
        <v>15300</v>
      </c>
      <c r="I763" s="24"/>
      <c r="J763" s="23">
        <v>16448</v>
      </c>
    </row>
    <row r="764" spans="1:10" ht="12.75">
      <c r="A764" s="15">
        <v>758</v>
      </c>
      <c r="B764" s="15"/>
      <c r="C764" s="15"/>
      <c r="D764" s="15">
        <v>4170</v>
      </c>
      <c r="E764" s="21" t="s">
        <v>230</v>
      </c>
      <c r="F764" s="22">
        <f>SUM(F765)</f>
        <v>4800</v>
      </c>
      <c r="G764" s="22">
        <f>SUM(G765)</f>
        <v>8500</v>
      </c>
      <c r="H764" s="23">
        <f>SUM(H765)</f>
        <v>13000</v>
      </c>
      <c r="I764" s="24"/>
      <c r="J764" s="23">
        <f>SUM(J765)</f>
        <v>3000</v>
      </c>
    </row>
    <row r="765" spans="1:10" ht="12.75">
      <c r="A765" s="15">
        <v>759</v>
      </c>
      <c r="B765" s="15"/>
      <c r="C765" s="15"/>
      <c r="D765" s="15"/>
      <c r="E765" s="21" t="s">
        <v>463</v>
      </c>
      <c r="F765" s="22">
        <v>4800</v>
      </c>
      <c r="G765" s="22">
        <v>8500</v>
      </c>
      <c r="H765" s="23">
        <v>13000</v>
      </c>
      <c r="I765" s="24"/>
      <c r="J765" s="23">
        <v>3000</v>
      </c>
    </row>
    <row r="766" spans="1:10" ht="12.75">
      <c r="A766" s="15">
        <v>760</v>
      </c>
      <c r="B766" s="15" t="s">
        <v>493</v>
      </c>
      <c r="C766" s="15"/>
      <c r="D766" s="15">
        <v>4210</v>
      </c>
      <c r="E766" s="21" t="s">
        <v>555</v>
      </c>
      <c r="F766" s="22">
        <f>SUM(F767)</f>
        <v>20500</v>
      </c>
      <c r="G766" s="22">
        <f>SUM(G767)</f>
        <v>25500</v>
      </c>
      <c r="H766" s="23">
        <f>SUM(H767)</f>
        <v>23800</v>
      </c>
      <c r="I766" s="24">
        <f>SUM(I767)</f>
        <v>0</v>
      </c>
      <c r="J766" s="23">
        <f>SUM(J767)</f>
        <v>34100</v>
      </c>
    </row>
    <row r="767" spans="1:10" ht="63.75">
      <c r="A767" s="15">
        <v>761</v>
      </c>
      <c r="B767" s="15" t="s">
        <v>493</v>
      </c>
      <c r="C767" s="15" t="s">
        <v>494</v>
      </c>
      <c r="D767" s="15"/>
      <c r="E767" s="21" t="s">
        <v>231</v>
      </c>
      <c r="F767" s="22">
        <v>20500</v>
      </c>
      <c r="G767" s="22">
        <v>25500</v>
      </c>
      <c r="H767" s="34">
        <v>23800</v>
      </c>
      <c r="I767" s="24"/>
      <c r="J767" s="34">
        <v>34100</v>
      </c>
    </row>
    <row r="768" spans="1:10" ht="12.75">
      <c r="A768" s="15">
        <v>762</v>
      </c>
      <c r="B768" s="15"/>
      <c r="C768" s="15" t="s">
        <v>494</v>
      </c>
      <c r="D768" s="15">
        <v>4270</v>
      </c>
      <c r="E768" s="21" t="s">
        <v>233</v>
      </c>
      <c r="F768" s="22">
        <f>SUM(F769)</f>
        <v>3500</v>
      </c>
      <c r="G768" s="22">
        <f>SUM(G769)</f>
        <v>4600</v>
      </c>
      <c r="H768" s="23">
        <f>SUM(H769)</f>
        <v>3300</v>
      </c>
      <c r="I768" s="24"/>
      <c r="J768" s="23">
        <f>SUM(J769)</f>
        <v>3000</v>
      </c>
    </row>
    <row r="769" spans="1:10" ht="25.5">
      <c r="A769" s="15">
        <v>763</v>
      </c>
      <c r="B769" s="15"/>
      <c r="C769" s="15"/>
      <c r="D769" s="15"/>
      <c r="E769" s="21" t="s">
        <v>234</v>
      </c>
      <c r="F769" s="22">
        <v>3500</v>
      </c>
      <c r="G769" s="22">
        <v>4600</v>
      </c>
      <c r="H769" s="23">
        <v>3300</v>
      </c>
      <c r="I769" s="24"/>
      <c r="J769" s="23">
        <f>15090-12090</f>
        <v>3000</v>
      </c>
    </row>
    <row r="770" spans="1:10" ht="12.75">
      <c r="A770" s="15">
        <v>764</v>
      </c>
      <c r="B770" s="15"/>
      <c r="C770" s="15"/>
      <c r="D770" s="15">
        <v>4280</v>
      </c>
      <c r="E770" s="21" t="s">
        <v>615</v>
      </c>
      <c r="F770" s="22">
        <v>200</v>
      </c>
      <c r="G770" s="22">
        <f>SUM(G771)</f>
        <v>200</v>
      </c>
      <c r="H770" s="23">
        <f>SUM(H771)</f>
        <v>470</v>
      </c>
      <c r="I770" s="24"/>
      <c r="J770" s="23">
        <f>SUM(J771)</f>
        <v>840</v>
      </c>
    </row>
    <row r="771" spans="1:10" ht="12.75">
      <c r="A771" s="15">
        <v>765</v>
      </c>
      <c r="B771" s="15"/>
      <c r="C771" s="15"/>
      <c r="D771" s="15"/>
      <c r="E771" s="21" t="s">
        <v>235</v>
      </c>
      <c r="F771" s="22"/>
      <c r="G771" s="22">
        <v>200</v>
      </c>
      <c r="H771" s="23">
        <v>470</v>
      </c>
      <c r="I771" s="24"/>
      <c r="J771" s="23">
        <v>840</v>
      </c>
    </row>
    <row r="772" spans="1:10" ht="12.75">
      <c r="A772" s="15">
        <v>766</v>
      </c>
      <c r="B772" s="15" t="s">
        <v>493</v>
      </c>
      <c r="C772" s="15"/>
      <c r="D772" s="15">
        <v>4300</v>
      </c>
      <c r="E772" s="21" t="s">
        <v>507</v>
      </c>
      <c r="F772" s="22">
        <f>SUM(F773)</f>
        <v>36300</v>
      </c>
      <c r="G772" s="22">
        <f>SUM(G773)</f>
        <v>37100</v>
      </c>
      <c r="H772" s="23">
        <f>SUM(H773)</f>
        <v>41400</v>
      </c>
      <c r="I772" s="24">
        <f>SUM(I773)</f>
        <v>0</v>
      </c>
      <c r="J772" s="23">
        <f>SUM(J773)</f>
        <v>26400</v>
      </c>
    </row>
    <row r="773" spans="1:10" ht="38.25">
      <c r="A773" s="15">
        <v>767</v>
      </c>
      <c r="B773" s="15" t="s">
        <v>493</v>
      </c>
      <c r="C773" s="15" t="s">
        <v>494</v>
      </c>
      <c r="D773" s="15"/>
      <c r="E773" s="21" t="s">
        <v>236</v>
      </c>
      <c r="F773" s="22">
        <v>36300</v>
      </c>
      <c r="G773" s="22">
        <v>37100</v>
      </c>
      <c r="H773" s="34">
        <v>41400</v>
      </c>
      <c r="I773" s="24"/>
      <c r="J773" s="34">
        <f>14310+12090</f>
        <v>26400</v>
      </c>
    </row>
    <row r="774" spans="1:10" ht="12.75">
      <c r="A774" s="15">
        <v>768</v>
      </c>
      <c r="B774" s="15"/>
      <c r="C774" s="15" t="s">
        <v>494</v>
      </c>
      <c r="D774" s="15">
        <v>4350</v>
      </c>
      <c r="E774" s="21" t="s">
        <v>618</v>
      </c>
      <c r="F774" s="22">
        <v>900</v>
      </c>
      <c r="G774" s="22">
        <f>SUM(G775)</f>
        <v>2000</v>
      </c>
      <c r="H774" s="23">
        <f>SUM(H775)</f>
        <v>4500</v>
      </c>
      <c r="I774" s="24"/>
      <c r="J774" s="23">
        <f>SUM(J775)</f>
        <v>2400</v>
      </c>
    </row>
    <row r="775" spans="1:10" ht="12.75">
      <c r="A775" s="15">
        <v>769</v>
      </c>
      <c r="B775" s="15"/>
      <c r="C775" s="15"/>
      <c r="D775" s="15"/>
      <c r="E775" s="21" t="s">
        <v>187</v>
      </c>
      <c r="F775" s="22"/>
      <c r="G775" s="22">
        <v>2000</v>
      </c>
      <c r="H775" s="23">
        <v>4500</v>
      </c>
      <c r="I775" s="24"/>
      <c r="J775" s="23">
        <v>2400</v>
      </c>
    </row>
    <row r="776" spans="1:10" ht="25.5">
      <c r="A776" s="15">
        <v>770</v>
      </c>
      <c r="B776" s="15"/>
      <c r="C776" s="15"/>
      <c r="D776" s="15">
        <v>4360</v>
      </c>
      <c r="E776" s="21" t="s">
        <v>517</v>
      </c>
      <c r="F776" s="22"/>
      <c r="G776" s="22">
        <f>SUM(G777)</f>
        <v>1500</v>
      </c>
      <c r="H776" s="23">
        <f>SUM(H777)</f>
        <v>5000</v>
      </c>
      <c r="I776" s="24"/>
      <c r="J776" s="23">
        <f>SUM(J777)</f>
        <v>4400</v>
      </c>
    </row>
    <row r="777" spans="1:10" ht="12.75">
      <c r="A777" s="15">
        <v>771</v>
      </c>
      <c r="B777" s="15"/>
      <c r="C777" s="15"/>
      <c r="D777" s="15"/>
      <c r="E777" s="21" t="s">
        <v>150</v>
      </c>
      <c r="F777" s="22"/>
      <c r="G777" s="22">
        <v>1500</v>
      </c>
      <c r="H777" s="23">
        <v>5000</v>
      </c>
      <c r="I777" s="24"/>
      <c r="J777" s="23">
        <v>4400</v>
      </c>
    </row>
    <row r="778" spans="1:10" ht="26.25" customHeight="1">
      <c r="A778" s="15">
        <v>772</v>
      </c>
      <c r="B778" s="15"/>
      <c r="C778" s="15"/>
      <c r="D778" s="15">
        <v>4370</v>
      </c>
      <c r="E778" s="21" t="s">
        <v>620</v>
      </c>
      <c r="F778" s="22"/>
      <c r="G778" s="22">
        <f>SUM(G779)</f>
        <v>7900</v>
      </c>
      <c r="H778" s="23">
        <f>SUM(H779)</f>
        <v>7900</v>
      </c>
      <c r="I778" s="24"/>
      <c r="J778" s="23">
        <f>SUM(J779)</f>
        <v>6500</v>
      </c>
    </row>
    <row r="779" spans="1:10" ht="24" customHeight="1">
      <c r="A779" s="15">
        <v>773</v>
      </c>
      <c r="B779" s="15"/>
      <c r="C779" s="15"/>
      <c r="D779" s="15"/>
      <c r="E779" s="21" t="s">
        <v>237</v>
      </c>
      <c r="F779" s="22"/>
      <c r="G779" s="22">
        <v>7900</v>
      </c>
      <c r="H779" s="23">
        <v>7900</v>
      </c>
      <c r="I779" s="24"/>
      <c r="J779" s="23">
        <v>6500</v>
      </c>
    </row>
    <row r="780" spans="1:10" ht="12.75">
      <c r="A780" s="15">
        <v>774</v>
      </c>
      <c r="B780" s="15" t="s">
        <v>493</v>
      </c>
      <c r="C780" s="15"/>
      <c r="D780" s="15">
        <v>4410</v>
      </c>
      <c r="E780" s="21" t="s">
        <v>622</v>
      </c>
      <c r="F780" s="22">
        <f>SUM(F781)</f>
        <v>1000</v>
      </c>
      <c r="G780" s="22">
        <f>SUM(G781)</f>
        <v>2000</v>
      </c>
      <c r="H780" s="23">
        <f>SUM(H781)</f>
        <v>2000</v>
      </c>
      <c r="I780" s="24">
        <f>SUM(I781)</f>
        <v>0</v>
      </c>
      <c r="J780" s="23">
        <f>SUM(J781)</f>
        <v>5600</v>
      </c>
    </row>
    <row r="781" spans="1:10" ht="25.5">
      <c r="A781" s="15">
        <v>775</v>
      </c>
      <c r="B781" s="15" t="s">
        <v>493</v>
      </c>
      <c r="C781" s="15" t="s">
        <v>494</v>
      </c>
      <c r="D781" s="15"/>
      <c r="E781" s="21" t="s">
        <v>238</v>
      </c>
      <c r="F781" s="22">
        <v>1000</v>
      </c>
      <c r="G781" s="22">
        <v>2000</v>
      </c>
      <c r="H781" s="23">
        <v>2000</v>
      </c>
      <c r="I781" s="24"/>
      <c r="J781" s="23">
        <v>5600</v>
      </c>
    </row>
    <row r="782" spans="1:10" ht="12.75">
      <c r="A782" s="15">
        <v>776</v>
      </c>
      <c r="B782" s="15" t="s">
        <v>493</v>
      </c>
      <c r="C782" s="15" t="s">
        <v>494</v>
      </c>
      <c r="D782" s="15">
        <v>4430</v>
      </c>
      <c r="E782" s="21" t="s">
        <v>519</v>
      </c>
      <c r="F782" s="22">
        <f>SUM(F783)</f>
        <v>4100</v>
      </c>
      <c r="G782" s="22">
        <f>SUM(G783)</f>
        <v>4000</v>
      </c>
      <c r="H782" s="23">
        <f>SUM(H783)</f>
        <v>3700</v>
      </c>
      <c r="I782" s="24">
        <f>SUM(I783)</f>
        <v>0</v>
      </c>
      <c r="J782" s="23">
        <f>SUM(J783)</f>
        <v>2200</v>
      </c>
    </row>
    <row r="783" spans="1:10" ht="16.5" customHeight="1">
      <c r="A783" s="15">
        <v>777</v>
      </c>
      <c r="B783" s="15"/>
      <c r="C783" s="15" t="s">
        <v>494</v>
      </c>
      <c r="D783" s="15"/>
      <c r="E783" s="21" t="s">
        <v>239</v>
      </c>
      <c r="F783" s="22">
        <v>4100</v>
      </c>
      <c r="G783" s="22">
        <v>4000</v>
      </c>
      <c r="H783" s="23">
        <v>3700</v>
      </c>
      <c r="I783" s="24"/>
      <c r="J783" s="23">
        <v>2200</v>
      </c>
    </row>
    <row r="784" spans="1:10" ht="12.75">
      <c r="A784" s="15">
        <v>778</v>
      </c>
      <c r="B784" s="15" t="s">
        <v>493</v>
      </c>
      <c r="C784" s="15"/>
      <c r="D784" s="15">
        <v>4440</v>
      </c>
      <c r="E784" s="21" t="s">
        <v>627</v>
      </c>
      <c r="F784" s="22">
        <f>SUM(F785)</f>
        <v>6200</v>
      </c>
      <c r="G784" s="22">
        <f>SUM(G785)</f>
        <v>9585</v>
      </c>
      <c r="H784" s="23">
        <f>SUM(H785)</f>
        <v>10540</v>
      </c>
      <c r="I784" s="24">
        <f>SUM(I785)</f>
        <v>0</v>
      </c>
      <c r="J784" s="23">
        <f>SUM(J785)</f>
        <v>13050</v>
      </c>
    </row>
    <row r="785" spans="1:10" ht="12.75">
      <c r="A785" s="15">
        <v>779</v>
      </c>
      <c r="B785" s="15" t="s">
        <v>493</v>
      </c>
      <c r="C785" s="15" t="s">
        <v>494</v>
      </c>
      <c r="D785" s="15"/>
      <c r="E785" s="21" t="s">
        <v>627</v>
      </c>
      <c r="F785" s="22">
        <v>6200</v>
      </c>
      <c r="G785" s="22">
        <v>9585</v>
      </c>
      <c r="H785" s="23">
        <v>10540</v>
      </c>
      <c r="I785" s="24"/>
      <c r="J785" s="23">
        <v>13050</v>
      </c>
    </row>
    <row r="786" spans="1:10" ht="25.5">
      <c r="A786" s="15">
        <v>780</v>
      </c>
      <c r="B786" s="15"/>
      <c r="C786" s="15" t="s">
        <v>494</v>
      </c>
      <c r="D786" s="15">
        <v>4700</v>
      </c>
      <c r="E786" s="21" t="s">
        <v>204</v>
      </c>
      <c r="F786" s="22"/>
      <c r="G786" s="22">
        <f>SUM(G787)</f>
        <v>7000</v>
      </c>
      <c r="H786" s="23">
        <f>SUM(H787)</f>
        <v>7500</v>
      </c>
      <c r="I786" s="24"/>
      <c r="J786" s="23">
        <f>SUM(J787)</f>
        <v>5000</v>
      </c>
    </row>
    <row r="787" spans="1:10" ht="12.75">
      <c r="A787" s="15">
        <v>781</v>
      </c>
      <c r="B787" s="15"/>
      <c r="C787" s="15"/>
      <c r="D787" s="15"/>
      <c r="E787" s="21" t="s">
        <v>240</v>
      </c>
      <c r="F787" s="22"/>
      <c r="G787" s="22">
        <v>7000</v>
      </c>
      <c r="H787" s="23">
        <v>7500</v>
      </c>
      <c r="I787" s="24"/>
      <c r="J787" s="23">
        <v>5000</v>
      </c>
    </row>
    <row r="788" spans="1:10" ht="12.75">
      <c r="A788" s="15">
        <v>782</v>
      </c>
      <c r="B788" s="15" t="s">
        <v>493</v>
      </c>
      <c r="C788" s="15">
        <v>85228</v>
      </c>
      <c r="D788" s="17" t="s">
        <v>489</v>
      </c>
      <c r="E788" s="18" t="s">
        <v>241</v>
      </c>
      <c r="F788" s="19" t="e">
        <f>SUM(#REF!)</f>
        <v>#REF!</v>
      </c>
      <c r="G788" s="19" t="e">
        <f>SUM(#REF!)</f>
        <v>#REF!</v>
      </c>
      <c r="H788" s="20" t="e">
        <f>SUM(#REF!+H789+H791)</f>
        <v>#REF!</v>
      </c>
      <c r="I788" s="20" t="e">
        <f>SUM(#REF!+I789+I791+I793)</f>
        <v>#REF!</v>
      </c>
      <c r="J788" s="20">
        <f>SUM(J789+J791+J793)</f>
        <v>53957</v>
      </c>
    </row>
    <row r="789" spans="1:10" ht="12.75">
      <c r="A789" s="15">
        <v>783</v>
      </c>
      <c r="B789" s="15"/>
      <c r="C789" s="17"/>
      <c r="D789" s="15">
        <v>4110</v>
      </c>
      <c r="E789" s="21" t="s">
        <v>593</v>
      </c>
      <c r="F789" s="22"/>
      <c r="G789" s="22"/>
      <c r="H789" s="23">
        <f>SUM(H790)</f>
        <v>6656</v>
      </c>
      <c r="I789" s="24"/>
      <c r="J789" s="23">
        <f>SUM(J790)</f>
        <v>7857</v>
      </c>
    </row>
    <row r="790" spans="1:10" ht="12.75">
      <c r="A790" s="15">
        <v>784</v>
      </c>
      <c r="B790" s="15"/>
      <c r="C790" s="15"/>
      <c r="D790" s="15"/>
      <c r="E790" s="21" t="s">
        <v>593</v>
      </c>
      <c r="F790" s="22"/>
      <c r="G790" s="22"/>
      <c r="H790" s="23">
        <v>6656</v>
      </c>
      <c r="I790" s="24"/>
      <c r="J790" s="23">
        <v>7857</v>
      </c>
    </row>
    <row r="791" spans="1:10" ht="12.75">
      <c r="A791" s="15">
        <v>785</v>
      </c>
      <c r="B791" s="15"/>
      <c r="C791" s="15"/>
      <c r="D791" s="15">
        <v>4120</v>
      </c>
      <c r="E791" s="21" t="s">
        <v>594</v>
      </c>
      <c r="F791" s="22"/>
      <c r="G791" s="22"/>
      <c r="H791" s="23">
        <f>SUM(H792)</f>
        <v>1037</v>
      </c>
      <c r="I791" s="24"/>
      <c r="J791" s="23">
        <f>SUM(J792)</f>
        <v>1100</v>
      </c>
    </row>
    <row r="792" spans="1:10" ht="12.75">
      <c r="A792" s="15">
        <v>786</v>
      </c>
      <c r="B792" s="15"/>
      <c r="C792" s="15"/>
      <c r="D792" s="15"/>
      <c r="E792" s="21" t="s">
        <v>594</v>
      </c>
      <c r="F792" s="22"/>
      <c r="G792" s="22"/>
      <c r="H792" s="23">
        <v>1037</v>
      </c>
      <c r="I792" s="24"/>
      <c r="J792" s="23">
        <v>1100</v>
      </c>
    </row>
    <row r="793" spans="1:10" ht="12.75">
      <c r="A793" s="15">
        <v>787</v>
      </c>
      <c r="B793" s="15"/>
      <c r="C793" s="15"/>
      <c r="D793" s="15">
        <v>4170</v>
      </c>
      <c r="E793" s="21" t="s">
        <v>230</v>
      </c>
      <c r="F793" s="22"/>
      <c r="G793" s="22"/>
      <c r="H793" s="23"/>
      <c r="I793" s="23">
        <f>SUM(I794)</f>
        <v>0</v>
      </c>
      <c r="J793" s="23">
        <f>SUM(J794)</f>
        <v>45000</v>
      </c>
    </row>
    <row r="794" spans="1:10" ht="12.75">
      <c r="A794" s="15">
        <v>788</v>
      </c>
      <c r="B794" s="15"/>
      <c r="C794" s="15"/>
      <c r="D794" s="15"/>
      <c r="E794" s="21" t="s">
        <v>242</v>
      </c>
      <c r="F794" s="22"/>
      <c r="G794" s="22"/>
      <c r="H794" s="23"/>
      <c r="I794" s="24"/>
      <c r="J794" s="23">
        <v>45000</v>
      </c>
    </row>
    <row r="795" spans="1:10" ht="12.75">
      <c r="A795" s="15">
        <v>789</v>
      </c>
      <c r="B795" s="15"/>
      <c r="C795" s="17">
        <v>85295</v>
      </c>
      <c r="D795" s="15"/>
      <c r="E795" s="18" t="s">
        <v>243</v>
      </c>
      <c r="F795" s="22"/>
      <c r="G795" s="19" t="e">
        <f>SUM(G796)</f>
        <v>#REF!</v>
      </c>
      <c r="H795" s="20" t="e">
        <f>SUM(H796+H802+H804+H808+H814+H798+H800)</f>
        <v>#REF!</v>
      </c>
      <c r="I795" s="24"/>
      <c r="J795" s="20">
        <f>SUM(J796+J802+J804+J808+J814+J798+J800+J806+J810+J812)</f>
        <v>149279</v>
      </c>
    </row>
    <row r="796" spans="1:10" ht="12.75">
      <c r="A796" s="15">
        <v>790</v>
      </c>
      <c r="B796" s="15"/>
      <c r="C796" s="17"/>
      <c r="D796" s="15">
        <v>3110</v>
      </c>
      <c r="E796" s="21" t="s">
        <v>208</v>
      </c>
      <c r="F796" s="22"/>
      <c r="G796" s="22" t="e">
        <f>SUM(#REF!)</f>
        <v>#REF!</v>
      </c>
      <c r="H796" s="23" t="e">
        <f>SUM(#REF!)</f>
        <v>#REF!</v>
      </c>
      <c r="I796" s="24"/>
      <c r="J796" s="23">
        <f>SUM(J797:J797)</f>
        <v>125000</v>
      </c>
    </row>
    <row r="797" spans="1:10" ht="12.75">
      <c r="A797" s="15">
        <v>791</v>
      </c>
      <c r="B797" s="15"/>
      <c r="C797" s="15"/>
      <c r="D797" s="15"/>
      <c r="E797" s="21" t="s">
        <v>244</v>
      </c>
      <c r="F797" s="22"/>
      <c r="G797" s="22"/>
      <c r="H797" s="23"/>
      <c r="I797" s="47"/>
      <c r="J797" s="23">
        <v>125000</v>
      </c>
    </row>
    <row r="798" spans="1:10" ht="12.75">
      <c r="A798" s="15">
        <v>792</v>
      </c>
      <c r="B798" s="15"/>
      <c r="C798" s="15"/>
      <c r="D798" s="15">
        <v>4110</v>
      </c>
      <c r="E798" s="21" t="s">
        <v>593</v>
      </c>
      <c r="F798" s="22"/>
      <c r="G798" s="22"/>
      <c r="H798" s="23">
        <f>SUM(H799)</f>
        <v>950</v>
      </c>
      <c r="I798" s="24"/>
      <c r="J798" s="23">
        <f>SUM(J799)</f>
        <v>262</v>
      </c>
    </row>
    <row r="799" spans="1:10" ht="12.75">
      <c r="A799" s="15">
        <v>793</v>
      </c>
      <c r="B799" s="15"/>
      <c r="C799" s="15"/>
      <c r="D799" s="15"/>
      <c r="E799" s="21" t="s">
        <v>593</v>
      </c>
      <c r="F799" s="22"/>
      <c r="G799" s="22"/>
      <c r="H799" s="23">
        <v>950</v>
      </c>
      <c r="I799" s="24"/>
      <c r="J799" s="23">
        <v>262</v>
      </c>
    </row>
    <row r="800" spans="1:10" ht="12.75">
      <c r="A800" s="15">
        <v>794</v>
      </c>
      <c r="B800" s="15"/>
      <c r="C800" s="15"/>
      <c r="D800" s="15">
        <v>4120</v>
      </c>
      <c r="E800" s="21" t="s">
        <v>594</v>
      </c>
      <c r="F800" s="22"/>
      <c r="G800" s="22"/>
      <c r="H800" s="23">
        <f>SUM(H801)</f>
        <v>150</v>
      </c>
      <c r="I800" s="24"/>
      <c r="J800" s="23">
        <f>SUM(J801)</f>
        <v>37</v>
      </c>
    </row>
    <row r="801" spans="1:10" ht="12.75">
      <c r="A801" s="15">
        <v>795</v>
      </c>
      <c r="B801" s="15"/>
      <c r="C801" s="15"/>
      <c r="D801" s="15"/>
      <c r="E801" s="21" t="s">
        <v>594</v>
      </c>
      <c r="F801" s="22"/>
      <c r="G801" s="22"/>
      <c r="H801" s="23">
        <v>150</v>
      </c>
      <c r="I801" s="24"/>
      <c r="J801" s="23">
        <v>37</v>
      </c>
    </row>
    <row r="802" spans="1:10" ht="12.75">
      <c r="A802" s="15">
        <v>796</v>
      </c>
      <c r="B802" s="15"/>
      <c r="C802" s="15"/>
      <c r="D802" s="15">
        <v>4170</v>
      </c>
      <c r="E802" s="21" t="s">
        <v>610</v>
      </c>
      <c r="F802" s="22"/>
      <c r="G802" s="22">
        <f>SUM(G803)</f>
        <v>0</v>
      </c>
      <c r="H802" s="23">
        <f>SUM(H803)</f>
        <v>6000</v>
      </c>
      <c r="I802" s="24"/>
      <c r="J802" s="23">
        <f>SUM(J803)</f>
        <v>1500</v>
      </c>
    </row>
    <row r="803" spans="1:10" ht="12.75">
      <c r="A803" s="15">
        <v>797</v>
      </c>
      <c r="B803" s="15"/>
      <c r="C803" s="15"/>
      <c r="D803" s="15"/>
      <c r="E803" s="21" t="s">
        <v>245</v>
      </c>
      <c r="F803" s="22"/>
      <c r="G803" s="22"/>
      <c r="H803" s="23">
        <v>6000</v>
      </c>
      <c r="I803" s="24"/>
      <c r="J803" s="23">
        <v>1500</v>
      </c>
    </row>
    <row r="804" spans="1:10" ht="12.75">
      <c r="A804" s="15">
        <v>798</v>
      </c>
      <c r="B804" s="15"/>
      <c r="C804" s="15"/>
      <c r="D804" s="15">
        <v>4210</v>
      </c>
      <c r="E804" s="21" t="s">
        <v>555</v>
      </c>
      <c r="F804" s="22"/>
      <c r="G804" s="22">
        <f>SUM(G805)</f>
        <v>0</v>
      </c>
      <c r="H804" s="23">
        <f>SUM(H805)</f>
        <v>2000</v>
      </c>
      <c r="I804" s="24"/>
      <c r="J804" s="23">
        <f>SUM(J805)</f>
        <v>2500</v>
      </c>
    </row>
    <row r="805" spans="1:10" ht="12.75">
      <c r="A805" s="15">
        <v>799</v>
      </c>
      <c r="B805" s="15"/>
      <c r="C805" s="15"/>
      <c r="D805" s="15"/>
      <c r="E805" s="21" t="s">
        <v>246</v>
      </c>
      <c r="F805" s="22"/>
      <c r="G805" s="22">
        <v>0</v>
      </c>
      <c r="H805" s="23">
        <v>2000</v>
      </c>
      <c r="I805" s="24"/>
      <c r="J805" s="23">
        <v>2500</v>
      </c>
    </row>
    <row r="806" spans="1:10" ht="12.75">
      <c r="A806" s="15">
        <v>800</v>
      </c>
      <c r="B806" s="15"/>
      <c r="C806" s="15"/>
      <c r="D806" s="15">
        <v>4260</v>
      </c>
      <c r="E806" s="21" t="s">
        <v>495</v>
      </c>
      <c r="F806" s="22"/>
      <c r="G806" s="22"/>
      <c r="H806" s="23"/>
      <c r="I806" s="24"/>
      <c r="J806" s="23">
        <f>SUM(J807)</f>
        <v>6000</v>
      </c>
    </row>
    <row r="807" spans="1:10" ht="12.75">
      <c r="A807" s="15">
        <v>801</v>
      </c>
      <c r="B807" s="15"/>
      <c r="C807" s="15"/>
      <c r="D807" s="15"/>
      <c r="E807" s="21" t="s">
        <v>232</v>
      </c>
      <c r="F807" s="22"/>
      <c r="G807" s="22"/>
      <c r="H807" s="23"/>
      <c r="I807" s="24"/>
      <c r="J807" s="23">
        <v>6000</v>
      </c>
    </row>
    <row r="808" spans="1:10" ht="12.75">
      <c r="A808" s="15">
        <v>802</v>
      </c>
      <c r="B808" s="15"/>
      <c r="C808" s="15"/>
      <c r="D808" s="15">
        <v>4300</v>
      </c>
      <c r="E808" s="21" t="s">
        <v>507</v>
      </c>
      <c r="F808" s="22"/>
      <c r="G808" s="22" t="e">
        <f>SUM(G809)</f>
        <v>#REF!</v>
      </c>
      <c r="H808" s="23">
        <f>SUM(H809)</f>
        <v>15000</v>
      </c>
      <c r="I808" s="24"/>
      <c r="J808" s="23">
        <f>SUM(J809)</f>
        <v>11480</v>
      </c>
    </row>
    <row r="809" spans="1:10" ht="25.5" customHeight="1">
      <c r="A809" s="15">
        <v>803</v>
      </c>
      <c r="B809" s="15"/>
      <c r="C809" s="15"/>
      <c r="D809" s="15"/>
      <c r="E809" s="21" t="s">
        <v>464</v>
      </c>
      <c r="F809" s="22"/>
      <c r="G809" s="22" t="e">
        <f>SUM(#REF!)</f>
        <v>#REF!</v>
      </c>
      <c r="H809" s="23">
        <v>15000</v>
      </c>
      <c r="I809" s="24"/>
      <c r="J809" s="23">
        <v>11480</v>
      </c>
    </row>
    <row r="810" spans="1:10" ht="12.75">
      <c r="A810" s="15">
        <v>804</v>
      </c>
      <c r="B810" s="15"/>
      <c r="C810" s="15"/>
      <c r="D810" s="15">
        <v>4350</v>
      </c>
      <c r="E810" s="21" t="s">
        <v>618</v>
      </c>
      <c r="F810" s="22"/>
      <c r="G810" s="22"/>
      <c r="H810" s="23"/>
      <c r="I810" s="24"/>
      <c r="J810" s="23">
        <f>SUM(J811)</f>
        <v>1200</v>
      </c>
    </row>
    <row r="811" spans="1:10" ht="12.75">
      <c r="A811" s="15">
        <v>805</v>
      </c>
      <c r="B811" s="15"/>
      <c r="C811" s="15"/>
      <c r="D811" s="15"/>
      <c r="E811" s="21" t="s">
        <v>187</v>
      </c>
      <c r="F811" s="22"/>
      <c r="G811" s="22"/>
      <c r="H811" s="23"/>
      <c r="I811" s="24"/>
      <c r="J811" s="23">
        <v>1200</v>
      </c>
    </row>
    <row r="812" spans="1:10" ht="25.5">
      <c r="A812" s="15">
        <v>806</v>
      </c>
      <c r="B812" s="15"/>
      <c r="C812" s="15"/>
      <c r="D812" s="15">
        <v>4370</v>
      </c>
      <c r="E812" s="21" t="s">
        <v>620</v>
      </c>
      <c r="F812" s="22"/>
      <c r="G812" s="22"/>
      <c r="H812" s="23"/>
      <c r="I812" s="24"/>
      <c r="J812" s="23">
        <f>SUM(J813)</f>
        <v>1000</v>
      </c>
    </row>
    <row r="813" spans="1:10" ht="25.5">
      <c r="A813" s="15">
        <v>807</v>
      </c>
      <c r="B813" s="15"/>
      <c r="C813" s="15"/>
      <c r="D813" s="15"/>
      <c r="E813" s="21" t="s">
        <v>237</v>
      </c>
      <c r="F813" s="22"/>
      <c r="G813" s="22"/>
      <c r="H813" s="23"/>
      <c r="I813" s="24"/>
      <c r="J813" s="23">
        <v>1000</v>
      </c>
    </row>
    <row r="814" spans="1:10" ht="12.75">
      <c r="A814" s="15">
        <v>808</v>
      </c>
      <c r="B814" s="15"/>
      <c r="C814" s="15"/>
      <c r="D814" s="15">
        <v>4430</v>
      </c>
      <c r="E814" s="21" t="s">
        <v>519</v>
      </c>
      <c r="F814" s="22"/>
      <c r="G814" s="22">
        <f>SUM(G815)</f>
        <v>0</v>
      </c>
      <c r="H814" s="23">
        <f>SUM(H815)</f>
        <v>500</v>
      </c>
      <c r="I814" s="24"/>
      <c r="J814" s="23">
        <f>SUM(J815)</f>
        <v>300</v>
      </c>
    </row>
    <row r="815" spans="1:10" ht="12.75">
      <c r="A815" s="15">
        <v>809</v>
      </c>
      <c r="B815" s="15"/>
      <c r="C815" s="15"/>
      <c r="D815" s="15"/>
      <c r="E815" s="21" t="s">
        <v>247</v>
      </c>
      <c r="F815" s="22"/>
      <c r="G815" s="22"/>
      <c r="H815" s="23">
        <v>500</v>
      </c>
      <c r="I815" s="24"/>
      <c r="J815" s="23">
        <v>300</v>
      </c>
    </row>
    <row r="816" spans="1:10" ht="13.5" customHeight="1">
      <c r="A816" s="15">
        <v>810</v>
      </c>
      <c r="B816" s="48" t="s">
        <v>248</v>
      </c>
      <c r="C816" s="15"/>
      <c r="D816" s="49"/>
      <c r="E816" s="50"/>
      <c r="F816" s="28" t="e">
        <f>SUM(F712+F737+F740+F745+F751+F788)</f>
        <v>#REF!</v>
      </c>
      <c r="G816" s="28" t="e">
        <f>SUM(G712+G737+G740+G745+G751+G788+G795)</f>
        <v>#REF!</v>
      </c>
      <c r="H816" s="29" t="e">
        <f>SUM(H712+H737+H740+H745+H751+H788+H795+H686)</f>
        <v>#REF!</v>
      </c>
      <c r="I816" s="30" t="e">
        <f>SUM(I737+I740+I745+#REF!+I751+I788+#REF!)</f>
        <v>#REF!</v>
      </c>
      <c r="J816" s="29">
        <f>SUM(J686+J692+J699+J712+J737+J740+J745+J748+J751+J788+J795+J689)</f>
        <v>3284056</v>
      </c>
    </row>
    <row r="817" spans="1:10" s="44" customFormat="1" ht="13.5" customHeight="1">
      <c r="A817" s="15">
        <v>811</v>
      </c>
      <c r="B817" s="17">
        <v>853</v>
      </c>
      <c r="C817" s="49"/>
      <c r="D817" s="17"/>
      <c r="E817" s="51" t="s">
        <v>249</v>
      </c>
      <c r="F817" s="19"/>
      <c r="G817" s="19"/>
      <c r="H817" s="20"/>
      <c r="I817" s="27"/>
      <c r="J817" s="20">
        <f>SUM(J818)</f>
        <v>508800</v>
      </c>
    </row>
    <row r="818" spans="1:10" ht="38.25">
      <c r="A818" s="15">
        <v>812</v>
      </c>
      <c r="B818" s="32"/>
      <c r="C818" s="17">
        <v>85305</v>
      </c>
      <c r="D818" s="15">
        <v>2830</v>
      </c>
      <c r="E818" s="42" t="s">
        <v>250</v>
      </c>
      <c r="F818" s="28"/>
      <c r="G818" s="28"/>
      <c r="H818" s="29"/>
      <c r="I818" s="30"/>
      <c r="J818" s="23">
        <f>SUM(J819:J824)</f>
        <v>508800</v>
      </c>
    </row>
    <row r="819" spans="1:10" ht="13.5" customHeight="1">
      <c r="A819" s="15">
        <v>813</v>
      </c>
      <c r="B819" s="32"/>
      <c r="C819" s="32"/>
      <c r="D819" s="32"/>
      <c r="E819" s="52" t="s">
        <v>251</v>
      </c>
      <c r="F819" s="28"/>
      <c r="G819" s="28"/>
      <c r="H819" s="29"/>
      <c r="I819" s="30"/>
      <c r="J819" s="23">
        <v>120000</v>
      </c>
    </row>
    <row r="820" spans="1:10" ht="13.5" customHeight="1">
      <c r="A820" s="15">
        <v>814</v>
      </c>
      <c r="B820" s="32"/>
      <c r="C820" s="32"/>
      <c r="D820" s="32"/>
      <c r="E820" s="52" t="s">
        <v>252</v>
      </c>
      <c r="F820" s="28"/>
      <c r="G820" s="28"/>
      <c r="H820" s="29"/>
      <c r="I820" s="30"/>
      <c r="J820" s="23">
        <v>100800</v>
      </c>
    </row>
    <row r="821" spans="1:10" ht="13.5" customHeight="1">
      <c r="A821" s="15">
        <v>815</v>
      </c>
      <c r="B821" s="32"/>
      <c r="C821" s="32"/>
      <c r="D821" s="32"/>
      <c r="E821" s="52" t="s">
        <v>465</v>
      </c>
      <c r="F821" s="28"/>
      <c r="G821" s="28"/>
      <c r="H821" s="29"/>
      <c r="I821" s="30"/>
      <c r="J821" s="23">
        <v>76800</v>
      </c>
    </row>
    <row r="822" spans="1:10" ht="13.5" customHeight="1">
      <c r="A822" s="15">
        <v>816</v>
      </c>
      <c r="B822" s="32"/>
      <c r="C822" s="32"/>
      <c r="D822" s="32"/>
      <c r="E822" s="52" t="s">
        <v>253</v>
      </c>
      <c r="F822" s="28"/>
      <c r="G822" s="28"/>
      <c r="H822" s="29"/>
      <c r="I822" s="30"/>
      <c r="J822" s="23">
        <v>57600</v>
      </c>
    </row>
    <row r="823" spans="1:10" ht="13.5" customHeight="1">
      <c r="A823" s="15">
        <v>817</v>
      </c>
      <c r="B823" s="32"/>
      <c r="C823" s="32"/>
      <c r="D823" s="32"/>
      <c r="E823" s="52" t="s">
        <v>254</v>
      </c>
      <c r="F823" s="28"/>
      <c r="G823" s="28"/>
      <c r="H823" s="29"/>
      <c r="I823" s="30"/>
      <c r="J823" s="23">
        <v>57600</v>
      </c>
    </row>
    <row r="824" spans="1:10" ht="13.5" customHeight="1">
      <c r="A824" s="15">
        <v>818</v>
      </c>
      <c r="B824" s="32"/>
      <c r="C824" s="32"/>
      <c r="D824" s="32"/>
      <c r="E824" s="52" t="s">
        <v>255</v>
      </c>
      <c r="F824" s="28"/>
      <c r="G824" s="28"/>
      <c r="H824" s="29"/>
      <c r="I824" s="30"/>
      <c r="J824" s="23">
        <v>96000</v>
      </c>
    </row>
    <row r="825" spans="1:10" ht="13.5" customHeight="1">
      <c r="A825" s="15">
        <v>819</v>
      </c>
      <c r="B825" s="48"/>
      <c r="C825" s="15">
        <v>85395</v>
      </c>
      <c r="D825" s="62"/>
      <c r="E825" s="52" t="s">
        <v>243</v>
      </c>
      <c r="F825" s="28"/>
      <c r="G825" s="28"/>
      <c r="H825" s="29"/>
      <c r="I825" s="30"/>
      <c r="J825" s="23">
        <f>SUM(J826:J842)</f>
        <v>250000</v>
      </c>
    </row>
    <row r="826" spans="1:10" ht="13.5" customHeight="1">
      <c r="A826" s="15">
        <v>820</v>
      </c>
      <c r="B826" s="48"/>
      <c r="C826" s="48"/>
      <c r="D826" s="63">
        <v>3119</v>
      </c>
      <c r="E826" s="65" t="s">
        <v>361</v>
      </c>
      <c r="F826" s="28"/>
      <c r="G826" s="28"/>
      <c r="H826" s="29"/>
      <c r="I826" s="30"/>
      <c r="J826" s="23">
        <v>26250</v>
      </c>
    </row>
    <row r="827" spans="1:10" ht="13.5" customHeight="1">
      <c r="A827" s="15">
        <v>821</v>
      </c>
      <c r="B827" s="48"/>
      <c r="C827" s="48"/>
      <c r="D827" s="64">
        <v>3027</v>
      </c>
      <c r="E827" s="76" t="s">
        <v>362</v>
      </c>
      <c r="F827" s="77"/>
      <c r="G827" s="28"/>
      <c r="H827" s="29"/>
      <c r="I827" s="30"/>
      <c r="J827" s="23">
        <v>284.92</v>
      </c>
    </row>
    <row r="828" spans="1:10" ht="13.5" customHeight="1">
      <c r="A828" s="15">
        <v>822</v>
      </c>
      <c r="B828" s="48"/>
      <c r="C828" s="48"/>
      <c r="D828" s="64">
        <v>3029</v>
      </c>
      <c r="E828" s="76" t="s">
        <v>362</v>
      </c>
      <c r="F828" s="77"/>
      <c r="G828" s="28"/>
      <c r="H828" s="29"/>
      <c r="I828" s="30"/>
      <c r="J828" s="23">
        <v>15.08</v>
      </c>
    </row>
    <row r="829" spans="1:10" ht="13.5" customHeight="1">
      <c r="A829" s="15">
        <v>823</v>
      </c>
      <c r="B829" s="48"/>
      <c r="C829" s="48"/>
      <c r="D829" s="64">
        <v>4017</v>
      </c>
      <c r="E829" s="66" t="s">
        <v>363</v>
      </c>
      <c r="F829" s="66"/>
      <c r="G829" s="28"/>
      <c r="H829" s="29"/>
      <c r="I829" s="30"/>
      <c r="J829" s="23">
        <v>73493.93</v>
      </c>
    </row>
    <row r="830" spans="1:10" ht="13.5" customHeight="1">
      <c r="A830" s="15">
        <v>824</v>
      </c>
      <c r="B830" s="48"/>
      <c r="C830" s="48"/>
      <c r="D830" s="64">
        <v>4019</v>
      </c>
      <c r="E830" s="66" t="s">
        <v>363</v>
      </c>
      <c r="F830" s="66"/>
      <c r="G830" s="28"/>
      <c r="H830" s="29"/>
      <c r="I830" s="30"/>
      <c r="J830" s="23">
        <v>3890.86</v>
      </c>
    </row>
    <row r="831" spans="1:10" ht="13.5" customHeight="1">
      <c r="A831" s="15">
        <v>825</v>
      </c>
      <c r="B831" s="48"/>
      <c r="C831" s="48"/>
      <c r="D831" s="64">
        <v>4047</v>
      </c>
      <c r="E831" s="71" t="s">
        <v>364</v>
      </c>
      <c r="F831" s="72"/>
      <c r="G831" s="28"/>
      <c r="H831" s="29"/>
      <c r="I831" s="30"/>
      <c r="J831" s="23">
        <v>2930.51</v>
      </c>
    </row>
    <row r="832" spans="1:10" ht="13.5" customHeight="1">
      <c r="A832" s="15">
        <v>826</v>
      </c>
      <c r="B832" s="48"/>
      <c r="C832" s="48"/>
      <c r="D832" s="64">
        <v>4049</v>
      </c>
      <c r="E832" s="71" t="s">
        <v>364</v>
      </c>
      <c r="F832" s="72"/>
      <c r="G832" s="28"/>
      <c r="H832" s="29"/>
      <c r="I832" s="30"/>
      <c r="J832" s="23">
        <v>155.14</v>
      </c>
    </row>
    <row r="833" spans="1:10" ht="13.5" customHeight="1">
      <c r="A833" s="15">
        <v>827</v>
      </c>
      <c r="B833" s="48"/>
      <c r="C833" s="48"/>
      <c r="D833" s="64">
        <v>4117</v>
      </c>
      <c r="E833" s="73" t="s">
        <v>365</v>
      </c>
      <c r="F833" s="73"/>
      <c r="G833" s="28"/>
      <c r="H833" s="29"/>
      <c r="I833" s="30"/>
      <c r="J833" s="23">
        <v>15279.65</v>
      </c>
    </row>
    <row r="834" spans="1:10" ht="13.5" customHeight="1">
      <c r="A834" s="15">
        <v>828</v>
      </c>
      <c r="B834" s="48"/>
      <c r="C834" s="48"/>
      <c r="D834" s="64">
        <v>4119</v>
      </c>
      <c r="E834" s="73" t="s">
        <v>365</v>
      </c>
      <c r="F834" s="73"/>
      <c r="G834" s="28"/>
      <c r="H834" s="29"/>
      <c r="I834" s="30"/>
      <c r="J834" s="23">
        <v>808.92</v>
      </c>
    </row>
    <row r="835" spans="1:10" ht="13.5" customHeight="1">
      <c r="A835" s="15">
        <v>829</v>
      </c>
      <c r="B835" s="48"/>
      <c r="C835" s="48"/>
      <c r="D835" s="64">
        <v>4127</v>
      </c>
      <c r="E835" s="66" t="s">
        <v>366</v>
      </c>
      <c r="F835" s="66"/>
      <c r="G835" s="28"/>
      <c r="H835" s="29"/>
      <c r="I835" s="30"/>
      <c r="J835" s="23">
        <v>1866.74</v>
      </c>
    </row>
    <row r="836" spans="1:10" ht="13.5" customHeight="1">
      <c r="A836" s="15">
        <v>830</v>
      </c>
      <c r="B836" s="48"/>
      <c r="C836" s="48"/>
      <c r="D836" s="64">
        <v>4129</v>
      </c>
      <c r="E836" s="66" t="s">
        <v>366</v>
      </c>
      <c r="F836" s="66"/>
      <c r="G836" s="28"/>
      <c r="H836" s="29"/>
      <c r="I836" s="30"/>
      <c r="J836" s="23">
        <v>98.83</v>
      </c>
    </row>
    <row r="837" spans="1:10" ht="13.5" customHeight="1">
      <c r="A837" s="15">
        <v>831</v>
      </c>
      <c r="B837" s="48"/>
      <c r="C837" s="48"/>
      <c r="D837" s="64">
        <v>4177</v>
      </c>
      <c r="E837" s="67" t="s">
        <v>610</v>
      </c>
      <c r="F837" s="68"/>
      <c r="G837" s="28"/>
      <c r="H837" s="29"/>
      <c r="I837" s="30"/>
      <c r="J837" s="23">
        <v>25239.23</v>
      </c>
    </row>
    <row r="838" spans="1:10" ht="13.5" customHeight="1">
      <c r="A838" s="15">
        <v>832</v>
      </c>
      <c r="B838" s="48"/>
      <c r="C838" s="48"/>
      <c r="D838" s="64">
        <v>4179</v>
      </c>
      <c r="E838" s="69" t="s">
        <v>610</v>
      </c>
      <c r="F838" s="70"/>
      <c r="G838" s="28"/>
      <c r="H838" s="29"/>
      <c r="I838" s="30"/>
      <c r="J838" s="23">
        <v>1336.19</v>
      </c>
    </row>
    <row r="839" spans="1:10" ht="13.5" customHeight="1">
      <c r="A839" s="15">
        <v>833</v>
      </c>
      <c r="B839" s="48"/>
      <c r="C839" s="48"/>
      <c r="D839" s="64">
        <v>4217</v>
      </c>
      <c r="E839" s="69" t="s">
        <v>491</v>
      </c>
      <c r="F839" s="70"/>
      <c r="G839" s="28"/>
      <c r="H839" s="29"/>
      <c r="I839" s="30"/>
      <c r="J839" s="23">
        <v>6066.82</v>
      </c>
    </row>
    <row r="840" spans="1:10" ht="13.5" customHeight="1">
      <c r="A840" s="15">
        <v>834</v>
      </c>
      <c r="B840" s="48"/>
      <c r="C840" s="48"/>
      <c r="D840" s="64">
        <v>4219</v>
      </c>
      <c r="E840" s="69" t="s">
        <v>491</v>
      </c>
      <c r="F840" s="70"/>
      <c r="G840" s="28"/>
      <c r="H840" s="29"/>
      <c r="I840" s="30"/>
      <c r="J840" s="23">
        <v>321.18</v>
      </c>
    </row>
    <row r="841" spans="1:10" ht="13.5" customHeight="1">
      <c r="A841" s="15">
        <v>835</v>
      </c>
      <c r="B841" s="48"/>
      <c r="C841" s="48"/>
      <c r="D841" s="64">
        <v>4307</v>
      </c>
      <c r="E841" s="66" t="s">
        <v>367</v>
      </c>
      <c r="F841" s="66"/>
      <c r="G841" s="28"/>
      <c r="H841" s="29"/>
      <c r="I841" s="30"/>
      <c r="J841" s="23">
        <v>87338.2</v>
      </c>
    </row>
    <row r="842" spans="1:10" ht="13.5" customHeight="1">
      <c r="A842" s="15">
        <v>836</v>
      </c>
      <c r="B842" s="48"/>
      <c r="C842" s="48"/>
      <c r="D842" s="64">
        <v>4309</v>
      </c>
      <c r="E842" s="66" t="s">
        <v>367</v>
      </c>
      <c r="F842" s="66"/>
      <c r="G842" s="28"/>
      <c r="H842" s="29"/>
      <c r="I842" s="30"/>
      <c r="J842" s="23">
        <v>4623.8</v>
      </c>
    </row>
    <row r="843" spans="1:10" ht="13.5" customHeight="1">
      <c r="A843" s="15">
        <v>837</v>
      </c>
      <c r="B843" s="48" t="s">
        <v>256</v>
      </c>
      <c r="C843" s="32"/>
      <c r="D843" s="49"/>
      <c r="E843" s="50"/>
      <c r="F843" s="28"/>
      <c r="G843" s="28"/>
      <c r="H843" s="29"/>
      <c r="I843" s="30"/>
      <c r="J843" s="29">
        <f>SUM(J817+J825)</f>
        <v>758800</v>
      </c>
    </row>
    <row r="844" spans="1:10" ht="12.75">
      <c r="A844" s="15">
        <v>838</v>
      </c>
      <c r="B844" s="17">
        <v>854</v>
      </c>
      <c r="C844" s="49"/>
      <c r="D844" s="17" t="s">
        <v>489</v>
      </c>
      <c r="E844" s="18" t="s">
        <v>257</v>
      </c>
      <c r="F844" s="19" t="e">
        <f>SUM(F845+F849+F853+F857+F861+F865+F868+F874+#REF!)</f>
        <v>#REF!</v>
      </c>
      <c r="G844" s="19">
        <f>SUM(G845+G849+G853+G857+G861+G865+G868+G874)</f>
        <v>657974</v>
      </c>
      <c r="H844" s="20">
        <f>SUM(H845+H849+H853+H857+H861+H865+H868+H874)</f>
        <v>700437</v>
      </c>
      <c r="I844" s="27">
        <f>SUM(I845+I849+I853+I857+I861+I865+I868+I874)</f>
        <v>0</v>
      </c>
      <c r="J844" s="20">
        <f>SUM(J845+J849+J853+J857+J861+J865+J868+J871+J874)</f>
        <v>1157835</v>
      </c>
    </row>
    <row r="845" spans="1:10" ht="12.75">
      <c r="A845" s="15">
        <v>839</v>
      </c>
      <c r="B845" s="15" t="s">
        <v>493</v>
      </c>
      <c r="C845" s="17">
        <v>85401</v>
      </c>
      <c r="D845" s="15">
        <v>3020</v>
      </c>
      <c r="E845" s="21" t="s">
        <v>757</v>
      </c>
      <c r="F845" s="22">
        <f>SUM(F846:F848)</f>
        <v>21140</v>
      </c>
      <c r="G845" s="22">
        <f>SUM(G846:G848)</f>
        <v>37700</v>
      </c>
      <c r="H845" s="23">
        <f>SUM(H846:H848)</f>
        <v>42500</v>
      </c>
      <c r="I845" s="24">
        <f>SUM(I846:I848)</f>
        <v>0</v>
      </c>
      <c r="J845" s="23">
        <f>SUM(J846:J848)</f>
        <v>118800</v>
      </c>
    </row>
    <row r="846" spans="1:10" ht="39" customHeight="1">
      <c r="A846" s="15">
        <v>840</v>
      </c>
      <c r="B846" s="15"/>
      <c r="C846" s="15" t="s">
        <v>494</v>
      </c>
      <c r="D846" s="15"/>
      <c r="E846" s="21" t="s">
        <v>258</v>
      </c>
      <c r="F846" s="22">
        <v>8890</v>
      </c>
      <c r="G846" s="22">
        <v>14500</v>
      </c>
      <c r="H846" s="23">
        <v>15500</v>
      </c>
      <c r="I846" s="24"/>
      <c r="J846" s="23">
        <v>51000</v>
      </c>
    </row>
    <row r="847" spans="1:10" ht="38.25" customHeight="1">
      <c r="A847" s="15">
        <v>841</v>
      </c>
      <c r="B847" s="15"/>
      <c r="C847" s="15"/>
      <c r="D847" s="15"/>
      <c r="E847" s="21" t="s">
        <v>259</v>
      </c>
      <c r="F847" s="22">
        <v>6650</v>
      </c>
      <c r="G847" s="22">
        <v>10700</v>
      </c>
      <c r="H847" s="23">
        <v>10500</v>
      </c>
      <c r="I847" s="24"/>
      <c r="J847" s="23">
        <v>39000</v>
      </c>
    </row>
    <row r="848" spans="1:10" ht="42.75" customHeight="1">
      <c r="A848" s="15">
        <v>842</v>
      </c>
      <c r="B848" s="15"/>
      <c r="C848" s="15"/>
      <c r="D848" s="15"/>
      <c r="E848" s="21" t="s">
        <v>260</v>
      </c>
      <c r="F848" s="22">
        <v>5600</v>
      </c>
      <c r="G848" s="22">
        <v>12500</v>
      </c>
      <c r="H848" s="23">
        <v>16500</v>
      </c>
      <c r="I848" s="24"/>
      <c r="J848" s="23">
        <v>28800</v>
      </c>
    </row>
    <row r="849" spans="1:10" ht="12.75">
      <c r="A849" s="15">
        <v>843</v>
      </c>
      <c r="B849" s="15" t="s">
        <v>493</v>
      </c>
      <c r="C849" s="15"/>
      <c r="D849" s="15">
        <v>4010</v>
      </c>
      <c r="E849" s="21" t="s">
        <v>588</v>
      </c>
      <c r="F849" s="22">
        <f>SUM(F850:F852)</f>
        <v>357600</v>
      </c>
      <c r="G849" s="22">
        <f>SUM(G850:G852)</f>
        <v>444600</v>
      </c>
      <c r="H849" s="23">
        <f>SUM(H850:H852)</f>
        <v>478000</v>
      </c>
      <c r="I849" s="24">
        <f>SUM(I850:I852)</f>
        <v>0</v>
      </c>
      <c r="J849" s="23">
        <f>SUM(J850:J852)</f>
        <v>753000</v>
      </c>
    </row>
    <row r="850" spans="1:10" ht="38.25">
      <c r="A850" s="15">
        <v>844</v>
      </c>
      <c r="B850" s="15"/>
      <c r="C850" s="15" t="s">
        <v>494</v>
      </c>
      <c r="D850" s="15"/>
      <c r="E850" s="21" t="s">
        <v>261</v>
      </c>
      <c r="F850" s="22">
        <v>205200</v>
      </c>
      <c r="G850" s="22">
        <v>215000</v>
      </c>
      <c r="H850" s="23">
        <v>238000</v>
      </c>
      <c r="I850" s="24"/>
      <c r="J850" s="23">
        <v>295000</v>
      </c>
    </row>
    <row r="851" spans="1:10" ht="25.5">
      <c r="A851" s="15">
        <v>845</v>
      </c>
      <c r="B851" s="15"/>
      <c r="C851" s="15"/>
      <c r="D851" s="15"/>
      <c r="E851" s="21" t="s">
        <v>262</v>
      </c>
      <c r="F851" s="22">
        <v>62500</v>
      </c>
      <c r="G851" s="22">
        <v>85000</v>
      </c>
      <c r="H851" s="23">
        <v>95000</v>
      </c>
      <c r="I851" s="24"/>
      <c r="J851" s="23">
        <v>275000</v>
      </c>
    </row>
    <row r="852" spans="1:10" ht="25.5">
      <c r="A852" s="15">
        <v>846</v>
      </c>
      <c r="B852" s="15"/>
      <c r="C852" s="15"/>
      <c r="D852" s="15"/>
      <c r="E852" s="21" t="s">
        <v>263</v>
      </c>
      <c r="F852" s="22">
        <v>89900</v>
      </c>
      <c r="G852" s="22">
        <v>144600</v>
      </c>
      <c r="H852" s="23">
        <v>145000</v>
      </c>
      <c r="I852" s="24"/>
      <c r="J852" s="23">
        <v>183000</v>
      </c>
    </row>
    <row r="853" spans="1:10" ht="12.75">
      <c r="A853" s="15">
        <v>847</v>
      </c>
      <c r="B853" s="15"/>
      <c r="C853" s="15"/>
      <c r="D853" s="15">
        <v>4040</v>
      </c>
      <c r="E853" s="21" t="s">
        <v>591</v>
      </c>
      <c r="F853" s="22">
        <f>SUM(F854:F856)</f>
        <v>28481</v>
      </c>
      <c r="G853" s="22">
        <f>SUM(G854:G856)</f>
        <v>48150</v>
      </c>
      <c r="H853" s="23">
        <f>SUM(H854:H856)</f>
        <v>37600</v>
      </c>
      <c r="I853" s="24"/>
      <c r="J853" s="23">
        <f>SUM(J854:J856)</f>
        <v>52500</v>
      </c>
    </row>
    <row r="854" spans="1:10" ht="41.25" customHeight="1">
      <c r="A854" s="15">
        <v>848</v>
      </c>
      <c r="B854" s="15"/>
      <c r="C854" s="15"/>
      <c r="D854" s="15"/>
      <c r="E854" s="21" t="s">
        <v>264</v>
      </c>
      <c r="F854" s="22">
        <v>17477</v>
      </c>
      <c r="G854" s="22">
        <v>17800</v>
      </c>
      <c r="H854" s="23">
        <v>19000</v>
      </c>
      <c r="I854" s="24"/>
      <c r="J854" s="23">
        <v>18000</v>
      </c>
    </row>
    <row r="855" spans="1:10" ht="38.25">
      <c r="A855" s="15">
        <v>849</v>
      </c>
      <c r="B855" s="15"/>
      <c r="C855" s="15"/>
      <c r="D855" s="15"/>
      <c r="E855" s="21" t="s">
        <v>265</v>
      </c>
      <c r="F855" s="22">
        <v>4517</v>
      </c>
      <c r="G855" s="22">
        <v>7350</v>
      </c>
      <c r="H855" s="23">
        <v>7600</v>
      </c>
      <c r="I855" s="24"/>
      <c r="J855" s="23">
        <v>21000</v>
      </c>
    </row>
    <row r="856" spans="1:10" ht="38.25">
      <c r="A856" s="15">
        <v>850</v>
      </c>
      <c r="B856" s="15"/>
      <c r="C856" s="15"/>
      <c r="D856" s="15"/>
      <c r="E856" s="21" t="s">
        <v>266</v>
      </c>
      <c r="F856" s="22">
        <v>6487</v>
      </c>
      <c r="G856" s="22">
        <v>23000</v>
      </c>
      <c r="H856" s="23">
        <v>11000</v>
      </c>
      <c r="I856" s="24"/>
      <c r="J856" s="23">
        <v>13500</v>
      </c>
    </row>
    <row r="857" spans="1:10" ht="12.75">
      <c r="A857" s="15">
        <v>851</v>
      </c>
      <c r="B857" s="15" t="s">
        <v>493</v>
      </c>
      <c r="C857" s="15"/>
      <c r="D857" s="15">
        <v>4110</v>
      </c>
      <c r="E857" s="21" t="s">
        <v>593</v>
      </c>
      <c r="F857" s="22">
        <f>SUM(F858:F860)</f>
        <v>69400</v>
      </c>
      <c r="G857" s="22">
        <f>SUM(G858:G860)</f>
        <v>79000</v>
      </c>
      <c r="H857" s="23">
        <f>SUM(H858:H860)</f>
        <v>84400</v>
      </c>
      <c r="I857" s="24"/>
      <c r="J857" s="23">
        <f>SUM(J858:J860)</f>
        <v>139000</v>
      </c>
    </row>
    <row r="858" spans="1:10" ht="12.75">
      <c r="A858" s="15">
        <v>852</v>
      </c>
      <c r="B858" s="15"/>
      <c r="C858" s="15" t="s">
        <v>494</v>
      </c>
      <c r="D858" s="15"/>
      <c r="E858" s="21" t="s">
        <v>267</v>
      </c>
      <c r="F858" s="22">
        <v>38000</v>
      </c>
      <c r="G858" s="22">
        <v>37000</v>
      </c>
      <c r="H858" s="23">
        <v>39900</v>
      </c>
      <c r="I858" s="24"/>
      <c r="J858" s="23">
        <v>54000</v>
      </c>
    </row>
    <row r="859" spans="1:10" ht="25.5">
      <c r="A859" s="15">
        <v>853</v>
      </c>
      <c r="B859" s="15"/>
      <c r="C859" s="15"/>
      <c r="D859" s="15"/>
      <c r="E859" s="21" t="s">
        <v>268</v>
      </c>
      <c r="F859" s="22">
        <v>13300</v>
      </c>
      <c r="G859" s="22">
        <v>16500</v>
      </c>
      <c r="H859" s="23">
        <v>17500</v>
      </c>
      <c r="I859" s="24"/>
      <c r="J859" s="23">
        <v>51000</v>
      </c>
    </row>
    <row r="860" spans="1:10" ht="25.5">
      <c r="A860" s="15">
        <v>854</v>
      </c>
      <c r="B860" s="15"/>
      <c r="C860" s="15"/>
      <c r="D860" s="15"/>
      <c r="E860" s="21" t="s">
        <v>269</v>
      </c>
      <c r="F860" s="22">
        <v>18100</v>
      </c>
      <c r="G860" s="22">
        <v>25500</v>
      </c>
      <c r="H860" s="23">
        <v>27000</v>
      </c>
      <c r="I860" s="24"/>
      <c r="J860" s="23">
        <v>34000</v>
      </c>
    </row>
    <row r="861" spans="1:10" ht="12.75">
      <c r="A861" s="15">
        <v>855</v>
      </c>
      <c r="B861" s="15" t="s">
        <v>493</v>
      </c>
      <c r="C861" s="15"/>
      <c r="D861" s="15">
        <v>4120</v>
      </c>
      <c r="E861" s="21" t="s">
        <v>594</v>
      </c>
      <c r="F861" s="22">
        <f>SUM(F862:F864)</f>
        <v>9500</v>
      </c>
      <c r="G861" s="22">
        <f>SUM(G862:G864)</f>
        <v>12700</v>
      </c>
      <c r="H861" s="23">
        <f>SUM(H862:H864)</f>
        <v>13900</v>
      </c>
      <c r="I861" s="24"/>
      <c r="J861" s="23">
        <f>SUM(J862:J864)</f>
        <v>21900</v>
      </c>
    </row>
    <row r="862" spans="1:10" ht="12.75">
      <c r="A862" s="15">
        <v>856</v>
      </c>
      <c r="B862" s="15"/>
      <c r="C862" s="15" t="s">
        <v>494</v>
      </c>
      <c r="D862" s="15"/>
      <c r="E862" s="21" t="s">
        <v>270</v>
      </c>
      <c r="F862" s="22">
        <v>5200</v>
      </c>
      <c r="G862" s="22">
        <v>5900</v>
      </c>
      <c r="H862" s="23">
        <v>6600</v>
      </c>
      <c r="I862" s="24"/>
      <c r="J862" s="23">
        <v>8700</v>
      </c>
    </row>
    <row r="863" spans="1:10" ht="12.75">
      <c r="A863" s="15">
        <v>857</v>
      </c>
      <c r="B863" s="15"/>
      <c r="C863" s="15"/>
      <c r="D863" s="15"/>
      <c r="E863" s="21" t="s">
        <v>271</v>
      </c>
      <c r="F863" s="22">
        <v>1820</v>
      </c>
      <c r="G863" s="22">
        <v>2700</v>
      </c>
      <c r="H863" s="23">
        <v>2800</v>
      </c>
      <c r="I863" s="24"/>
      <c r="J863" s="23">
        <v>7900</v>
      </c>
    </row>
    <row r="864" spans="1:10" ht="12.75">
      <c r="A864" s="15">
        <v>858</v>
      </c>
      <c r="B864" s="15"/>
      <c r="C864" s="15"/>
      <c r="D864" s="15"/>
      <c r="E864" s="21" t="s">
        <v>272</v>
      </c>
      <c r="F864" s="22">
        <v>2480</v>
      </c>
      <c r="G864" s="22">
        <v>4100</v>
      </c>
      <c r="H864" s="23">
        <v>4500</v>
      </c>
      <c r="I864" s="24"/>
      <c r="J864" s="23">
        <v>5300</v>
      </c>
    </row>
    <row r="865" spans="1:10" ht="12.75">
      <c r="A865" s="15">
        <v>859</v>
      </c>
      <c r="B865" s="15" t="s">
        <v>493</v>
      </c>
      <c r="C865" s="15"/>
      <c r="D865" s="15">
        <v>4210</v>
      </c>
      <c r="E865" s="21" t="s">
        <v>555</v>
      </c>
      <c r="F865" s="22">
        <f>SUM(F866:F867)</f>
        <v>3150</v>
      </c>
      <c r="G865" s="22">
        <f>SUM(G866:G867)</f>
        <v>6000</v>
      </c>
      <c r="H865" s="23">
        <f>SUM(H866:H867)</f>
        <v>5000</v>
      </c>
      <c r="I865" s="24"/>
      <c r="J865" s="23">
        <f>SUM(J866:J867)</f>
        <v>2000</v>
      </c>
    </row>
    <row r="866" spans="1:10" ht="25.5">
      <c r="A866" s="15">
        <v>860</v>
      </c>
      <c r="B866" s="15"/>
      <c r="C866" s="15" t="s">
        <v>494</v>
      </c>
      <c r="D866" s="15"/>
      <c r="E866" s="21" t="s">
        <v>273</v>
      </c>
      <c r="F866" s="22">
        <v>2500</v>
      </c>
      <c r="G866" s="22">
        <v>5000</v>
      </c>
      <c r="H866" s="23">
        <v>4000</v>
      </c>
      <c r="I866" s="24"/>
      <c r="J866" s="23">
        <v>1000</v>
      </c>
    </row>
    <row r="867" spans="1:10" ht="25.5">
      <c r="A867" s="15">
        <v>861</v>
      </c>
      <c r="B867" s="15"/>
      <c r="C867" s="15"/>
      <c r="D867" s="15"/>
      <c r="E867" s="21" t="s">
        <v>274</v>
      </c>
      <c r="F867" s="22">
        <v>650</v>
      </c>
      <c r="G867" s="22">
        <v>1000</v>
      </c>
      <c r="H867" s="23">
        <v>1000</v>
      </c>
      <c r="I867" s="24"/>
      <c r="J867" s="23">
        <v>1000</v>
      </c>
    </row>
    <row r="868" spans="1:10" ht="12.75">
      <c r="A868" s="15">
        <v>862</v>
      </c>
      <c r="B868" s="15" t="s">
        <v>493</v>
      </c>
      <c r="C868" s="15"/>
      <c r="D868" s="15">
        <v>4240</v>
      </c>
      <c r="E868" s="21" t="s">
        <v>718</v>
      </c>
      <c r="F868" s="22">
        <f>SUM(F869:F870)</f>
        <v>720</v>
      </c>
      <c r="G868" s="22">
        <f>SUM(G869:G870)</f>
        <v>1800</v>
      </c>
      <c r="H868" s="23">
        <f>SUM(H869:H870)</f>
        <v>3500</v>
      </c>
      <c r="I868" s="24"/>
      <c r="J868" s="23">
        <v>2300</v>
      </c>
    </row>
    <row r="869" spans="1:10" ht="25.5">
      <c r="A869" s="15">
        <v>863</v>
      </c>
      <c r="B869" s="15"/>
      <c r="C869" s="15" t="s">
        <v>494</v>
      </c>
      <c r="D869" s="15"/>
      <c r="E869" s="21" t="s">
        <v>275</v>
      </c>
      <c r="F869" s="22">
        <v>500</v>
      </c>
      <c r="G869" s="22">
        <v>1500</v>
      </c>
      <c r="H869" s="23">
        <v>1500</v>
      </c>
      <c r="I869" s="24"/>
      <c r="J869" s="23">
        <v>800</v>
      </c>
    </row>
    <row r="870" spans="1:10" ht="25.5">
      <c r="A870" s="15">
        <v>864</v>
      </c>
      <c r="B870" s="15"/>
      <c r="C870" s="15"/>
      <c r="D870" s="15"/>
      <c r="E870" s="21" t="s">
        <v>276</v>
      </c>
      <c r="F870" s="22">
        <v>220</v>
      </c>
      <c r="G870" s="22">
        <v>300</v>
      </c>
      <c r="H870" s="23">
        <v>2000</v>
      </c>
      <c r="I870" s="24"/>
      <c r="J870" s="23">
        <v>1500</v>
      </c>
    </row>
    <row r="871" spans="1:10" ht="12.75">
      <c r="A871" s="15">
        <v>865</v>
      </c>
      <c r="B871" s="15"/>
      <c r="C871" s="15"/>
      <c r="D871" s="15">
        <v>4300</v>
      </c>
      <c r="E871" s="21" t="s">
        <v>507</v>
      </c>
      <c r="F871" s="22"/>
      <c r="G871" s="22"/>
      <c r="H871" s="23"/>
      <c r="I871" s="24"/>
      <c r="J871" s="23">
        <f>SUM(J872:J873)</f>
        <v>200</v>
      </c>
    </row>
    <row r="872" spans="1:10" ht="12.75">
      <c r="A872" s="15">
        <v>866</v>
      </c>
      <c r="B872" s="15"/>
      <c r="C872" s="15"/>
      <c r="D872" s="15"/>
      <c r="E872" s="21" t="s">
        <v>277</v>
      </c>
      <c r="F872" s="22"/>
      <c r="G872" s="22"/>
      <c r="H872" s="23"/>
      <c r="I872" s="24"/>
      <c r="J872" s="23">
        <v>100</v>
      </c>
    </row>
    <row r="873" spans="1:10" ht="17.25" customHeight="1">
      <c r="A873" s="15">
        <v>867</v>
      </c>
      <c r="B873" s="15"/>
      <c r="C873" s="15"/>
      <c r="D873" s="15"/>
      <c r="E873" s="21" t="s">
        <v>278</v>
      </c>
      <c r="F873" s="22"/>
      <c r="G873" s="22"/>
      <c r="H873" s="23"/>
      <c r="I873" s="24"/>
      <c r="J873" s="23">
        <v>100</v>
      </c>
    </row>
    <row r="874" spans="1:10" ht="12.75">
      <c r="A874" s="15">
        <v>868</v>
      </c>
      <c r="B874" s="15"/>
      <c r="C874" s="15"/>
      <c r="D874" s="15">
        <v>4440</v>
      </c>
      <c r="E874" s="21" t="s">
        <v>627</v>
      </c>
      <c r="F874" s="22">
        <f>SUM(F875:F877)</f>
        <v>22979</v>
      </c>
      <c r="G874" s="22">
        <f>SUM(G875:G877)</f>
        <v>28024</v>
      </c>
      <c r="H874" s="23">
        <f>SUM(H875:H877)</f>
        <v>35537</v>
      </c>
      <c r="I874" s="24"/>
      <c r="J874" s="23">
        <f>SUM(J875:J877)</f>
        <v>68135</v>
      </c>
    </row>
    <row r="875" spans="1:10" ht="38.25">
      <c r="A875" s="15">
        <v>869</v>
      </c>
      <c r="B875" s="15"/>
      <c r="C875" s="15"/>
      <c r="D875" s="15"/>
      <c r="E875" s="21" t="s">
        <v>279</v>
      </c>
      <c r="F875" s="22">
        <v>11363</v>
      </c>
      <c r="G875" s="22">
        <v>13480</v>
      </c>
      <c r="H875" s="23">
        <v>18124</v>
      </c>
      <c r="I875" s="24"/>
      <c r="J875" s="23">
        <v>26054</v>
      </c>
    </row>
    <row r="876" spans="1:10" ht="38.25">
      <c r="A876" s="15">
        <v>870</v>
      </c>
      <c r="B876" s="15"/>
      <c r="C876" s="15"/>
      <c r="D876" s="15"/>
      <c r="E876" s="21" t="s">
        <v>280</v>
      </c>
      <c r="F876" s="22">
        <v>4593</v>
      </c>
      <c r="G876" s="22">
        <v>7350</v>
      </c>
      <c r="H876" s="23">
        <v>7154</v>
      </c>
      <c r="I876" s="24"/>
      <c r="J876" s="23">
        <v>23563</v>
      </c>
    </row>
    <row r="877" spans="1:10" ht="38.25">
      <c r="A877" s="15">
        <v>871</v>
      </c>
      <c r="B877" s="15"/>
      <c r="C877" s="15"/>
      <c r="D877" s="15"/>
      <c r="E877" s="21" t="s">
        <v>281</v>
      </c>
      <c r="F877" s="22">
        <v>7023</v>
      </c>
      <c r="G877" s="22">
        <v>7194</v>
      </c>
      <c r="H877" s="23">
        <v>10259</v>
      </c>
      <c r="I877" s="24"/>
      <c r="J877" s="23">
        <v>18518</v>
      </c>
    </row>
    <row r="878" spans="1:10" ht="25.5">
      <c r="A878" s="15">
        <v>872</v>
      </c>
      <c r="B878" s="15"/>
      <c r="C878" s="17">
        <v>85412</v>
      </c>
      <c r="D878" s="15"/>
      <c r="E878" s="21" t="s">
        <v>384</v>
      </c>
      <c r="F878" s="22"/>
      <c r="G878" s="22"/>
      <c r="H878" s="23"/>
      <c r="I878" s="24"/>
      <c r="J878" s="23">
        <f>SUM(J879+J882+J886+J890)</f>
        <v>47900</v>
      </c>
    </row>
    <row r="879" spans="1:10" ht="12.75">
      <c r="A879" s="15">
        <v>873</v>
      </c>
      <c r="B879" s="15"/>
      <c r="D879" s="15">
        <v>4170</v>
      </c>
      <c r="E879" s="21" t="s">
        <v>230</v>
      </c>
      <c r="F879" s="22"/>
      <c r="G879" s="22">
        <f>SUM(G880)</f>
        <v>3500</v>
      </c>
      <c r="H879" s="22">
        <f>SUM(H880:H880)</f>
        <v>3500</v>
      </c>
      <c r="I879" s="24"/>
      <c r="J879" s="23">
        <f>SUM(J880:J881)</f>
        <v>9100</v>
      </c>
    </row>
    <row r="880" spans="1:10" ht="25.5">
      <c r="A880" s="15">
        <v>874</v>
      </c>
      <c r="B880" s="15"/>
      <c r="C880" s="15"/>
      <c r="D880" s="15"/>
      <c r="E880" s="21" t="s">
        <v>282</v>
      </c>
      <c r="F880" s="22"/>
      <c r="G880" s="22">
        <v>3500</v>
      </c>
      <c r="H880" s="23">
        <v>3500</v>
      </c>
      <c r="I880" s="24"/>
      <c r="J880" s="23">
        <v>3500</v>
      </c>
    </row>
    <row r="881" spans="1:10" ht="12.75">
      <c r="A881" s="15">
        <v>875</v>
      </c>
      <c r="B881" s="15"/>
      <c r="C881" s="15"/>
      <c r="D881" s="15"/>
      <c r="E881" s="21" t="s">
        <v>283</v>
      </c>
      <c r="F881" s="22"/>
      <c r="G881" s="22"/>
      <c r="H881" s="23"/>
      <c r="I881" s="24"/>
      <c r="J881" s="23">
        <v>5600</v>
      </c>
    </row>
    <row r="882" spans="1:10" ht="12.75">
      <c r="A882" s="15">
        <v>876</v>
      </c>
      <c r="B882" s="15"/>
      <c r="C882" s="15"/>
      <c r="D882" s="15">
        <v>4210</v>
      </c>
      <c r="E882" s="21" t="s">
        <v>555</v>
      </c>
      <c r="F882" s="22"/>
      <c r="G882" s="22">
        <f>SUM(G883:G884)</f>
        <v>2700</v>
      </c>
      <c r="H882" s="22">
        <f>SUM(H883:H885)</f>
        <v>1900</v>
      </c>
      <c r="I882" s="24"/>
      <c r="J882" s="23">
        <f>SUM(J883:J885)</f>
        <v>1800</v>
      </c>
    </row>
    <row r="883" spans="1:10" ht="25.5">
      <c r="A883" s="15">
        <v>877</v>
      </c>
      <c r="B883" s="15"/>
      <c r="C883" s="15"/>
      <c r="D883" s="15"/>
      <c r="E883" s="21" t="s">
        <v>284</v>
      </c>
      <c r="F883" s="22"/>
      <c r="G883" s="22">
        <v>2000</v>
      </c>
      <c r="H883" s="23">
        <v>1500</v>
      </c>
      <c r="I883" s="24"/>
      <c r="J883" s="23">
        <v>1100</v>
      </c>
    </row>
    <row r="884" spans="1:10" ht="12.75">
      <c r="A884" s="15">
        <v>878</v>
      </c>
      <c r="B884" s="15"/>
      <c r="C884" s="15"/>
      <c r="D884" s="15"/>
      <c r="E884" s="21" t="s">
        <v>285</v>
      </c>
      <c r="F884" s="22"/>
      <c r="G884" s="22">
        <v>700</v>
      </c>
      <c r="H884" s="23">
        <v>400</v>
      </c>
      <c r="I884" s="24"/>
      <c r="J884" s="23">
        <v>200</v>
      </c>
    </row>
    <row r="885" spans="1:10" ht="12.75">
      <c r="A885" s="15">
        <v>879</v>
      </c>
      <c r="B885" s="15"/>
      <c r="C885" s="15"/>
      <c r="D885" s="15"/>
      <c r="E885" s="21" t="s">
        <v>286</v>
      </c>
      <c r="F885" s="22"/>
      <c r="G885" s="22"/>
      <c r="H885" s="23">
        <v>0</v>
      </c>
      <c r="I885" s="24"/>
      <c r="J885" s="23">
        <v>500</v>
      </c>
    </row>
    <row r="886" spans="1:10" ht="12.75">
      <c r="A886" s="15">
        <v>880</v>
      </c>
      <c r="B886" s="15"/>
      <c r="C886" s="15"/>
      <c r="D886" s="15">
        <v>4300</v>
      </c>
      <c r="E886" s="21" t="s">
        <v>507</v>
      </c>
      <c r="F886" s="22"/>
      <c r="G886" s="22">
        <f>SUM(G887:G888)</f>
        <v>34000</v>
      </c>
      <c r="H886" s="23">
        <f>SUM(H887:H888)</f>
        <v>26000</v>
      </c>
      <c r="I886" s="24"/>
      <c r="J886" s="23">
        <f>SUM(J887:J889)</f>
        <v>30500</v>
      </c>
    </row>
    <row r="887" spans="1:10" ht="24.75" customHeight="1">
      <c r="A887" s="15">
        <v>881</v>
      </c>
      <c r="B887" s="15"/>
      <c r="C887" s="15"/>
      <c r="D887" s="15"/>
      <c r="E887" s="21" t="s">
        <v>287</v>
      </c>
      <c r="F887" s="22"/>
      <c r="G887" s="22">
        <v>18000</v>
      </c>
      <c r="H887" s="23">
        <v>12000</v>
      </c>
      <c r="I887" s="24"/>
      <c r="J887" s="23">
        <v>8500</v>
      </c>
    </row>
    <row r="888" spans="1:10" ht="25.5">
      <c r="A888" s="15">
        <v>882</v>
      </c>
      <c r="B888" s="15"/>
      <c r="C888" s="15"/>
      <c r="D888" s="15"/>
      <c r="E888" s="21" t="s">
        <v>288</v>
      </c>
      <c r="F888" s="22"/>
      <c r="G888" s="22">
        <v>16000</v>
      </c>
      <c r="H888" s="23">
        <v>14000</v>
      </c>
      <c r="I888" s="24"/>
      <c r="J888" s="23">
        <v>20000</v>
      </c>
    </row>
    <row r="889" spans="1:10" ht="25.5">
      <c r="A889" s="15">
        <v>883</v>
      </c>
      <c r="B889" s="15"/>
      <c r="C889" s="15"/>
      <c r="D889" s="15"/>
      <c r="E889" s="21" t="s">
        <v>289</v>
      </c>
      <c r="F889" s="22"/>
      <c r="G889" s="22"/>
      <c r="H889" s="23"/>
      <c r="I889" s="24"/>
      <c r="J889" s="23">
        <v>2000</v>
      </c>
    </row>
    <row r="890" spans="1:10" ht="12.75">
      <c r="A890" s="15">
        <v>884</v>
      </c>
      <c r="B890" s="15"/>
      <c r="C890" s="15"/>
      <c r="D890" s="15">
        <v>4420</v>
      </c>
      <c r="E890" s="21" t="s">
        <v>624</v>
      </c>
      <c r="F890" s="22"/>
      <c r="G890" s="22">
        <f>SUM(G891:G892)</f>
        <v>6300</v>
      </c>
      <c r="H890" s="23">
        <f>SUM(H891:H892)</f>
        <v>5500</v>
      </c>
      <c r="I890" s="24"/>
      <c r="J890" s="23">
        <f>SUM(J891:J893)</f>
        <v>6500</v>
      </c>
    </row>
    <row r="891" spans="1:10" ht="25.5" customHeight="1">
      <c r="A891" s="15">
        <v>885</v>
      </c>
      <c r="B891" s="15"/>
      <c r="C891" s="15"/>
      <c r="D891" s="15"/>
      <c r="E891" s="21" t="s">
        <v>290</v>
      </c>
      <c r="F891" s="22"/>
      <c r="G891" s="22">
        <v>3000</v>
      </c>
      <c r="H891" s="23">
        <v>3000</v>
      </c>
      <c r="I891" s="24"/>
      <c r="J891" s="23">
        <v>2000</v>
      </c>
    </row>
    <row r="892" spans="1:10" ht="25.5">
      <c r="A892" s="15">
        <v>886</v>
      </c>
      <c r="B892" s="15"/>
      <c r="C892" s="15"/>
      <c r="D892" s="15"/>
      <c r="E892" s="21" t="s">
        <v>291</v>
      </c>
      <c r="F892" s="22"/>
      <c r="G892" s="22">
        <v>3300</v>
      </c>
      <c r="H892" s="23">
        <v>2500</v>
      </c>
      <c r="I892" s="24"/>
      <c r="J892" s="23">
        <v>2500</v>
      </c>
    </row>
    <row r="893" spans="1:10" ht="25.5">
      <c r="A893" s="15">
        <v>887</v>
      </c>
      <c r="B893" s="15"/>
      <c r="C893" s="15"/>
      <c r="D893" s="15"/>
      <c r="E893" s="21" t="s">
        <v>292</v>
      </c>
      <c r="F893" s="22"/>
      <c r="G893" s="22"/>
      <c r="H893" s="23"/>
      <c r="I893" s="24"/>
      <c r="J893" s="23">
        <v>2000</v>
      </c>
    </row>
    <row r="894" spans="1:10" ht="15" customHeight="1">
      <c r="A894" s="15">
        <v>888</v>
      </c>
      <c r="B894" s="15"/>
      <c r="C894" s="17">
        <v>85415</v>
      </c>
      <c r="D894" s="15"/>
      <c r="E894" s="21" t="s">
        <v>293</v>
      </c>
      <c r="F894" s="22"/>
      <c r="G894" s="22"/>
      <c r="H894" s="23"/>
      <c r="I894" s="24"/>
      <c r="J894" s="23">
        <f>SUM(J895+J903)</f>
        <v>120100</v>
      </c>
    </row>
    <row r="895" spans="1:10" ht="12.75">
      <c r="A895" s="15">
        <v>889</v>
      </c>
      <c r="B895" s="15"/>
      <c r="D895" s="15">
        <v>3240</v>
      </c>
      <c r="E895" s="21" t="s">
        <v>294</v>
      </c>
      <c r="F895" s="19"/>
      <c r="G895" s="19"/>
      <c r="H895" s="20"/>
      <c r="I895" s="20">
        <f>SUM(I896:I899)</f>
        <v>0</v>
      </c>
      <c r="J895" s="20">
        <f>SUM(J896:J902)</f>
        <v>93600</v>
      </c>
    </row>
    <row r="896" spans="1:10" ht="12.75">
      <c r="A896" s="15">
        <v>890</v>
      </c>
      <c r="B896" s="15"/>
      <c r="C896" s="17"/>
      <c r="D896" s="17"/>
      <c r="E896" s="40" t="s">
        <v>385</v>
      </c>
      <c r="F896" s="19"/>
      <c r="G896" s="19"/>
      <c r="H896" s="20"/>
      <c r="I896" s="24"/>
      <c r="J896" s="23">
        <v>37500</v>
      </c>
    </row>
    <row r="897" spans="1:10" ht="12.75">
      <c r="A897" s="15">
        <v>891</v>
      </c>
      <c r="B897" s="15"/>
      <c r="C897" s="17"/>
      <c r="D897" s="17"/>
      <c r="E897" s="40" t="s">
        <v>386</v>
      </c>
      <c r="F897" s="19"/>
      <c r="G897" s="19"/>
      <c r="H897" s="20"/>
      <c r="I897" s="24"/>
      <c r="J897" s="23">
        <v>27200</v>
      </c>
    </row>
    <row r="898" spans="1:10" ht="16.5" customHeight="1">
      <c r="A898" s="15">
        <v>892</v>
      </c>
      <c r="B898" s="53"/>
      <c r="C898" s="17"/>
      <c r="D898" s="54"/>
      <c r="E898" s="40" t="s">
        <v>387</v>
      </c>
      <c r="F898" s="19"/>
      <c r="G898" s="19"/>
      <c r="H898" s="20"/>
      <c r="I898" s="24"/>
      <c r="J898" s="23">
        <v>5000</v>
      </c>
    </row>
    <row r="899" spans="1:10" ht="15" hidden="1">
      <c r="A899" s="15">
        <v>893</v>
      </c>
      <c r="B899" s="53"/>
      <c r="C899" s="54"/>
      <c r="D899" s="54"/>
      <c r="E899" s="36" t="s">
        <v>295</v>
      </c>
      <c r="F899" s="19"/>
      <c r="G899" s="19"/>
      <c r="H899" s="20"/>
      <c r="I899" s="24"/>
      <c r="J899" s="23"/>
    </row>
    <row r="900" spans="1:10" ht="15">
      <c r="A900" s="15">
        <v>894</v>
      </c>
      <c r="B900" s="53"/>
      <c r="C900" s="54"/>
      <c r="D900" s="54"/>
      <c r="E900" s="36" t="s">
        <v>296</v>
      </c>
      <c r="F900" s="19"/>
      <c r="G900" s="19"/>
      <c r="H900" s="20"/>
      <c r="I900" s="24"/>
      <c r="J900" s="23">
        <v>12000</v>
      </c>
    </row>
    <row r="901" spans="1:10" ht="15">
      <c r="A901" s="15">
        <v>895</v>
      </c>
      <c r="B901" s="53"/>
      <c r="C901" s="54"/>
      <c r="D901" s="54"/>
      <c r="E901" s="36" t="s">
        <v>297</v>
      </c>
      <c r="F901" s="19"/>
      <c r="G901" s="19"/>
      <c r="H901" s="20"/>
      <c r="I901" s="24"/>
      <c r="J901" s="23">
        <v>5200</v>
      </c>
    </row>
    <row r="902" spans="1:10" ht="14.25" customHeight="1">
      <c r="A902" s="15">
        <v>896</v>
      </c>
      <c r="B902" s="15"/>
      <c r="C902" s="54"/>
      <c r="D902" s="17"/>
      <c r="E902" s="36" t="s">
        <v>298</v>
      </c>
      <c r="F902" s="19"/>
      <c r="G902" s="19"/>
      <c r="H902" s="20"/>
      <c r="I902" s="24"/>
      <c r="J902" s="23">
        <v>6700</v>
      </c>
    </row>
    <row r="903" spans="1:10" ht="12.75">
      <c r="A903" s="15">
        <v>897</v>
      </c>
      <c r="B903" s="15"/>
      <c r="C903" s="17"/>
      <c r="D903" s="15">
        <v>3260</v>
      </c>
      <c r="E903" s="21" t="s">
        <v>299</v>
      </c>
      <c r="F903" s="22">
        <v>0</v>
      </c>
      <c r="G903" s="22">
        <f>SUM(G904:G905)</f>
        <v>72600</v>
      </c>
      <c r="H903" s="23">
        <f>SUM(H904:H905)</f>
        <v>47000</v>
      </c>
      <c r="I903" s="24"/>
      <c r="J903" s="23">
        <f>SUM(J904:J905)</f>
        <v>26500</v>
      </c>
    </row>
    <row r="904" spans="1:10" ht="12.75">
      <c r="A904" s="15">
        <v>898</v>
      </c>
      <c r="B904" s="15"/>
      <c r="C904" s="15"/>
      <c r="D904" s="15"/>
      <c r="E904" s="21" t="s">
        <v>300</v>
      </c>
      <c r="F904" s="22">
        <v>0</v>
      </c>
      <c r="G904" s="22">
        <v>52000</v>
      </c>
      <c r="H904" s="23">
        <v>30000</v>
      </c>
      <c r="I904" s="24"/>
      <c r="J904" s="23">
        <v>19500</v>
      </c>
    </row>
    <row r="905" spans="1:10" ht="12.75">
      <c r="A905" s="15">
        <v>899</v>
      </c>
      <c r="B905" s="15"/>
      <c r="C905" s="15"/>
      <c r="D905" s="15"/>
      <c r="E905" s="21" t="s">
        <v>301</v>
      </c>
      <c r="F905" s="22">
        <v>0</v>
      </c>
      <c r="G905" s="22">
        <v>20600</v>
      </c>
      <c r="H905" s="23">
        <v>17000</v>
      </c>
      <c r="I905" s="24"/>
      <c r="J905" s="23">
        <v>7000</v>
      </c>
    </row>
    <row r="906" spans="1:10" ht="12.75">
      <c r="A906" s="15">
        <v>900</v>
      </c>
      <c r="B906" s="48" t="s">
        <v>302</v>
      </c>
      <c r="C906" s="15"/>
      <c r="D906" s="49"/>
      <c r="E906" s="50"/>
      <c r="F906" s="28" t="e">
        <f>SUM(F844+#REF!)</f>
        <v>#REF!</v>
      </c>
      <c r="G906" s="28" t="e">
        <f>SUM(G844+#REF!+#REF!)</f>
        <v>#REF!</v>
      </c>
      <c r="H906" s="29" t="e">
        <f>SUM(H844+#REF!+#REF!)</f>
        <v>#REF!</v>
      </c>
      <c r="I906" s="30" t="e">
        <f>SUM(I844+#REF!+#REF!+#REF!+#REF!+#REF!)</f>
        <v>#REF!</v>
      </c>
      <c r="J906" s="29">
        <f>SUM(J844+J878+J894)</f>
        <v>1325835</v>
      </c>
    </row>
    <row r="907" spans="1:10" ht="12.75">
      <c r="A907" s="15">
        <v>901</v>
      </c>
      <c r="B907" s="15">
        <v>900</v>
      </c>
      <c r="C907" s="17">
        <v>90003</v>
      </c>
      <c r="D907" s="17" t="s">
        <v>489</v>
      </c>
      <c r="E907" s="18" t="s">
        <v>303</v>
      </c>
      <c r="F907" s="19">
        <f>SUM(F908)</f>
        <v>200000</v>
      </c>
      <c r="G907" s="19">
        <f>SUM(G908)</f>
        <v>315000</v>
      </c>
      <c r="H907" s="20" t="e">
        <f>SUM(H908+#REF!)</f>
        <v>#REF!</v>
      </c>
      <c r="I907" s="27">
        <f>SUM(I908)</f>
        <v>0</v>
      </c>
      <c r="J907" s="20">
        <f>SUM(J908)</f>
        <v>600000</v>
      </c>
    </row>
    <row r="908" spans="1:10" ht="12.75">
      <c r="A908" s="15">
        <v>902</v>
      </c>
      <c r="B908" s="15" t="s">
        <v>493</v>
      </c>
      <c r="D908" s="15">
        <v>4300</v>
      </c>
      <c r="E908" s="21" t="s">
        <v>507</v>
      </c>
      <c r="F908" s="22">
        <f>SUM(F911:F911)</f>
        <v>200000</v>
      </c>
      <c r="G908" s="22">
        <f>SUM(G909:G911)</f>
        <v>315000</v>
      </c>
      <c r="H908" s="23">
        <f>SUM(H909:H912)</f>
        <v>490000</v>
      </c>
      <c r="I908" s="24">
        <f>SUM(I911:I911)</f>
        <v>0</v>
      </c>
      <c r="J908" s="23">
        <f>SUM(J909:J912)</f>
        <v>600000</v>
      </c>
    </row>
    <row r="909" spans="1:10" ht="12.75">
      <c r="A909" s="15">
        <v>903</v>
      </c>
      <c r="B909" s="15"/>
      <c r="C909" s="15" t="s">
        <v>494</v>
      </c>
      <c r="D909" s="15"/>
      <c r="E909" s="21" t="s">
        <v>304</v>
      </c>
      <c r="F909" s="22"/>
      <c r="G909" s="22">
        <v>30000</v>
      </c>
      <c r="H909" s="23">
        <v>30000</v>
      </c>
      <c r="I909" s="24"/>
      <c r="J909" s="23">
        <f>40000-25000</f>
        <v>15000</v>
      </c>
    </row>
    <row r="910" spans="1:10" ht="12.75">
      <c r="A910" s="15">
        <v>904</v>
      </c>
      <c r="B910" s="15"/>
      <c r="C910" s="15"/>
      <c r="D910" s="15"/>
      <c r="E910" s="21" t="s">
        <v>305</v>
      </c>
      <c r="F910" s="22"/>
      <c r="G910" s="22">
        <v>5000</v>
      </c>
      <c r="H910" s="23">
        <v>3000</v>
      </c>
      <c r="I910" s="24"/>
      <c r="J910" s="23">
        <v>6000</v>
      </c>
    </row>
    <row r="911" spans="1:10" ht="12.75">
      <c r="A911" s="15">
        <v>905</v>
      </c>
      <c r="B911" s="15"/>
      <c r="C911" s="15"/>
      <c r="D911" s="15"/>
      <c r="E911" s="21" t="s">
        <v>306</v>
      </c>
      <c r="F911" s="22">
        <v>200000</v>
      </c>
      <c r="G911" s="22">
        <v>280000</v>
      </c>
      <c r="H911" s="23">
        <v>337000</v>
      </c>
      <c r="I911" s="24"/>
      <c r="J911" s="23">
        <f>450000-17000</f>
        <v>433000</v>
      </c>
    </row>
    <row r="912" spans="1:10" ht="12.75">
      <c r="A912" s="15">
        <v>906</v>
      </c>
      <c r="B912" s="15"/>
      <c r="C912" s="15"/>
      <c r="D912" s="15"/>
      <c r="E912" s="21" t="s">
        <v>307</v>
      </c>
      <c r="F912" s="22"/>
      <c r="G912" s="22"/>
      <c r="H912" s="23">
        <v>120000</v>
      </c>
      <c r="I912" s="24"/>
      <c r="J912" s="23">
        <f>100000+46000</f>
        <v>146000</v>
      </c>
    </row>
    <row r="913" spans="1:10" ht="12.75">
      <c r="A913" s="15">
        <v>907</v>
      </c>
      <c r="B913" s="15" t="s">
        <v>493</v>
      </c>
      <c r="C913" s="17">
        <v>90002</v>
      </c>
      <c r="D913" s="17" t="s">
        <v>489</v>
      </c>
      <c r="E913" s="18" t="s">
        <v>308</v>
      </c>
      <c r="F913" s="19" t="e">
        <f>SUM(#REF!+F919)</f>
        <v>#REF!</v>
      </c>
      <c r="G913" s="19" t="e">
        <f>SUM(#REF!+G919+#REF!)</f>
        <v>#REF!</v>
      </c>
      <c r="H913" s="20" t="e">
        <f>SUM(#REF!+H919)</f>
        <v>#REF!</v>
      </c>
      <c r="I913" s="27" t="e">
        <f>SUM(#REF!+I919)</f>
        <v>#REF!</v>
      </c>
      <c r="J913" s="20">
        <f>SUM(J914+J916)</f>
        <v>850000</v>
      </c>
    </row>
    <row r="914" spans="1:10" ht="12.75">
      <c r="A914" s="15">
        <v>908</v>
      </c>
      <c r="B914" s="15"/>
      <c r="D914" s="15">
        <v>4300</v>
      </c>
      <c r="E914" s="21" t="s">
        <v>507</v>
      </c>
      <c r="F914" s="19"/>
      <c r="G914" s="19"/>
      <c r="H914" s="20"/>
      <c r="I914" s="27"/>
      <c r="J914" s="23">
        <f>SUM(J915)</f>
        <v>830000</v>
      </c>
    </row>
    <row r="915" spans="1:10" ht="12.75">
      <c r="A915" s="15">
        <v>909</v>
      </c>
      <c r="B915" s="15"/>
      <c r="C915" s="17"/>
      <c r="D915" s="15"/>
      <c r="E915" s="21" t="s">
        <v>309</v>
      </c>
      <c r="F915" s="19"/>
      <c r="G915" s="19"/>
      <c r="H915" s="20"/>
      <c r="I915" s="27"/>
      <c r="J915" s="23">
        <f>1200000-370000</f>
        <v>830000</v>
      </c>
    </row>
    <row r="916" spans="1:10" ht="12.75">
      <c r="A916" s="15">
        <v>910</v>
      </c>
      <c r="B916" s="15"/>
      <c r="C916" s="17"/>
      <c r="D916" s="15">
        <v>4390</v>
      </c>
      <c r="E916" s="21" t="s">
        <v>310</v>
      </c>
      <c r="F916" s="19"/>
      <c r="G916" s="19"/>
      <c r="H916" s="20"/>
      <c r="I916" s="27"/>
      <c r="J916" s="23">
        <f>SUM(J917)</f>
        <v>20000</v>
      </c>
    </row>
    <row r="917" spans="1:10" ht="12.75">
      <c r="A917" s="15">
        <v>911</v>
      </c>
      <c r="B917" s="15"/>
      <c r="C917" s="17"/>
      <c r="D917" s="15"/>
      <c r="E917" s="21" t="s">
        <v>311</v>
      </c>
      <c r="F917" s="19"/>
      <c r="G917" s="19"/>
      <c r="H917" s="20"/>
      <c r="I917" s="27"/>
      <c r="J917" s="23">
        <v>20000</v>
      </c>
    </row>
    <row r="918" spans="1:10" ht="12.75">
      <c r="A918" s="15">
        <v>912</v>
      </c>
      <c r="B918" s="15" t="s">
        <v>493</v>
      </c>
      <c r="C918" s="17">
        <v>90004</v>
      </c>
      <c r="D918" s="17" t="s">
        <v>489</v>
      </c>
      <c r="E918" s="18" t="s">
        <v>312</v>
      </c>
      <c r="F918" s="19">
        <f>SUM(F919+F924)</f>
        <v>56000</v>
      </c>
      <c r="G918" s="19" t="e">
        <f>SUM(G919+G924+#REF!)</f>
        <v>#REF!</v>
      </c>
      <c r="H918" s="20">
        <f>SUM(H919+H924)</f>
        <v>471000</v>
      </c>
      <c r="I918" s="27">
        <f>SUM(I919+I924)</f>
        <v>0</v>
      </c>
      <c r="J918" s="20">
        <f>SUM(J919+J921+J924)</f>
        <v>671057.5</v>
      </c>
    </row>
    <row r="919" spans="1:10" ht="12.75">
      <c r="A919" s="15">
        <v>913</v>
      </c>
      <c r="B919" s="15" t="s">
        <v>493</v>
      </c>
      <c r="C919" s="17"/>
      <c r="D919" s="15">
        <v>4210</v>
      </c>
      <c r="E919" s="21" t="s">
        <v>555</v>
      </c>
      <c r="F919" s="22">
        <f>SUM(F920:F920)</f>
        <v>1000</v>
      </c>
      <c r="G919" s="22">
        <f>SUM(G920:G920)</f>
        <v>1000</v>
      </c>
      <c r="H919" s="23">
        <f>SUM(H920:H920)</f>
        <v>1000</v>
      </c>
      <c r="I919" s="24">
        <f>SUM(I920:I920)</f>
        <v>0</v>
      </c>
      <c r="J919" s="23">
        <f>SUM(J920:J920)</f>
        <v>10000</v>
      </c>
    </row>
    <row r="920" spans="1:10" ht="12.75">
      <c r="A920" s="15">
        <v>914</v>
      </c>
      <c r="B920" s="15" t="s">
        <v>493</v>
      </c>
      <c r="C920" s="15" t="s">
        <v>494</v>
      </c>
      <c r="D920" s="15"/>
      <c r="E920" s="21" t="s">
        <v>314</v>
      </c>
      <c r="F920" s="22">
        <v>1000</v>
      </c>
      <c r="G920" s="22">
        <v>1000</v>
      </c>
      <c r="H920" s="23">
        <v>1000</v>
      </c>
      <c r="I920" s="24"/>
      <c r="J920" s="23">
        <v>10000</v>
      </c>
    </row>
    <row r="921" spans="1:10" ht="12.75">
      <c r="A921" s="15">
        <v>915</v>
      </c>
      <c r="B921" s="15"/>
      <c r="C921" s="15"/>
      <c r="D921" s="15">
        <v>4270</v>
      </c>
      <c r="E921" s="21" t="s">
        <v>501</v>
      </c>
      <c r="F921" s="22"/>
      <c r="G921" s="22"/>
      <c r="H921" s="23"/>
      <c r="I921" s="24"/>
      <c r="J921" s="23">
        <f>SUM(J922:J923)</f>
        <v>60000</v>
      </c>
    </row>
    <row r="922" spans="1:10" ht="12.75">
      <c r="A922" s="15">
        <v>916</v>
      </c>
      <c r="B922" s="15"/>
      <c r="C922" s="15"/>
      <c r="D922" s="15"/>
      <c r="E922" s="21" t="s">
        <v>315</v>
      </c>
      <c r="F922" s="22"/>
      <c r="G922" s="22"/>
      <c r="H922" s="23"/>
      <c r="I922" s="24"/>
      <c r="J922" s="23">
        <v>30000</v>
      </c>
    </row>
    <row r="923" spans="1:10" ht="12.75">
      <c r="A923" s="15">
        <v>917</v>
      </c>
      <c r="B923" s="15"/>
      <c r="C923" s="15"/>
      <c r="D923" s="15"/>
      <c r="E923" s="21" t="s">
        <v>316</v>
      </c>
      <c r="F923" s="22"/>
      <c r="G923" s="22"/>
      <c r="H923" s="23"/>
      <c r="I923" s="24"/>
      <c r="J923" s="23">
        <v>30000</v>
      </c>
    </row>
    <row r="924" spans="1:10" ht="12.75">
      <c r="A924" s="15">
        <v>918</v>
      </c>
      <c r="B924" s="15"/>
      <c r="C924" s="15"/>
      <c r="D924" s="15">
        <v>4300</v>
      </c>
      <c r="E924" s="21" t="s">
        <v>507</v>
      </c>
      <c r="F924" s="22">
        <f>SUM(F925:F926)</f>
        <v>55000</v>
      </c>
      <c r="G924" s="22">
        <f>SUM(G925:G931)</f>
        <v>380000</v>
      </c>
      <c r="H924" s="23">
        <f>SUM(H925:H931)</f>
        <v>470000</v>
      </c>
      <c r="I924" s="24">
        <f>SUM(I925:I926)</f>
        <v>0</v>
      </c>
      <c r="J924" s="23">
        <f>SUM(J925:J931)</f>
        <v>601057.5</v>
      </c>
    </row>
    <row r="925" spans="1:10" ht="12.75">
      <c r="A925" s="15">
        <v>919</v>
      </c>
      <c r="B925" s="15"/>
      <c r="C925" s="15"/>
      <c r="D925" s="15"/>
      <c r="E925" s="21" t="s">
        <v>317</v>
      </c>
      <c r="F925" s="22">
        <v>45000</v>
      </c>
      <c r="G925" s="22">
        <v>255000</v>
      </c>
      <c r="H925" s="23">
        <v>290000</v>
      </c>
      <c r="I925" s="24"/>
      <c r="J925" s="23">
        <v>400000</v>
      </c>
    </row>
    <row r="926" spans="1:10" ht="12.75">
      <c r="A926" s="15">
        <v>920</v>
      </c>
      <c r="B926" s="15"/>
      <c r="C926" s="15"/>
      <c r="D926" s="15"/>
      <c r="E926" s="21" t="s">
        <v>318</v>
      </c>
      <c r="F926" s="22">
        <v>10000</v>
      </c>
      <c r="G926" s="22">
        <v>105000</v>
      </c>
      <c r="H926" s="23">
        <v>150000</v>
      </c>
      <c r="I926" s="24"/>
      <c r="J926" s="23">
        <v>70000</v>
      </c>
    </row>
    <row r="927" spans="1:10" ht="12.75">
      <c r="A927" s="15">
        <v>921</v>
      </c>
      <c r="B927" s="15"/>
      <c r="C927" s="15"/>
      <c r="D927" s="15"/>
      <c r="E927" s="21" t="s">
        <v>319</v>
      </c>
      <c r="F927" s="22"/>
      <c r="G927" s="22"/>
      <c r="H927" s="23"/>
      <c r="I927" s="24"/>
      <c r="J927" s="23">
        <v>40000</v>
      </c>
    </row>
    <row r="928" spans="1:10" ht="12.75">
      <c r="A928" s="15">
        <v>922</v>
      </c>
      <c r="B928" s="15"/>
      <c r="C928" s="15"/>
      <c r="D928" s="15"/>
      <c r="E928" s="21" t="s">
        <v>8</v>
      </c>
      <c r="F928" s="19"/>
      <c r="G928" s="19"/>
      <c r="H928" s="20"/>
      <c r="I928" s="35"/>
      <c r="J928" s="23">
        <v>19500</v>
      </c>
    </row>
    <row r="929" spans="1:10" ht="12.75">
      <c r="A929" s="15">
        <v>923</v>
      </c>
      <c r="B929" s="15"/>
      <c r="C929" s="15"/>
      <c r="D929" s="15"/>
      <c r="E929" s="21" t="s">
        <v>9</v>
      </c>
      <c r="F929" s="19"/>
      <c r="G929" s="19"/>
      <c r="H929" s="20"/>
      <c r="I929" s="35"/>
      <c r="J929" s="23">
        <v>25000</v>
      </c>
    </row>
    <row r="930" spans="1:10" ht="25.5">
      <c r="A930" s="15">
        <v>924</v>
      </c>
      <c r="B930" s="15"/>
      <c r="C930" s="15"/>
      <c r="D930" s="15"/>
      <c r="E930" s="21" t="s">
        <v>388</v>
      </c>
      <c r="F930" s="22"/>
      <c r="G930" s="22"/>
      <c r="H930" s="23"/>
      <c r="I930" s="24"/>
      <c r="J930" s="23">
        <v>11557.5</v>
      </c>
    </row>
    <row r="931" spans="1:10" ht="12.75">
      <c r="A931" s="15">
        <v>925</v>
      </c>
      <c r="B931" s="15"/>
      <c r="C931" s="15"/>
      <c r="D931" s="15"/>
      <c r="E931" s="21" t="s">
        <v>320</v>
      </c>
      <c r="F931" s="22"/>
      <c r="G931" s="22">
        <v>20000</v>
      </c>
      <c r="H931" s="23">
        <v>30000</v>
      </c>
      <c r="I931" s="24"/>
      <c r="J931" s="23">
        <v>35000</v>
      </c>
    </row>
    <row r="932" spans="1:10" ht="12.75">
      <c r="A932" s="15">
        <v>926</v>
      </c>
      <c r="B932" s="15" t="s">
        <v>493</v>
      </c>
      <c r="C932" s="17">
        <v>90013</v>
      </c>
      <c r="D932" s="17" t="s">
        <v>489</v>
      </c>
      <c r="E932" s="18" t="s">
        <v>321</v>
      </c>
      <c r="F932" s="19" t="e">
        <f>SUM(F933+F935)</f>
        <v>#REF!</v>
      </c>
      <c r="G932" s="19" t="e">
        <f>SUM(G933+G935)</f>
        <v>#REF!</v>
      </c>
      <c r="H932" s="20" t="e">
        <f>SUM(H933+H935)</f>
        <v>#REF!</v>
      </c>
      <c r="I932" s="27" t="e">
        <f>SUM(I933+I935)</f>
        <v>#REF!</v>
      </c>
      <c r="J932" s="20">
        <f>SUM(J933+J935)</f>
        <v>113300</v>
      </c>
    </row>
    <row r="933" spans="1:10" ht="12.75">
      <c r="A933" s="15">
        <v>927</v>
      </c>
      <c r="B933" s="15"/>
      <c r="D933" s="15">
        <v>4210</v>
      </c>
      <c r="E933" s="21" t="s">
        <v>555</v>
      </c>
      <c r="F933" s="22" t="e">
        <f>SUM(#REF!)</f>
        <v>#REF!</v>
      </c>
      <c r="G933" s="22" t="e">
        <f>SUM(#REF!)</f>
        <v>#REF!</v>
      </c>
      <c r="H933" s="23" t="e">
        <f>SUM(#REF!)</f>
        <v>#REF!</v>
      </c>
      <c r="I933" s="24" t="e">
        <f>SUM(#REF!)</f>
        <v>#REF!</v>
      </c>
      <c r="J933" s="23">
        <f>SUM(J934:J934)</f>
        <v>4000</v>
      </c>
    </row>
    <row r="934" spans="1:10" ht="12.75">
      <c r="A934" s="15">
        <v>928</v>
      </c>
      <c r="B934" s="15"/>
      <c r="C934" s="17"/>
      <c r="D934" s="17"/>
      <c r="E934" s="21" t="s">
        <v>322</v>
      </c>
      <c r="F934" s="22"/>
      <c r="G934" s="22"/>
      <c r="H934" s="23"/>
      <c r="I934" s="24"/>
      <c r="J934" s="23">
        <v>4000</v>
      </c>
    </row>
    <row r="935" spans="1:10" ht="12.75">
      <c r="A935" s="15">
        <v>929</v>
      </c>
      <c r="B935" s="15" t="s">
        <v>493</v>
      </c>
      <c r="C935" s="17"/>
      <c r="D935" s="15">
        <v>4300</v>
      </c>
      <c r="E935" s="21" t="s">
        <v>507</v>
      </c>
      <c r="F935" s="22">
        <f>SUM(F936:F938)</f>
        <v>48000</v>
      </c>
      <c r="G935" s="22">
        <f>SUM(G936:G939)</f>
        <v>102000</v>
      </c>
      <c r="H935" s="23">
        <f>SUM(H936:H939)</f>
        <v>142000</v>
      </c>
      <c r="I935" s="24">
        <f>SUM(I936:I938)</f>
        <v>0</v>
      </c>
      <c r="J935" s="23">
        <f>SUM(J936:J941)</f>
        <v>109300</v>
      </c>
    </row>
    <row r="936" spans="1:10" ht="13.5" customHeight="1">
      <c r="A936" s="15">
        <v>930</v>
      </c>
      <c r="B936" s="15" t="s">
        <v>493</v>
      </c>
      <c r="C936" s="15" t="s">
        <v>494</v>
      </c>
      <c r="D936" s="15"/>
      <c r="E936" s="21" t="s">
        <v>323</v>
      </c>
      <c r="F936" s="22">
        <v>33000</v>
      </c>
      <c r="G936" s="22">
        <v>70000</v>
      </c>
      <c r="H936" s="23">
        <v>70000</v>
      </c>
      <c r="I936" s="24"/>
      <c r="J936" s="23">
        <v>50000</v>
      </c>
    </row>
    <row r="937" spans="1:10" ht="13.5" customHeight="1">
      <c r="A937" s="15">
        <v>931</v>
      </c>
      <c r="B937" s="15"/>
      <c r="C937" s="15" t="s">
        <v>494</v>
      </c>
      <c r="D937" s="15"/>
      <c r="E937" s="21" t="s">
        <v>324</v>
      </c>
      <c r="F937" s="22"/>
      <c r="G937" s="22"/>
      <c r="H937" s="23"/>
      <c r="I937" s="24"/>
      <c r="J937" s="23">
        <v>10000</v>
      </c>
    </row>
    <row r="938" spans="1:10" ht="12.75">
      <c r="A938" s="15">
        <v>932</v>
      </c>
      <c r="B938" s="15"/>
      <c r="C938" s="15"/>
      <c r="D938" s="15"/>
      <c r="E938" s="21" t="s">
        <v>325</v>
      </c>
      <c r="F938" s="22">
        <v>15000</v>
      </c>
      <c r="G938" s="22">
        <v>22000</v>
      </c>
      <c r="H938" s="23">
        <v>60000</v>
      </c>
      <c r="I938" s="24"/>
      <c r="J938" s="23">
        <v>25000</v>
      </c>
    </row>
    <row r="939" spans="1:10" ht="12.75">
      <c r="A939" s="15">
        <v>933</v>
      </c>
      <c r="B939" s="15"/>
      <c r="C939" s="15"/>
      <c r="D939" s="15"/>
      <c r="E939" s="21" t="s">
        <v>326</v>
      </c>
      <c r="F939" s="22"/>
      <c r="G939" s="22">
        <v>10000</v>
      </c>
      <c r="H939" s="23">
        <v>12000</v>
      </c>
      <c r="I939" s="24"/>
      <c r="J939" s="23">
        <f>13000+2000</f>
        <v>15000</v>
      </c>
    </row>
    <row r="940" spans="1:10" ht="12.75">
      <c r="A940" s="15">
        <v>934</v>
      </c>
      <c r="B940" s="15"/>
      <c r="C940" s="15"/>
      <c r="D940" s="15"/>
      <c r="E940" s="21" t="s">
        <v>327</v>
      </c>
      <c r="F940" s="22"/>
      <c r="G940" s="22"/>
      <c r="H940" s="23"/>
      <c r="I940" s="24"/>
      <c r="J940" s="23">
        <v>6300</v>
      </c>
    </row>
    <row r="941" spans="1:10" ht="12.75">
      <c r="A941" s="15">
        <v>935</v>
      </c>
      <c r="B941" s="15"/>
      <c r="C941" s="15"/>
      <c r="D941" s="15"/>
      <c r="E941" s="21" t="s">
        <v>5</v>
      </c>
      <c r="F941" s="22"/>
      <c r="G941" s="22"/>
      <c r="H941" s="23"/>
      <c r="I941" s="24"/>
      <c r="J941" s="23">
        <v>3000</v>
      </c>
    </row>
    <row r="942" spans="1:10" ht="12.75">
      <c r="A942" s="15">
        <v>936</v>
      </c>
      <c r="B942" s="15" t="s">
        <v>493</v>
      </c>
      <c r="C942" s="17">
        <v>90015</v>
      </c>
      <c r="D942" s="17" t="s">
        <v>489</v>
      </c>
      <c r="E942" s="18" t="s">
        <v>328</v>
      </c>
      <c r="F942" s="19" t="e">
        <f>SUM(F943+F945+F950+#REF!)</f>
        <v>#REF!</v>
      </c>
      <c r="G942" s="19" t="e">
        <f>SUM(G943+G945+G950+#REF!)</f>
        <v>#REF!</v>
      </c>
      <c r="H942" s="20" t="e">
        <f>SUM(H943+H945+H950+#REF!)</f>
        <v>#REF!</v>
      </c>
      <c r="I942" s="20">
        <f>SUM(I943+I945+I950)</f>
        <v>0</v>
      </c>
      <c r="J942" s="20">
        <f>SUM(J943+J945+J950)</f>
        <v>1458000</v>
      </c>
    </row>
    <row r="943" spans="1:10" ht="12.75">
      <c r="A943" s="15">
        <v>937</v>
      </c>
      <c r="B943" s="15" t="s">
        <v>493</v>
      </c>
      <c r="D943" s="15">
        <v>4260</v>
      </c>
      <c r="E943" s="21" t="s">
        <v>495</v>
      </c>
      <c r="F943" s="22">
        <f>SUM(F944:F944)</f>
        <v>660000</v>
      </c>
      <c r="G943" s="22">
        <f>SUM(G944:G944)</f>
        <v>700000</v>
      </c>
      <c r="H943" s="23">
        <f>SUM(H944)</f>
        <v>850000</v>
      </c>
      <c r="I943" s="24">
        <f>SUM(I944:I944)</f>
        <v>0</v>
      </c>
      <c r="J943" s="23">
        <f>SUM(J944)</f>
        <v>1000000</v>
      </c>
    </row>
    <row r="944" spans="1:10" ht="12.75">
      <c r="A944" s="15">
        <v>938</v>
      </c>
      <c r="B944" s="15" t="s">
        <v>493</v>
      </c>
      <c r="C944" s="15" t="s">
        <v>494</v>
      </c>
      <c r="D944" s="15"/>
      <c r="E944" s="21" t="s">
        <v>329</v>
      </c>
      <c r="F944" s="22">
        <v>660000</v>
      </c>
      <c r="G944" s="22">
        <v>700000</v>
      </c>
      <c r="H944" s="23">
        <v>850000</v>
      </c>
      <c r="I944" s="24"/>
      <c r="J944" s="23">
        <v>1000000</v>
      </c>
    </row>
    <row r="945" spans="1:10" ht="12.75">
      <c r="A945" s="15">
        <v>939</v>
      </c>
      <c r="B945" s="15" t="s">
        <v>493</v>
      </c>
      <c r="C945" s="15" t="s">
        <v>494</v>
      </c>
      <c r="D945" s="15">
        <v>4270</v>
      </c>
      <c r="E945" s="21" t="s">
        <v>501</v>
      </c>
      <c r="F945" s="22">
        <f>SUM(F946:F947)</f>
        <v>193000</v>
      </c>
      <c r="G945" s="22">
        <f>SUM(G946:G948)</f>
        <v>265000</v>
      </c>
      <c r="H945" s="23">
        <f>SUM(H946:H949)</f>
        <v>325000</v>
      </c>
      <c r="I945" s="24">
        <f>SUM(I946:I947)</f>
        <v>0</v>
      </c>
      <c r="J945" s="23">
        <f>SUM(J946:J949)</f>
        <v>410000</v>
      </c>
    </row>
    <row r="946" spans="1:10" ht="12.75">
      <c r="A946" s="15">
        <v>940</v>
      </c>
      <c r="B946" s="15" t="s">
        <v>493</v>
      </c>
      <c r="C946" s="15" t="s">
        <v>494</v>
      </c>
      <c r="D946" s="15"/>
      <c r="E946" s="21" t="s">
        <v>330</v>
      </c>
      <c r="F946" s="22">
        <v>148000</v>
      </c>
      <c r="G946" s="22">
        <v>170000</v>
      </c>
      <c r="H946" s="23">
        <v>200000</v>
      </c>
      <c r="I946" s="24"/>
      <c r="J946" s="23">
        <v>220000</v>
      </c>
    </row>
    <row r="947" spans="1:10" ht="12.75">
      <c r="A947" s="15">
        <v>941</v>
      </c>
      <c r="B947" s="15" t="s">
        <v>493</v>
      </c>
      <c r="C947" s="15" t="s">
        <v>494</v>
      </c>
      <c r="D947" s="15"/>
      <c r="E947" s="21" t="s">
        <v>331</v>
      </c>
      <c r="F947" s="22">
        <v>45000</v>
      </c>
      <c r="G947" s="22">
        <v>15000</v>
      </c>
      <c r="H947" s="23">
        <v>25000</v>
      </c>
      <c r="I947" s="24"/>
      <c r="J947" s="23">
        <v>10000</v>
      </c>
    </row>
    <row r="948" spans="1:10" ht="25.5">
      <c r="A948" s="15">
        <v>942</v>
      </c>
      <c r="B948" s="15"/>
      <c r="C948" s="15" t="s">
        <v>494</v>
      </c>
      <c r="D948" s="15"/>
      <c r="E948" s="21" t="s">
        <v>332</v>
      </c>
      <c r="F948" s="22"/>
      <c r="G948" s="22">
        <v>80000</v>
      </c>
      <c r="H948" s="23">
        <v>87000</v>
      </c>
      <c r="I948" s="24"/>
      <c r="J948" s="23">
        <v>170000</v>
      </c>
    </row>
    <row r="949" spans="1:10" ht="12.75">
      <c r="A949" s="15">
        <v>943</v>
      </c>
      <c r="B949" s="15"/>
      <c r="C949" s="15"/>
      <c r="D949" s="15"/>
      <c r="E949" s="21" t="s">
        <v>333</v>
      </c>
      <c r="F949" s="22"/>
      <c r="G949" s="22">
        <v>0</v>
      </c>
      <c r="H949" s="23">
        <v>13000</v>
      </c>
      <c r="I949" s="24"/>
      <c r="J949" s="23">
        <v>10000</v>
      </c>
    </row>
    <row r="950" spans="1:10" ht="12.75">
      <c r="A950" s="15">
        <v>944</v>
      </c>
      <c r="B950" s="15"/>
      <c r="C950" s="15"/>
      <c r="D950" s="15">
        <v>4300</v>
      </c>
      <c r="E950" s="21" t="s">
        <v>507</v>
      </c>
      <c r="F950" s="22">
        <f>SUM(F951:F951)</f>
        <v>12000</v>
      </c>
      <c r="G950" s="22">
        <f>SUM(G951:G951)</f>
        <v>20000</v>
      </c>
      <c r="H950" s="23">
        <f>SUM(H951:H951)</f>
        <v>35000</v>
      </c>
      <c r="I950" s="24">
        <f>SUM(I951:I951)</f>
        <v>0</v>
      </c>
      <c r="J950" s="23">
        <f>SUM(J951:J951)</f>
        <v>48000</v>
      </c>
    </row>
    <row r="951" spans="1:10" ht="12.75">
      <c r="A951" s="15">
        <v>945</v>
      </c>
      <c r="B951" s="15"/>
      <c r="C951" s="15"/>
      <c r="D951" s="15"/>
      <c r="E951" s="21" t="s">
        <v>334</v>
      </c>
      <c r="F951" s="22">
        <v>12000</v>
      </c>
      <c r="G951" s="22">
        <v>20000</v>
      </c>
      <c r="H951" s="23">
        <v>35000</v>
      </c>
      <c r="I951" s="24"/>
      <c r="J951" s="23">
        <v>48000</v>
      </c>
    </row>
    <row r="952" spans="1:10" ht="15" customHeight="1">
      <c r="A952" s="15">
        <v>946</v>
      </c>
      <c r="B952" s="15"/>
      <c r="C952" s="17">
        <v>90095</v>
      </c>
      <c r="D952" s="15"/>
      <c r="E952" s="18" t="s">
        <v>243</v>
      </c>
      <c r="F952" s="22"/>
      <c r="G952" s="22"/>
      <c r="H952" s="23"/>
      <c r="I952" s="24"/>
      <c r="J952" s="23">
        <f>SUM(J953+J956+J960)</f>
        <v>192557.5</v>
      </c>
    </row>
    <row r="953" spans="1:10" ht="12.75">
      <c r="A953" s="15">
        <v>947</v>
      </c>
      <c r="B953" s="15"/>
      <c r="D953" s="15">
        <v>4210</v>
      </c>
      <c r="E953" s="21" t="s">
        <v>555</v>
      </c>
      <c r="F953" s="22"/>
      <c r="G953" s="22"/>
      <c r="H953" s="23"/>
      <c r="I953" s="24"/>
      <c r="J953" s="23">
        <f>SUM(J954:J955)</f>
        <v>53557.5</v>
      </c>
    </row>
    <row r="954" spans="1:10" ht="12.75">
      <c r="A954" s="15">
        <v>948</v>
      </c>
      <c r="B954" s="15"/>
      <c r="C954" s="17"/>
      <c r="D954" s="17"/>
      <c r="E954" s="21" t="s">
        <v>335</v>
      </c>
      <c r="F954" s="22"/>
      <c r="G954" s="22"/>
      <c r="H954" s="23"/>
      <c r="I954" s="24"/>
      <c r="J954" s="23">
        <v>50000</v>
      </c>
    </row>
    <row r="955" spans="1:10" ht="13.5" customHeight="1">
      <c r="A955" s="15">
        <v>949</v>
      </c>
      <c r="B955" s="15"/>
      <c r="C955" s="17"/>
      <c r="D955" s="17"/>
      <c r="E955" s="21" t="s">
        <v>7</v>
      </c>
      <c r="F955" s="22"/>
      <c r="G955" s="22"/>
      <c r="H955" s="23"/>
      <c r="I955" s="24"/>
      <c r="J955" s="23">
        <v>3557.5</v>
      </c>
    </row>
    <row r="956" spans="1:10" ht="12.75">
      <c r="A956" s="15">
        <v>950</v>
      </c>
      <c r="B956" s="15"/>
      <c r="C956" s="17"/>
      <c r="D956" s="15">
        <v>4300</v>
      </c>
      <c r="E956" s="21" t="s">
        <v>507</v>
      </c>
      <c r="F956" s="22"/>
      <c r="G956" s="22"/>
      <c r="H956" s="23"/>
      <c r="I956" s="24"/>
      <c r="J956" s="23">
        <f>SUM(J957:J959)</f>
        <v>124000</v>
      </c>
    </row>
    <row r="957" spans="1:10" ht="15" customHeight="1">
      <c r="A957" s="15">
        <v>951</v>
      </c>
      <c r="B957" s="15"/>
      <c r="C957" s="15"/>
      <c r="D957" s="15"/>
      <c r="E957" s="21" t="s">
        <v>336</v>
      </c>
      <c r="F957" s="22"/>
      <c r="G957" s="22"/>
      <c r="H957" s="23"/>
      <c r="I957" s="24"/>
      <c r="J957" s="23">
        <v>80000</v>
      </c>
    </row>
    <row r="958" spans="1:10" ht="15" customHeight="1">
      <c r="A958" s="15">
        <v>952</v>
      </c>
      <c r="B958" s="15"/>
      <c r="C958" s="15"/>
      <c r="D958" s="15"/>
      <c r="E958" s="21" t="s">
        <v>337</v>
      </c>
      <c r="F958" s="22"/>
      <c r="G958" s="22"/>
      <c r="H958" s="23"/>
      <c r="I958" s="24"/>
      <c r="J958" s="23">
        <v>40000</v>
      </c>
    </row>
    <row r="959" spans="1:10" ht="12.75">
      <c r="A959" s="15">
        <v>953</v>
      </c>
      <c r="B959" s="15"/>
      <c r="C959" s="15"/>
      <c r="D959" s="15"/>
      <c r="E959" s="21" t="s">
        <v>389</v>
      </c>
      <c r="F959" s="22"/>
      <c r="G959" s="22"/>
      <c r="H959" s="23"/>
      <c r="I959" s="24"/>
      <c r="J959" s="23">
        <v>4000</v>
      </c>
    </row>
    <row r="960" spans="1:10" ht="18" customHeight="1">
      <c r="A960" s="15">
        <v>954</v>
      </c>
      <c r="B960" s="15"/>
      <c r="C960" s="15"/>
      <c r="D960" s="15">
        <v>4390</v>
      </c>
      <c r="E960" s="21" t="s">
        <v>310</v>
      </c>
      <c r="F960" s="22">
        <f>SUM(F961)</f>
        <v>10000</v>
      </c>
      <c r="G960" s="19">
        <f>SUM(G961)</f>
        <v>10000</v>
      </c>
      <c r="H960" s="20">
        <f>SUM(H961)</f>
        <v>30000</v>
      </c>
      <c r="I960" s="24"/>
      <c r="J960" s="20">
        <f>SUM(J961:J961)</f>
        <v>15000</v>
      </c>
    </row>
    <row r="961" spans="1:10" ht="12.75">
      <c r="A961" s="15">
        <v>955</v>
      </c>
      <c r="B961" s="15"/>
      <c r="C961" s="15"/>
      <c r="D961" s="15"/>
      <c r="E961" s="21" t="s">
        <v>338</v>
      </c>
      <c r="F961" s="22">
        <v>10000</v>
      </c>
      <c r="G961" s="22">
        <v>10000</v>
      </c>
      <c r="H961" s="23">
        <v>30000</v>
      </c>
      <c r="I961" s="24"/>
      <c r="J961" s="23">
        <v>15000</v>
      </c>
    </row>
    <row r="962" spans="1:10" ht="12.75">
      <c r="A962" s="15">
        <v>956</v>
      </c>
      <c r="B962" s="48" t="s">
        <v>339</v>
      </c>
      <c r="C962" s="15"/>
      <c r="D962" s="49"/>
      <c r="E962" s="50"/>
      <c r="F962" s="28" t="e">
        <f>SUM(F907+F918+F932+F942+F960)</f>
        <v>#REF!</v>
      </c>
      <c r="G962" s="28" t="e">
        <f>SUM(G907+G918+G932+G942+G960)</f>
        <v>#REF!</v>
      </c>
      <c r="H962" s="29" t="e">
        <f>SUM(H907+H918+H932+H942+H960)</f>
        <v>#REF!</v>
      </c>
      <c r="I962" s="29" t="e">
        <f>SUM(I907+I918+I932+I952+I942)</f>
        <v>#REF!</v>
      </c>
      <c r="J962" s="29">
        <f>SUM(J907+J918+J932+J942+J952+J913)</f>
        <v>3884915</v>
      </c>
    </row>
    <row r="963" spans="1:10" ht="12.75">
      <c r="A963" s="15">
        <v>957</v>
      </c>
      <c r="B963" s="17">
        <v>921</v>
      </c>
      <c r="C963" s="49"/>
      <c r="D963" s="17" t="s">
        <v>489</v>
      </c>
      <c r="E963" s="18" t="s">
        <v>340</v>
      </c>
      <c r="F963" s="19" t="e">
        <f>SUM(F964+F984+F1002+F1026+F1028+F1064+#REF!)</f>
        <v>#REF!</v>
      </c>
      <c r="G963" s="19" t="e">
        <f>SUM(G964+G966+G984+G1002+G1026+G1028+G1060+G1064+#REF!+G975)</f>
        <v>#REF!</v>
      </c>
      <c r="H963" s="20" t="e">
        <f>SUM(H964+H966+H984+H1002+H1026+H1028+H1060+H1064+#REF!+H975)</f>
        <v>#REF!</v>
      </c>
      <c r="I963" s="20">
        <f>SUM(I964+I966+I984+I1002+I1026+I1028+I1060+I1064+I975)</f>
        <v>21000</v>
      </c>
      <c r="J963" s="20">
        <f>SUM(J964+J966+J975+J984+J1002+J1026+J1028+J1058+J1060+J1064)</f>
        <v>961581.39</v>
      </c>
    </row>
    <row r="964" spans="1:10" ht="51">
      <c r="A964" s="15">
        <v>958</v>
      </c>
      <c r="B964" s="15"/>
      <c r="C964" s="17">
        <v>92109</v>
      </c>
      <c r="D964" s="15">
        <v>2360</v>
      </c>
      <c r="E964" s="21" t="s">
        <v>341</v>
      </c>
      <c r="F964" s="19">
        <f>SUM(F965)</f>
        <v>60000</v>
      </c>
      <c r="G964" s="22">
        <f>SUM(G965)</f>
        <v>70000</v>
      </c>
      <c r="H964" s="23">
        <f>SUM(H965)</f>
        <v>70000</v>
      </c>
      <c r="I964" s="27"/>
      <c r="J964" s="23">
        <f>SUM(J965)</f>
        <v>65000</v>
      </c>
    </row>
    <row r="965" spans="1:10" ht="29.25" customHeight="1">
      <c r="A965" s="15">
        <v>959</v>
      </c>
      <c r="B965" s="15"/>
      <c r="C965" s="17"/>
      <c r="D965" s="17"/>
      <c r="E965" s="21" t="s">
        <v>23</v>
      </c>
      <c r="F965" s="22">
        <v>60000</v>
      </c>
      <c r="G965" s="22">
        <v>70000</v>
      </c>
      <c r="H965" s="23">
        <v>70000</v>
      </c>
      <c r="I965" s="27"/>
      <c r="J965" s="23">
        <v>65000</v>
      </c>
    </row>
    <row r="966" spans="1:10" ht="12.75">
      <c r="A966" s="15">
        <v>960</v>
      </c>
      <c r="B966" s="15"/>
      <c r="C966" s="17"/>
      <c r="D966" s="15">
        <v>4110</v>
      </c>
      <c r="E966" s="21" t="s">
        <v>593</v>
      </c>
      <c r="F966" s="22">
        <v>0</v>
      </c>
      <c r="G966" s="22">
        <f>SUM(G967)</f>
        <v>8000</v>
      </c>
      <c r="H966" s="23">
        <f>SUM(H967)</f>
        <v>8000</v>
      </c>
      <c r="I966" s="27"/>
      <c r="J966" s="23">
        <f>SUM(J967:J974)</f>
        <v>13412</v>
      </c>
    </row>
    <row r="967" spans="1:10" ht="12.75">
      <c r="A967" s="15">
        <v>961</v>
      </c>
      <c r="B967" s="15"/>
      <c r="C967" s="17"/>
      <c r="D967" s="15"/>
      <c r="E967" s="21" t="s">
        <v>593</v>
      </c>
      <c r="F967" s="22"/>
      <c r="G967" s="22">
        <v>8000</v>
      </c>
      <c r="H967" s="23">
        <v>8000</v>
      </c>
      <c r="I967" s="27"/>
      <c r="J967" s="23">
        <v>8000</v>
      </c>
    </row>
    <row r="968" spans="1:10" ht="12.75" customHeight="1">
      <c r="A968" s="15">
        <v>962</v>
      </c>
      <c r="B968" s="15"/>
      <c r="C968" s="17"/>
      <c r="D968" s="15"/>
      <c r="E968" s="21" t="s">
        <v>22</v>
      </c>
      <c r="F968" s="22"/>
      <c r="G968" s="22"/>
      <c r="H968" s="23"/>
      <c r="I968" s="27"/>
      <c r="J968" s="23">
        <v>2279</v>
      </c>
    </row>
    <row r="969" spans="1:10" ht="12.75">
      <c r="A969" s="15">
        <v>963</v>
      </c>
      <c r="B969" s="15"/>
      <c r="C969" s="17"/>
      <c r="D969" s="15"/>
      <c r="E969" s="21" t="s">
        <v>21</v>
      </c>
      <c r="F969" s="22"/>
      <c r="G969" s="22"/>
      <c r="H969" s="23"/>
      <c r="I969" s="27"/>
      <c r="J969" s="23">
        <v>516</v>
      </c>
    </row>
    <row r="970" spans="1:10" ht="12.75">
      <c r="A970" s="15">
        <v>964</v>
      </c>
      <c r="B970" s="15"/>
      <c r="C970" s="17"/>
      <c r="D970" s="15"/>
      <c r="E970" s="21" t="s">
        <v>18</v>
      </c>
      <c r="F970" s="22"/>
      <c r="G970" s="22"/>
      <c r="H970" s="23"/>
      <c r="I970" s="27"/>
      <c r="J970" s="23">
        <v>194</v>
      </c>
    </row>
    <row r="971" spans="1:10" ht="12.75">
      <c r="A971" s="15">
        <v>965</v>
      </c>
      <c r="B971" s="15"/>
      <c r="C971" s="17"/>
      <c r="D971" s="15"/>
      <c r="E971" s="21" t="s">
        <v>19</v>
      </c>
      <c r="F971" s="22"/>
      <c r="G971" s="22"/>
      <c r="H971" s="23"/>
      <c r="I971" s="27"/>
      <c r="J971" s="23">
        <v>1519</v>
      </c>
    </row>
    <row r="972" spans="1:10" ht="12" customHeight="1">
      <c r="A972" s="15">
        <v>966</v>
      </c>
      <c r="B972" s="15"/>
      <c r="C972" s="17"/>
      <c r="D972" s="15"/>
      <c r="E972" s="21" t="s">
        <v>25</v>
      </c>
      <c r="F972" s="22"/>
      <c r="G972" s="22"/>
      <c r="H972" s="23"/>
      <c r="I972" s="27"/>
      <c r="J972" s="23">
        <v>194</v>
      </c>
    </row>
    <row r="973" spans="1:10" ht="13.5" customHeight="1">
      <c r="A973" s="15">
        <v>967</v>
      </c>
      <c r="B973" s="15"/>
      <c r="C973" s="17"/>
      <c r="D973" s="15"/>
      <c r="E973" s="21" t="s">
        <v>24</v>
      </c>
      <c r="F973" s="22"/>
      <c r="G973" s="22"/>
      <c r="H973" s="23"/>
      <c r="I973" s="27"/>
      <c r="J973" s="23">
        <v>194</v>
      </c>
    </row>
    <row r="974" spans="1:10" ht="12.75">
      <c r="A974" s="15">
        <v>968</v>
      </c>
      <c r="B974" s="15"/>
      <c r="C974" s="17"/>
      <c r="D974" s="15"/>
      <c r="E974" s="21" t="s">
        <v>20</v>
      </c>
      <c r="F974" s="22"/>
      <c r="G974" s="22"/>
      <c r="H974" s="23"/>
      <c r="I974" s="27"/>
      <c r="J974" s="23">
        <v>516</v>
      </c>
    </row>
    <row r="975" spans="1:10" ht="12.75">
      <c r="A975" s="15">
        <v>969</v>
      </c>
      <c r="B975" s="15"/>
      <c r="C975" s="17"/>
      <c r="D975" s="15">
        <v>4120</v>
      </c>
      <c r="E975" s="21" t="s">
        <v>594</v>
      </c>
      <c r="F975" s="22"/>
      <c r="G975" s="22">
        <f>SUM(G976)</f>
        <v>3000</v>
      </c>
      <c r="H975" s="23">
        <f>SUM(H976)</f>
        <v>3000</v>
      </c>
      <c r="I975" s="27"/>
      <c r="J975" s="23">
        <f>SUM(J976:J983)</f>
        <v>3869</v>
      </c>
    </row>
    <row r="976" spans="1:10" ht="12.75">
      <c r="A976" s="15">
        <v>970</v>
      </c>
      <c r="B976" s="15"/>
      <c r="C976" s="17"/>
      <c r="D976" s="15"/>
      <c r="E976" s="21" t="s">
        <v>594</v>
      </c>
      <c r="F976" s="22"/>
      <c r="G976" s="22">
        <v>3000</v>
      </c>
      <c r="H976" s="23">
        <v>3000</v>
      </c>
      <c r="I976" s="27"/>
      <c r="J976" s="23">
        <v>3000</v>
      </c>
    </row>
    <row r="977" spans="1:10" ht="12.75">
      <c r="A977" s="15">
        <v>971</v>
      </c>
      <c r="B977" s="15"/>
      <c r="C977" s="17"/>
      <c r="D977" s="15"/>
      <c r="E977" s="21" t="s">
        <v>48</v>
      </c>
      <c r="F977" s="22"/>
      <c r="G977" s="22"/>
      <c r="H977" s="23"/>
      <c r="I977" s="27"/>
      <c r="J977" s="23">
        <v>365</v>
      </c>
    </row>
    <row r="978" spans="1:10" ht="12.75">
      <c r="A978" s="15">
        <v>972</v>
      </c>
      <c r="B978" s="15"/>
      <c r="C978" s="17"/>
      <c r="D978" s="15"/>
      <c r="E978" s="21" t="s">
        <v>54</v>
      </c>
      <c r="F978" s="22"/>
      <c r="G978" s="22"/>
      <c r="H978" s="23"/>
      <c r="I978" s="27"/>
      <c r="J978" s="23">
        <v>84</v>
      </c>
    </row>
    <row r="979" spans="1:10" ht="12.75">
      <c r="A979" s="15">
        <v>973</v>
      </c>
      <c r="B979" s="15"/>
      <c r="C979" s="17"/>
      <c r="D979" s="15"/>
      <c r="E979" s="21" t="s">
        <v>55</v>
      </c>
      <c r="F979" s="22"/>
      <c r="G979" s="22"/>
      <c r="H979" s="23"/>
      <c r="I979" s="27"/>
      <c r="J979" s="23">
        <v>31</v>
      </c>
    </row>
    <row r="980" spans="1:10" ht="12.75">
      <c r="A980" s="15">
        <v>974</v>
      </c>
      <c r="B980" s="15"/>
      <c r="C980" s="17"/>
      <c r="D980" s="15"/>
      <c r="E980" s="21" t="s">
        <v>51</v>
      </c>
      <c r="F980" s="22"/>
      <c r="G980" s="22"/>
      <c r="H980" s="23"/>
      <c r="I980" s="27"/>
      <c r="J980" s="23">
        <v>243</v>
      </c>
    </row>
    <row r="981" spans="1:10" ht="12.75" customHeight="1">
      <c r="A981" s="15">
        <v>975</v>
      </c>
      <c r="B981" s="15"/>
      <c r="C981" s="17"/>
      <c r="D981" s="15"/>
      <c r="E981" s="21" t="s">
        <v>50</v>
      </c>
      <c r="F981" s="22"/>
      <c r="G981" s="22"/>
      <c r="H981" s="23"/>
      <c r="I981" s="27"/>
      <c r="J981" s="23">
        <v>31</v>
      </c>
    </row>
    <row r="982" spans="1:10" ht="12.75">
      <c r="A982" s="15">
        <v>976</v>
      </c>
      <c r="B982" s="15"/>
      <c r="C982" s="17"/>
      <c r="D982" s="15"/>
      <c r="E982" s="21" t="s">
        <v>56</v>
      </c>
      <c r="F982" s="22"/>
      <c r="G982" s="22"/>
      <c r="H982" s="23"/>
      <c r="I982" s="27"/>
      <c r="J982" s="23">
        <v>31</v>
      </c>
    </row>
    <row r="983" spans="1:10" ht="12.75">
      <c r="A983" s="15">
        <v>977</v>
      </c>
      <c r="B983" s="15"/>
      <c r="C983" s="17"/>
      <c r="D983" s="15"/>
      <c r="E983" s="21" t="s">
        <v>57</v>
      </c>
      <c r="F983" s="22"/>
      <c r="G983" s="22"/>
      <c r="H983" s="23"/>
      <c r="I983" s="27"/>
      <c r="J983" s="23">
        <v>84</v>
      </c>
    </row>
    <row r="984" spans="1:10" ht="12.75">
      <c r="A984" s="15">
        <v>978</v>
      </c>
      <c r="B984" s="15"/>
      <c r="C984" s="17"/>
      <c r="D984" s="15">
        <v>4170</v>
      </c>
      <c r="E984" s="21" t="s">
        <v>313</v>
      </c>
      <c r="F984" s="19">
        <f>SUM(F985:F991)</f>
        <v>102000</v>
      </c>
      <c r="G984" s="19">
        <f>SUM(G985:G991)</f>
        <v>96000</v>
      </c>
      <c r="H984" s="23">
        <f>SUM(H985:H991)</f>
        <v>144000</v>
      </c>
      <c r="I984" s="27"/>
      <c r="J984" s="23">
        <f>SUM(J985:J1001)</f>
        <v>138625</v>
      </c>
    </row>
    <row r="985" spans="1:10" ht="12.75">
      <c r="A985" s="15">
        <v>979</v>
      </c>
      <c r="B985" s="15"/>
      <c r="C985" s="17"/>
      <c r="D985" s="15"/>
      <c r="E985" s="21" t="s">
        <v>342</v>
      </c>
      <c r="F985" s="22">
        <v>1000</v>
      </c>
      <c r="G985" s="22">
        <v>4000</v>
      </c>
      <c r="H985" s="23">
        <v>6000</v>
      </c>
      <c r="I985" s="27"/>
      <c r="J985" s="23">
        <v>4800</v>
      </c>
    </row>
    <row r="986" spans="1:10" ht="12.75">
      <c r="A986" s="15">
        <v>980</v>
      </c>
      <c r="B986" s="15"/>
      <c r="C986" s="17"/>
      <c r="D986" s="15"/>
      <c r="E986" s="21" t="s">
        <v>343</v>
      </c>
      <c r="F986" s="22">
        <v>1000</v>
      </c>
      <c r="G986" s="22">
        <v>4000</v>
      </c>
      <c r="H986" s="23">
        <v>6000</v>
      </c>
      <c r="I986" s="27"/>
      <c r="J986" s="23">
        <v>4800</v>
      </c>
    </row>
    <row r="987" spans="1:10" ht="12.75">
      <c r="A987" s="15">
        <v>981</v>
      </c>
      <c r="B987" s="15"/>
      <c r="C987" s="17"/>
      <c r="D987" s="15"/>
      <c r="E987" s="21" t="s">
        <v>344</v>
      </c>
      <c r="F987" s="22"/>
      <c r="G987" s="22">
        <v>4000</v>
      </c>
      <c r="H987" s="23">
        <v>6000</v>
      </c>
      <c r="I987" s="27"/>
      <c r="J987" s="23">
        <v>4800</v>
      </c>
    </row>
    <row r="988" spans="1:10" ht="12.75">
      <c r="A988" s="15">
        <v>982</v>
      </c>
      <c r="B988" s="15"/>
      <c r="C988" s="17"/>
      <c r="D988" s="15"/>
      <c r="E988" s="21" t="s">
        <v>345</v>
      </c>
      <c r="F988" s="22"/>
      <c r="G988" s="22">
        <v>4000</v>
      </c>
      <c r="H988" s="23">
        <v>6000</v>
      </c>
      <c r="I988" s="27"/>
      <c r="J988" s="23">
        <v>4800</v>
      </c>
    </row>
    <row r="989" spans="1:10" ht="12.75">
      <c r="A989" s="15">
        <v>983</v>
      </c>
      <c r="B989" s="15"/>
      <c r="C989" s="17"/>
      <c r="D989" s="15"/>
      <c r="E989" s="21" t="s">
        <v>346</v>
      </c>
      <c r="F989" s="22"/>
      <c r="G989" s="22"/>
      <c r="H989" s="23"/>
      <c r="I989" s="27"/>
      <c r="J989" s="23">
        <v>4800</v>
      </c>
    </row>
    <row r="990" spans="1:10" ht="12.75">
      <c r="A990" s="15">
        <v>984</v>
      </c>
      <c r="B990" s="15"/>
      <c r="C990" s="17"/>
      <c r="D990" s="15"/>
      <c r="E990" s="21" t="s">
        <v>33</v>
      </c>
      <c r="F990" s="22"/>
      <c r="G990" s="22"/>
      <c r="H990" s="23">
        <v>30000</v>
      </c>
      <c r="I990" s="27"/>
      <c r="J990" s="23">
        <v>30000</v>
      </c>
    </row>
    <row r="991" spans="1:10" ht="12.75" customHeight="1">
      <c r="A991" s="15">
        <v>985</v>
      </c>
      <c r="B991" s="15"/>
      <c r="C991" s="17"/>
      <c r="D991" s="15"/>
      <c r="E991" s="21" t="s">
        <v>347</v>
      </c>
      <c r="F991" s="22">
        <v>100000</v>
      </c>
      <c r="G991" s="22">
        <v>80000</v>
      </c>
      <c r="H991" s="23">
        <v>90000</v>
      </c>
      <c r="I991" s="27"/>
      <c r="J991" s="23">
        <v>40000</v>
      </c>
    </row>
    <row r="992" spans="1:10" ht="12.75">
      <c r="A992" s="15">
        <v>986</v>
      </c>
      <c r="B992" s="15"/>
      <c r="C992" s="17"/>
      <c r="D992" s="15"/>
      <c r="E992" s="21" t="s">
        <v>348</v>
      </c>
      <c r="F992" s="22"/>
      <c r="G992" s="22"/>
      <c r="H992" s="23"/>
      <c r="I992" s="27"/>
      <c r="J992" s="23">
        <v>3000</v>
      </c>
    </row>
    <row r="993" spans="1:10" ht="12.75">
      <c r="A993" s="15">
        <v>987</v>
      </c>
      <c r="B993" s="15"/>
      <c r="C993" s="17"/>
      <c r="D993" s="15"/>
      <c r="E993" s="21" t="s">
        <v>349</v>
      </c>
      <c r="F993" s="22"/>
      <c r="G993" s="22"/>
      <c r="H993" s="23"/>
      <c r="I993" s="27"/>
      <c r="J993" s="23">
        <v>3000</v>
      </c>
    </row>
    <row r="994" spans="1:10" ht="12.75">
      <c r="A994" s="15">
        <v>988</v>
      </c>
      <c r="B994" s="15"/>
      <c r="C994" s="17"/>
      <c r="D994" s="15"/>
      <c r="E994" s="21" t="s">
        <v>350</v>
      </c>
      <c r="F994" s="22"/>
      <c r="G994" s="22"/>
      <c r="H994" s="23"/>
      <c r="I994" s="27"/>
      <c r="J994" s="23">
        <v>3000</v>
      </c>
    </row>
    <row r="995" spans="1:10" ht="12.75">
      <c r="A995" s="15">
        <v>989</v>
      </c>
      <c r="B995" s="15"/>
      <c r="C995" s="17"/>
      <c r="D995" s="15"/>
      <c r="E995" s="21" t="s">
        <v>26</v>
      </c>
      <c r="F995" s="22"/>
      <c r="G995" s="22"/>
      <c r="H995" s="23"/>
      <c r="I995" s="27"/>
      <c r="J995" s="23">
        <v>15000</v>
      </c>
    </row>
    <row r="996" spans="1:10" ht="12.75">
      <c r="A996" s="15">
        <v>990</v>
      </c>
      <c r="B996" s="15"/>
      <c r="C996" s="17"/>
      <c r="D996" s="15"/>
      <c r="E996" s="21" t="s">
        <v>27</v>
      </c>
      <c r="F996" s="22"/>
      <c r="G996" s="22"/>
      <c r="H996" s="23"/>
      <c r="I996" s="27"/>
      <c r="J996" s="23">
        <v>3400</v>
      </c>
    </row>
    <row r="997" spans="1:10" ht="12.75">
      <c r="A997" s="15">
        <v>991</v>
      </c>
      <c r="B997" s="15"/>
      <c r="C997" s="17"/>
      <c r="D997" s="15"/>
      <c r="E997" s="21" t="s">
        <v>28</v>
      </c>
      <c r="F997" s="22"/>
      <c r="G997" s="22"/>
      <c r="H997" s="23"/>
      <c r="I997" s="27"/>
      <c r="J997" s="23">
        <v>1275</v>
      </c>
    </row>
    <row r="998" spans="1:10" ht="12.75">
      <c r="A998" s="15">
        <v>992</v>
      </c>
      <c r="B998" s="15"/>
      <c r="C998" s="17"/>
      <c r="D998" s="15"/>
      <c r="E998" s="21" t="s">
        <v>29</v>
      </c>
      <c r="F998" s="22"/>
      <c r="G998" s="22"/>
      <c r="H998" s="23"/>
      <c r="I998" s="27"/>
      <c r="J998" s="23">
        <v>10000</v>
      </c>
    </row>
    <row r="999" spans="1:10" ht="12.75">
      <c r="A999" s="15">
        <v>993</v>
      </c>
      <c r="B999" s="15"/>
      <c r="C999" s="17"/>
      <c r="D999" s="15"/>
      <c r="E999" s="21" t="s">
        <v>30</v>
      </c>
      <c r="F999" s="22"/>
      <c r="G999" s="22"/>
      <c r="H999" s="23"/>
      <c r="I999" s="27"/>
      <c r="J999" s="23">
        <v>1275</v>
      </c>
    </row>
    <row r="1000" spans="1:10" ht="12.75">
      <c r="A1000" s="15">
        <v>994</v>
      </c>
      <c r="B1000" s="15"/>
      <c r="C1000" s="17"/>
      <c r="D1000" s="15"/>
      <c r="E1000" s="21" t="s">
        <v>31</v>
      </c>
      <c r="F1000" s="22"/>
      <c r="G1000" s="22"/>
      <c r="H1000" s="23"/>
      <c r="I1000" s="27"/>
      <c r="J1000" s="23">
        <v>1275</v>
      </c>
    </row>
    <row r="1001" spans="1:10" ht="12.75">
      <c r="A1001" s="15">
        <v>995</v>
      </c>
      <c r="B1001" s="15"/>
      <c r="C1001" s="17"/>
      <c r="D1001" s="15"/>
      <c r="E1001" s="21" t="s">
        <v>32</v>
      </c>
      <c r="F1001" s="22"/>
      <c r="G1001" s="22"/>
      <c r="H1001" s="23"/>
      <c r="I1001" s="27"/>
      <c r="J1001" s="23">
        <v>3400</v>
      </c>
    </row>
    <row r="1002" spans="1:10" s="44" customFormat="1" ht="12.75">
      <c r="A1002" s="15">
        <v>996</v>
      </c>
      <c r="B1002" s="17" t="s">
        <v>493</v>
      </c>
      <c r="C1002" s="17"/>
      <c r="D1002" s="15">
        <v>4210</v>
      </c>
      <c r="E1002" s="21" t="s">
        <v>555</v>
      </c>
      <c r="F1002" s="19">
        <f>SUM(F1003:F1013)</f>
        <v>85700</v>
      </c>
      <c r="G1002" s="19">
        <f>SUM(G1003:G1013)</f>
        <v>66000</v>
      </c>
      <c r="H1002" s="20">
        <f>SUM(H1003:H1013)</f>
        <v>113000</v>
      </c>
      <c r="I1002" s="27">
        <f>SUM(I1003:I1013)</f>
        <v>10000</v>
      </c>
      <c r="J1002" s="20">
        <f>SUM(J1003:J1025)</f>
        <v>130757.5</v>
      </c>
    </row>
    <row r="1003" spans="1:10" ht="12.75" customHeight="1">
      <c r="A1003" s="15">
        <v>997</v>
      </c>
      <c r="B1003" s="15" t="s">
        <v>493</v>
      </c>
      <c r="C1003" s="17" t="s">
        <v>494</v>
      </c>
      <c r="D1003" s="15"/>
      <c r="E1003" s="21" t="s">
        <v>351</v>
      </c>
      <c r="F1003" s="22">
        <v>51200</v>
      </c>
      <c r="G1003" s="22">
        <v>4000</v>
      </c>
      <c r="H1003" s="23">
        <v>6000</v>
      </c>
      <c r="I1003" s="24"/>
      <c r="J1003" s="23">
        <v>2000</v>
      </c>
    </row>
    <row r="1004" spans="1:10" ht="12.75">
      <c r="A1004" s="15">
        <v>998</v>
      </c>
      <c r="B1004" s="15" t="s">
        <v>493</v>
      </c>
      <c r="C1004" s="15" t="s">
        <v>494</v>
      </c>
      <c r="D1004" s="15"/>
      <c r="E1004" s="21" t="s">
        <v>352</v>
      </c>
      <c r="F1004" s="22">
        <v>1500</v>
      </c>
      <c r="G1004" s="22">
        <v>4000</v>
      </c>
      <c r="H1004" s="23">
        <v>6000</v>
      </c>
      <c r="I1004" s="24"/>
      <c r="J1004" s="23">
        <v>2000</v>
      </c>
    </row>
    <row r="1005" spans="1:10" ht="12.75">
      <c r="A1005" s="15">
        <v>999</v>
      </c>
      <c r="B1005" s="15"/>
      <c r="C1005" s="15" t="s">
        <v>494</v>
      </c>
      <c r="D1005" s="15"/>
      <c r="E1005" s="21" t="s">
        <v>353</v>
      </c>
      <c r="F1005" s="22">
        <v>3000</v>
      </c>
      <c r="G1005" s="22">
        <v>4000</v>
      </c>
      <c r="H1005" s="23">
        <v>6000</v>
      </c>
      <c r="I1005" s="24"/>
      <c r="J1005" s="23">
        <v>2000</v>
      </c>
    </row>
    <row r="1006" spans="1:10" ht="12.75">
      <c r="A1006" s="15">
        <v>1000</v>
      </c>
      <c r="B1006" s="15"/>
      <c r="C1006" s="15"/>
      <c r="D1006" s="15"/>
      <c r="E1006" s="21" t="s">
        <v>354</v>
      </c>
      <c r="F1006" s="22"/>
      <c r="G1006" s="22"/>
      <c r="H1006" s="23">
        <v>18000</v>
      </c>
      <c r="I1006" s="24"/>
      <c r="J1006" s="23">
        <v>2000</v>
      </c>
    </row>
    <row r="1007" spans="1:10" ht="12.75">
      <c r="A1007" s="15">
        <v>1001</v>
      </c>
      <c r="B1007" s="15"/>
      <c r="C1007" s="15"/>
      <c r="D1007" s="15"/>
      <c r="E1007" s="21" t="s">
        <v>355</v>
      </c>
      <c r="F1007" s="22">
        <v>2000</v>
      </c>
      <c r="G1007" s="22">
        <v>4000</v>
      </c>
      <c r="H1007" s="23">
        <v>6000</v>
      </c>
      <c r="I1007" s="24"/>
      <c r="J1007" s="23">
        <v>2000</v>
      </c>
    </row>
    <row r="1008" spans="1:10" ht="15.75" customHeight="1">
      <c r="A1008" s="15">
        <v>1002</v>
      </c>
      <c r="B1008" s="15" t="s">
        <v>493</v>
      </c>
      <c r="C1008" s="15"/>
      <c r="D1008" s="15"/>
      <c r="E1008" s="21" t="s">
        <v>356</v>
      </c>
      <c r="F1008" s="22">
        <v>8000</v>
      </c>
      <c r="G1008" s="22">
        <v>17000</v>
      </c>
      <c r="H1008" s="23">
        <v>7000</v>
      </c>
      <c r="I1008" s="24"/>
      <c r="J1008" s="23">
        <v>3000</v>
      </c>
    </row>
    <row r="1009" spans="1:10" ht="12.75">
      <c r="A1009" s="15">
        <v>1003</v>
      </c>
      <c r="B1009" s="15"/>
      <c r="C1009" s="15" t="s">
        <v>494</v>
      </c>
      <c r="D1009" s="15"/>
      <c r="E1009" s="21" t="s">
        <v>357</v>
      </c>
      <c r="F1009" s="22"/>
      <c r="G1009" s="22"/>
      <c r="H1009" s="23">
        <v>7000</v>
      </c>
      <c r="I1009" s="24"/>
      <c r="J1009" s="23">
        <v>3000</v>
      </c>
    </row>
    <row r="1010" spans="1:10" ht="12.75">
      <c r="A1010" s="15">
        <v>1004</v>
      </c>
      <c r="B1010" s="15"/>
      <c r="C1010" s="15"/>
      <c r="D1010" s="15"/>
      <c r="E1010" s="21" t="s">
        <v>358</v>
      </c>
      <c r="F1010" s="22"/>
      <c r="G1010" s="22"/>
      <c r="H1010" s="23"/>
      <c r="I1010" s="24"/>
      <c r="J1010" s="23">
        <v>3000</v>
      </c>
    </row>
    <row r="1011" spans="1:10" ht="12.75">
      <c r="A1011" s="15">
        <v>1005</v>
      </c>
      <c r="B1011" s="15"/>
      <c r="C1011" s="15"/>
      <c r="D1011" s="15"/>
      <c r="E1011" s="21" t="s">
        <v>359</v>
      </c>
      <c r="F1011" s="22"/>
      <c r="G1011" s="22"/>
      <c r="H1011" s="23">
        <v>9000</v>
      </c>
      <c r="I1011" s="24"/>
      <c r="J1011" s="23">
        <v>3000</v>
      </c>
    </row>
    <row r="1012" spans="1:10" ht="12.75">
      <c r="A1012" s="15">
        <v>1006</v>
      </c>
      <c r="B1012" s="15"/>
      <c r="C1012" s="15"/>
      <c r="D1012" s="15"/>
      <c r="E1012" s="21" t="s">
        <v>360</v>
      </c>
      <c r="F1012" s="22"/>
      <c r="G1012" s="22"/>
      <c r="H1012" s="23"/>
      <c r="I1012" s="24"/>
      <c r="J1012" s="23">
        <v>3000</v>
      </c>
    </row>
    <row r="1013" spans="1:10" ht="12.75">
      <c r="A1013" s="15">
        <v>1007</v>
      </c>
      <c r="B1013" s="15"/>
      <c r="C1013" s="15"/>
      <c r="D1013" s="15"/>
      <c r="E1013" s="21" t="s">
        <v>415</v>
      </c>
      <c r="F1013" s="22">
        <v>20000</v>
      </c>
      <c r="G1013" s="22">
        <v>33000</v>
      </c>
      <c r="H1013" s="23">
        <v>48000</v>
      </c>
      <c r="I1013" s="24">
        <v>10000</v>
      </c>
      <c r="J1013" s="23">
        <f>40000-2700</f>
        <v>37300</v>
      </c>
    </row>
    <row r="1014" spans="1:10" ht="12.75">
      <c r="A1014" s="15">
        <v>1008</v>
      </c>
      <c r="B1014" s="15"/>
      <c r="C1014" s="15"/>
      <c r="D1014" s="15"/>
      <c r="E1014" s="21" t="s">
        <v>34</v>
      </c>
      <c r="F1014" s="22"/>
      <c r="G1014" s="22"/>
      <c r="H1014" s="23"/>
      <c r="I1014" s="24"/>
      <c r="J1014" s="23">
        <v>5000</v>
      </c>
    </row>
    <row r="1015" spans="1:10" ht="12.75">
      <c r="A1015" s="15">
        <v>1009</v>
      </c>
      <c r="B1015" s="15"/>
      <c r="C1015" s="15"/>
      <c r="D1015" s="15"/>
      <c r="E1015" s="21" t="s">
        <v>35</v>
      </c>
      <c r="F1015" s="22"/>
      <c r="G1015" s="22"/>
      <c r="H1015" s="23"/>
      <c r="I1015" s="24"/>
      <c r="J1015" s="23">
        <v>1000</v>
      </c>
    </row>
    <row r="1016" spans="1:10" ht="12.75">
      <c r="A1016" s="15">
        <v>1010</v>
      </c>
      <c r="B1016" s="15"/>
      <c r="C1016" s="15"/>
      <c r="D1016" s="15"/>
      <c r="E1016" s="21" t="s">
        <v>36</v>
      </c>
      <c r="F1016" s="22"/>
      <c r="G1016" s="22"/>
      <c r="H1016" s="23"/>
      <c r="I1016" s="24"/>
      <c r="J1016" s="23">
        <v>12000</v>
      </c>
    </row>
    <row r="1017" spans="1:10" ht="12.75">
      <c r="A1017" s="15">
        <v>1011</v>
      </c>
      <c r="B1017" s="15"/>
      <c r="C1017" s="15"/>
      <c r="D1017" s="15"/>
      <c r="E1017" s="21" t="s">
        <v>37</v>
      </c>
      <c r="F1017" s="22"/>
      <c r="G1017" s="22"/>
      <c r="H1017" s="23"/>
      <c r="I1017" s="24"/>
      <c r="J1017" s="23">
        <v>2500</v>
      </c>
    </row>
    <row r="1018" spans="1:10" ht="12.75">
      <c r="A1018" s="15">
        <v>1012</v>
      </c>
      <c r="B1018" s="15"/>
      <c r="C1018" s="15"/>
      <c r="D1018" s="15"/>
      <c r="E1018" s="21" t="s">
        <v>38</v>
      </c>
      <c r="F1018" s="22"/>
      <c r="G1018" s="22"/>
      <c r="H1018" s="23"/>
      <c r="I1018" s="24"/>
      <c r="J1018" s="23">
        <v>1500</v>
      </c>
    </row>
    <row r="1019" spans="1:10" ht="12.75">
      <c r="A1019" s="15">
        <v>1013</v>
      </c>
      <c r="B1019" s="15"/>
      <c r="C1019" s="15"/>
      <c r="D1019" s="15"/>
      <c r="E1019" s="21" t="s">
        <v>390</v>
      </c>
      <c r="F1019" s="22"/>
      <c r="G1019" s="22"/>
      <c r="H1019" s="23"/>
      <c r="I1019" s="24"/>
      <c r="J1019" s="23">
        <v>20000</v>
      </c>
    </row>
    <row r="1020" spans="1:10" ht="12.75">
      <c r="A1020" s="15">
        <v>1014</v>
      </c>
      <c r="B1020" s="15"/>
      <c r="C1020" s="15"/>
      <c r="D1020" s="15"/>
      <c r="E1020" s="21" t="s">
        <v>391</v>
      </c>
      <c r="F1020" s="22"/>
      <c r="G1020" s="22"/>
      <c r="H1020" s="23"/>
      <c r="I1020" s="24"/>
      <c r="J1020" s="23">
        <f>1500+4400+2000</f>
        <v>7900</v>
      </c>
    </row>
    <row r="1021" spans="1:10" ht="12.75">
      <c r="A1021" s="15">
        <v>1015</v>
      </c>
      <c r="B1021" s="15"/>
      <c r="C1021" s="15"/>
      <c r="D1021" s="15"/>
      <c r="E1021" s="21" t="s">
        <v>39</v>
      </c>
      <c r="F1021" s="22"/>
      <c r="G1021" s="22"/>
      <c r="H1021" s="23"/>
      <c r="I1021" s="24"/>
      <c r="J1021" s="23">
        <v>5000</v>
      </c>
    </row>
    <row r="1022" spans="1:10" ht="25.5">
      <c r="A1022" s="15">
        <v>1016</v>
      </c>
      <c r="B1022" s="15"/>
      <c r="C1022" s="15"/>
      <c r="D1022" s="15"/>
      <c r="E1022" s="21" t="s">
        <v>392</v>
      </c>
      <c r="F1022" s="22"/>
      <c r="G1022" s="22"/>
      <c r="H1022" s="23"/>
      <c r="I1022" s="24"/>
      <c r="J1022" s="23">
        <v>2557.5</v>
      </c>
    </row>
    <row r="1023" spans="1:10" ht="12.75">
      <c r="A1023" s="15">
        <v>1017</v>
      </c>
      <c r="B1023" s="15"/>
      <c r="C1023" s="15"/>
      <c r="D1023" s="15"/>
      <c r="E1023" s="21" t="s">
        <v>393</v>
      </c>
      <c r="F1023" s="22"/>
      <c r="G1023" s="22"/>
      <c r="H1023" s="23"/>
      <c r="I1023" s="24"/>
      <c r="J1023" s="23">
        <v>5000</v>
      </c>
    </row>
    <row r="1024" spans="1:10" ht="12.75">
      <c r="A1024" s="15">
        <v>1018</v>
      </c>
      <c r="B1024" s="15"/>
      <c r="C1024" s="15"/>
      <c r="D1024" s="15"/>
      <c r="E1024" s="21" t="s">
        <v>40</v>
      </c>
      <c r="F1024" s="22"/>
      <c r="G1024" s="22"/>
      <c r="H1024" s="23"/>
      <c r="I1024" s="24"/>
      <c r="J1024" s="23">
        <v>3000</v>
      </c>
    </row>
    <row r="1025" spans="1:10" ht="12.75">
      <c r="A1025" s="15">
        <v>1019</v>
      </c>
      <c r="B1025" s="15"/>
      <c r="C1025" s="15"/>
      <c r="D1025" s="15"/>
      <c r="E1025" s="21" t="s">
        <v>41</v>
      </c>
      <c r="F1025" s="22"/>
      <c r="G1025" s="22"/>
      <c r="H1025" s="23"/>
      <c r="I1025" s="24"/>
      <c r="J1025" s="23">
        <v>3000</v>
      </c>
    </row>
    <row r="1026" spans="1:10" s="44" customFormat="1" ht="12.75">
      <c r="A1026" s="15">
        <v>1020</v>
      </c>
      <c r="B1026" s="17" t="s">
        <v>493</v>
      </c>
      <c r="C1026" s="15"/>
      <c r="D1026" s="15">
        <v>4260</v>
      </c>
      <c r="E1026" s="21" t="s">
        <v>495</v>
      </c>
      <c r="F1026" s="19">
        <f>SUM(F1027)</f>
        <v>1200</v>
      </c>
      <c r="G1026" s="19" t="e">
        <f>SUM(G1027+#REF!)</f>
        <v>#REF!</v>
      </c>
      <c r="H1026" s="20" t="e">
        <f>SUM(H1027+#REF!)</f>
        <v>#REF!</v>
      </c>
      <c r="I1026" s="27">
        <f>SUM(I1027)</f>
        <v>0</v>
      </c>
      <c r="J1026" s="20">
        <f>SUM(J1027)</f>
        <v>35000</v>
      </c>
    </row>
    <row r="1027" spans="1:10" ht="25.5">
      <c r="A1027" s="15">
        <v>1021</v>
      </c>
      <c r="B1027" s="15" t="s">
        <v>493</v>
      </c>
      <c r="C1027" s="17" t="s">
        <v>494</v>
      </c>
      <c r="D1027" s="15"/>
      <c r="E1027" s="21" t="s">
        <v>416</v>
      </c>
      <c r="F1027" s="22">
        <v>1200</v>
      </c>
      <c r="G1027" s="22">
        <v>7000</v>
      </c>
      <c r="H1027" s="23">
        <v>12000</v>
      </c>
      <c r="I1027" s="24"/>
      <c r="J1027" s="23">
        <v>35000</v>
      </c>
    </row>
    <row r="1028" spans="1:10" s="44" customFormat="1" ht="12.75">
      <c r="A1028" s="15">
        <v>1022</v>
      </c>
      <c r="B1028" s="17" t="s">
        <v>493</v>
      </c>
      <c r="C1028" s="15" t="s">
        <v>494</v>
      </c>
      <c r="D1028" s="15">
        <v>4300</v>
      </c>
      <c r="E1028" s="21" t="s">
        <v>507</v>
      </c>
      <c r="F1028" s="19">
        <f>SUM(F1029:F1042)</f>
        <v>91500</v>
      </c>
      <c r="G1028" s="19">
        <f>SUM(G1029:G1044)</f>
        <v>410200</v>
      </c>
      <c r="H1028" s="20">
        <f>SUM(H1029:H1044)</f>
        <v>703500</v>
      </c>
      <c r="I1028" s="27">
        <f>SUM(I1029:I1042)</f>
        <v>11000</v>
      </c>
      <c r="J1028" s="20">
        <f>SUM(J1029:J1057)</f>
        <v>564417.89</v>
      </c>
    </row>
    <row r="1029" spans="1:10" ht="12.75">
      <c r="A1029" s="15">
        <v>1023</v>
      </c>
      <c r="B1029" s="15"/>
      <c r="C1029" s="17" t="s">
        <v>494</v>
      </c>
      <c r="D1029" s="15"/>
      <c r="E1029" s="21" t="s">
        <v>417</v>
      </c>
      <c r="F1029" s="22">
        <v>4500</v>
      </c>
      <c r="G1029" s="22">
        <v>3500</v>
      </c>
      <c r="H1029" s="23">
        <v>5000</v>
      </c>
      <c r="I1029" s="24"/>
      <c r="J1029" s="23">
        <v>5000</v>
      </c>
    </row>
    <row r="1030" spans="1:10" ht="12.75">
      <c r="A1030" s="15">
        <v>1024</v>
      </c>
      <c r="B1030" s="15"/>
      <c r="C1030" s="15"/>
      <c r="D1030" s="15"/>
      <c r="E1030" s="21" t="s">
        <v>418</v>
      </c>
      <c r="F1030" s="22">
        <v>5000</v>
      </c>
      <c r="G1030" s="22">
        <v>3500</v>
      </c>
      <c r="H1030" s="23">
        <v>5000</v>
      </c>
      <c r="I1030" s="24"/>
      <c r="J1030" s="23">
        <v>5000</v>
      </c>
    </row>
    <row r="1031" spans="1:10" ht="12.75">
      <c r="A1031" s="15">
        <v>1025</v>
      </c>
      <c r="B1031" s="15" t="s">
        <v>493</v>
      </c>
      <c r="C1031" s="15"/>
      <c r="D1031" s="15"/>
      <c r="E1031" s="21" t="s">
        <v>419</v>
      </c>
      <c r="F1031" s="22">
        <v>4500</v>
      </c>
      <c r="G1031" s="22">
        <v>3500</v>
      </c>
      <c r="H1031" s="23">
        <v>5000</v>
      </c>
      <c r="I1031" s="24"/>
      <c r="J1031" s="23">
        <v>5000</v>
      </c>
    </row>
    <row r="1032" spans="1:10" ht="12.75">
      <c r="A1032" s="15">
        <v>1026</v>
      </c>
      <c r="B1032" s="15"/>
      <c r="C1032" s="15" t="s">
        <v>494</v>
      </c>
      <c r="D1032" s="15"/>
      <c r="E1032" s="21" t="s">
        <v>420</v>
      </c>
      <c r="F1032" s="22"/>
      <c r="G1032" s="22">
        <v>3500</v>
      </c>
      <c r="H1032" s="23">
        <v>5000</v>
      </c>
      <c r="I1032" s="24"/>
      <c r="J1032" s="23">
        <v>5000</v>
      </c>
    </row>
    <row r="1033" spans="1:10" ht="12.75">
      <c r="A1033" s="15">
        <v>1027</v>
      </c>
      <c r="B1033" s="15"/>
      <c r="C1033" s="15"/>
      <c r="D1033" s="15"/>
      <c r="E1033" s="21" t="s">
        <v>421</v>
      </c>
      <c r="F1033" s="22"/>
      <c r="G1033" s="22"/>
      <c r="H1033" s="23">
        <v>5000</v>
      </c>
      <c r="I1033" s="24"/>
      <c r="J1033" s="23">
        <v>5000</v>
      </c>
    </row>
    <row r="1034" spans="1:10" ht="12.75">
      <c r="A1034" s="15">
        <v>1028</v>
      </c>
      <c r="B1034" s="15"/>
      <c r="C1034" s="15"/>
      <c r="D1034" s="15"/>
      <c r="E1034" s="21" t="s">
        <v>422</v>
      </c>
      <c r="F1034" s="22"/>
      <c r="G1034" s="22">
        <v>250000</v>
      </c>
      <c r="H1034" s="23">
        <v>490000</v>
      </c>
      <c r="I1034" s="24"/>
      <c r="J1034" s="23">
        <v>220000</v>
      </c>
    </row>
    <row r="1035" spans="1:10" ht="12.75">
      <c r="A1035" s="15">
        <v>1029</v>
      </c>
      <c r="B1035" s="15"/>
      <c r="C1035" s="15"/>
      <c r="D1035" s="15"/>
      <c r="E1035" s="21" t="s">
        <v>423</v>
      </c>
      <c r="F1035" s="22"/>
      <c r="G1035" s="22"/>
      <c r="H1035" s="23">
        <v>18000</v>
      </c>
      <c r="I1035" s="24"/>
      <c r="J1035" s="23">
        <v>14000</v>
      </c>
    </row>
    <row r="1036" spans="1:10" ht="12.75">
      <c r="A1036" s="15">
        <v>1030</v>
      </c>
      <c r="B1036" s="15" t="s">
        <v>493</v>
      </c>
      <c r="C1036" s="15"/>
      <c r="D1036" s="15"/>
      <c r="E1036" s="21" t="s">
        <v>424</v>
      </c>
      <c r="F1036" s="22">
        <v>18500</v>
      </c>
      <c r="G1036" s="22">
        <v>30000</v>
      </c>
      <c r="H1036" s="23">
        <v>18500</v>
      </c>
      <c r="I1036" s="24"/>
      <c r="J1036" s="23">
        <v>14000</v>
      </c>
    </row>
    <row r="1037" spans="1:10" ht="14.25" customHeight="1">
      <c r="A1037" s="15">
        <v>1031</v>
      </c>
      <c r="B1037" s="15"/>
      <c r="C1037" s="15" t="s">
        <v>494</v>
      </c>
      <c r="D1037" s="15"/>
      <c r="E1037" s="21" t="s">
        <v>425</v>
      </c>
      <c r="F1037" s="22"/>
      <c r="G1037" s="22"/>
      <c r="H1037" s="23">
        <v>15000</v>
      </c>
      <c r="I1037" s="24"/>
      <c r="J1037" s="23">
        <v>14000</v>
      </c>
    </row>
    <row r="1038" spans="1:10" ht="12.75">
      <c r="A1038" s="15">
        <v>1032</v>
      </c>
      <c r="B1038" s="15"/>
      <c r="C1038" s="15"/>
      <c r="D1038" s="15"/>
      <c r="E1038" s="21" t="s">
        <v>426</v>
      </c>
      <c r="F1038" s="22"/>
      <c r="G1038" s="22"/>
      <c r="H1038" s="23"/>
      <c r="I1038" s="24"/>
      <c r="J1038" s="23">
        <v>10000</v>
      </c>
    </row>
    <row r="1039" spans="1:10" ht="12.75">
      <c r="A1039" s="15">
        <v>1033</v>
      </c>
      <c r="B1039" s="15"/>
      <c r="C1039" s="15"/>
      <c r="D1039" s="15"/>
      <c r="E1039" s="21" t="s">
        <v>427</v>
      </c>
      <c r="F1039" s="22"/>
      <c r="G1039" s="22"/>
      <c r="H1039" s="23"/>
      <c r="I1039" s="24"/>
      <c r="J1039" s="23">
        <v>10000</v>
      </c>
    </row>
    <row r="1040" spans="1:10" ht="12.75">
      <c r="A1040" s="15">
        <v>1034</v>
      </c>
      <c r="B1040" s="15"/>
      <c r="C1040" s="15"/>
      <c r="D1040" s="15"/>
      <c r="E1040" s="21" t="s">
        <v>428</v>
      </c>
      <c r="F1040" s="22">
        <v>45000</v>
      </c>
      <c r="G1040" s="22">
        <v>50000</v>
      </c>
      <c r="H1040" s="23">
        <v>55000</v>
      </c>
      <c r="I1040" s="24">
        <v>11000</v>
      </c>
      <c r="J1040" s="23">
        <v>65000</v>
      </c>
    </row>
    <row r="1041" spans="1:10" ht="12.75">
      <c r="A1041" s="15">
        <v>1035</v>
      </c>
      <c r="B1041" s="15"/>
      <c r="C1041" s="15"/>
      <c r="D1041" s="15"/>
      <c r="E1041" s="21" t="s">
        <v>429</v>
      </c>
      <c r="F1041" s="22">
        <v>10000</v>
      </c>
      <c r="G1041" s="22">
        <v>20000</v>
      </c>
      <c r="H1041" s="23">
        <v>25000</v>
      </c>
      <c r="I1041" s="24"/>
      <c r="J1041" s="23">
        <v>25000</v>
      </c>
    </row>
    <row r="1042" spans="1:10" ht="12.75">
      <c r="A1042" s="15">
        <v>1036</v>
      </c>
      <c r="B1042" s="15"/>
      <c r="C1042" s="15"/>
      <c r="D1042" s="15"/>
      <c r="E1042" s="21" t="s">
        <v>430</v>
      </c>
      <c r="F1042" s="22">
        <v>4000</v>
      </c>
      <c r="G1042" s="22">
        <v>30000</v>
      </c>
      <c r="H1042" s="23">
        <v>40000</v>
      </c>
      <c r="I1042" s="24"/>
      <c r="J1042" s="23">
        <v>40000</v>
      </c>
    </row>
    <row r="1043" spans="1:10" ht="12.75">
      <c r="A1043" s="15">
        <v>1037</v>
      </c>
      <c r="B1043" s="15"/>
      <c r="C1043" s="15"/>
      <c r="D1043" s="15"/>
      <c r="E1043" s="21" t="s">
        <v>431</v>
      </c>
      <c r="F1043" s="22"/>
      <c r="G1043" s="22">
        <v>15000</v>
      </c>
      <c r="H1043" s="23">
        <v>15000</v>
      </c>
      <c r="I1043" s="24"/>
      <c r="J1043" s="23">
        <v>15000</v>
      </c>
    </row>
    <row r="1044" spans="1:10" ht="25.5">
      <c r="A1044" s="15">
        <v>1038</v>
      </c>
      <c r="B1044" s="15"/>
      <c r="C1044" s="15"/>
      <c r="D1044" s="15"/>
      <c r="E1044" s="21" t="s">
        <v>432</v>
      </c>
      <c r="F1044" s="22"/>
      <c r="G1044" s="22">
        <v>1200</v>
      </c>
      <c r="H1044" s="23">
        <v>2000</v>
      </c>
      <c r="I1044" s="24"/>
      <c r="J1044" s="23">
        <v>2000</v>
      </c>
    </row>
    <row r="1045" spans="1:10" ht="12.75">
      <c r="A1045" s="15">
        <v>1039</v>
      </c>
      <c r="B1045" s="15"/>
      <c r="C1045" s="15"/>
      <c r="D1045" s="15"/>
      <c r="E1045" s="21" t="s">
        <v>394</v>
      </c>
      <c r="F1045" s="22"/>
      <c r="G1045" s="22"/>
      <c r="H1045" s="23"/>
      <c r="I1045" s="24"/>
      <c r="J1045" s="23">
        <v>24413.5</v>
      </c>
    </row>
    <row r="1046" spans="1:10" ht="12.75">
      <c r="A1046" s="15">
        <v>1040</v>
      </c>
      <c r="B1046" s="15"/>
      <c r="C1046" s="15"/>
      <c r="D1046" s="15"/>
      <c r="E1046" s="21" t="s">
        <v>395</v>
      </c>
      <c r="F1046" s="22"/>
      <c r="G1046" s="22"/>
      <c r="H1046" s="23"/>
      <c r="I1046" s="24"/>
      <c r="J1046" s="23">
        <v>9599.06</v>
      </c>
    </row>
    <row r="1047" spans="1:10" ht="12.75">
      <c r="A1047" s="15">
        <v>1041</v>
      </c>
      <c r="B1047" s="15"/>
      <c r="C1047" s="15"/>
      <c r="D1047" s="15"/>
      <c r="E1047" s="21" t="s">
        <v>396</v>
      </c>
      <c r="F1047" s="22"/>
      <c r="G1047" s="22"/>
      <c r="H1047" s="23"/>
      <c r="I1047" s="24"/>
      <c r="J1047" s="23">
        <v>5333.26</v>
      </c>
    </row>
    <row r="1048" spans="1:10" ht="12.75">
      <c r="A1048" s="15">
        <v>1042</v>
      </c>
      <c r="B1048" s="15"/>
      <c r="C1048" s="15"/>
      <c r="D1048" s="15"/>
      <c r="E1048" s="21" t="s">
        <v>397</v>
      </c>
      <c r="F1048" s="22"/>
      <c r="G1048" s="22"/>
      <c r="H1048" s="23"/>
      <c r="I1048" s="24"/>
      <c r="J1048" s="23">
        <v>6595.5</v>
      </c>
    </row>
    <row r="1049" spans="1:10" ht="12.75">
      <c r="A1049" s="15">
        <v>1043</v>
      </c>
      <c r="B1049" s="15"/>
      <c r="C1049" s="15"/>
      <c r="D1049" s="15"/>
      <c r="E1049" s="21" t="s">
        <v>398</v>
      </c>
      <c r="F1049" s="22"/>
      <c r="G1049" s="22"/>
      <c r="H1049" s="23"/>
      <c r="I1049" s="24"/>
      <c r="J1049" s="23">
        <v>6000</v>
      </c>
    </row>
    <row r="1050" spans="1:10" ht="12.75">
      <c r="A1050" s="15">
        <v>1044</v>
      </c>
      <c r="B1050" s="15"/>
      <c r="C1050" s="15"/>
      <c r="D1050" s="15"/>
      <c r="E1050" s="21" t="s">
        <v>399</v>
      </c>
      <c r="F1050" s="22"/>
      <c r="G1050" s="22"/>
      <c r="H1050" s="23"/>
      <c r="I1050" s="24"/>
      <c r="J1050" s="23">
        <f>4076.57</f>
        <v>4076.57</v>
      </c>
    </row>
    <row r="1051" spans="1:10" ht="12.75">
      <c r="A1051" s="15">
        <v>1045</v>
      </c>
      <c r="B1051" s="15"/>
      <c r="C1051" s="15"/>
      <c r="D1051" s="15"/>
      <c r="E1051" s="21" t="s">
        <v>400</v>
      </c>
      <c r="F1051" s="22"/>
      <c r="G1051" s="22"/>
      <c r="H1051" s="23"/>
      <c r="I1051" s="24"/>
      <c r="J1051" s="23">
        <v>15000</v>
      </c>
    </row>
    <row r="1052" spans="1:10" ht="12.75">
      <c r="A1052" s="15">
        <v>1046</v>
      </c>
      <c r="B1052" s="15"/>
      <c r="C1052" s="15"/>
      <c r="D1052" s="15"/>
      <c r="E1052" s="21" t="s">
        <v>401</v>
      </c>
      <c r="F1052" s="22"/>
      <c r="G1052" s="22"/>
      <c r="H1052" s="23"/>
      <c r="I1052" s="24"/>
      <c r="J1052" s="23">
        <v>2400</v>
      </c>
    </row>
    <row r="1053" spans="1:10" ht="12.75">
      <c r="A1053" s="15">
        <v>1047</v>
      </c>
      <c r="B1053" s="15"/>
      <c r="C1053" s="15"/>
      <c r="D1053" s="15"/>
      <c r="E1053" s="21" t="s">
        <v>402</v>
      </c>
      <c r="F1053" s="22"/>
      <c r="G1053" s="22"/>
      <c r="H1053" s="23"/>
      <c r="I1053" s="24"/>
      <c r="J1053" s="23">
        <v>14000</v>
      </c>
    </row>
    <row r="1054" spans="1:10" ht="12.75">
      <c r="A1054" s="15">
        <v>1048</v>
      </c>
      <c r="B1054" s="15"/>
      <c r="C1054" s="15"/>
      <c r="D1054" s="15"/>
      <c r="E1054" s="21" t="s">
        <v>403</v>
      </c>
      <c r="F1054" s="22"/>
      <c r="G1054" s="22"/>
      <c r="H1054" s="23"/>
      <c r="I1054" s="24"/>
      <c r="J1054" s="23">
        <v>4000</v>
      </c>
    </row>
    <row r="1055" spans="1:10" ht="12.75">
      <c r="A1055" s="15">
        <v>1049</v>
      </c>
      <c r="B1055" s="15"/>
      <c r="C1055" s="15"/>
      <c r="D1055" s="15"/>
      <c r="E1055" s="21" t="s">
        <v>404</v>
      </c>
      <c r="F1055" s="22"/>
      <c r="G1055" s="22"/>
      <c r="H1055" s="23"/>
      <c r="I1055" s="24"/>
      <c r="J1055" s="23">
        <v>10000</v>
      </c>
    </row>
    <row r="1056" spans="1:10" ht="15" customHeight="1">
      <c r="A1056" s="15">
        <v>1050</v>
      </c>
      <c r="B1056" s="15"/>
      <c r="C1056" s="15"/>
      <c r="D1056" s="15"/>
      <c r="E1056" s="21" t="s">
        <v>42</v>
      </c>
      <c r="F1056" s="22"/>
      <c r="G1056" s="22"/>
      <c r="H1056" s="23"/>
      <c r="I1056" s="24"/>
      <c r="J1056" s="23">
        <v>5000</v>
      </c>
    </row>
    <row r="1057" spans="1:10" ht="12.75">
      <c r="A1057" s="15">
        <v>1051</v>
      </c>
      <c r="B1057" s="15"/>
      <c r="C1057" s="15"/>
      <c r="D1057" s="15"/>
      <c r="E1057" s="21" t="s">
        <v>405</v>
      </c>
      <c r="F1057" s="22"/>
      <c r="G1057" s="22"/>
      <c r="H1057" s="23"/>
      <c r="I1057" s="24"/>
      <c r="J1057" s="23">
        <v>4000</v>
      </c>
    </row>
    <row r="1058" spans="1:10" ht="12.75">
      <c r="A1058" s="15">
        <v>1052</v>
      </c>
      <c r="B1058" s="15"/>
      <c r="C1058" s="15"/>
      <c r="D1058" s="15">
        <v>4350</v>
      </c>
      <c r="E1058" s="21" t="s">
        <v>618</v>
      </c>
      <c r="F1058" s="22"/>
      <c r="G1058" s="22"/>
      <c r="H1058" s="23"/>
      <c r="I1058" s="24"/>
      <c r="J1058" s="23">
        <f>SUM(J1059)</f>
        <v>1500</v>
      </c>
    </row>
    <row r="1059" spans="1:10" ht="12.75">
      <c r="A1059" s="15">
        <v>1053</v>
      </c>
      <c r="B1059" s="15"/>
      <c r="C1059" s="15"/>
      <c r="D1059" s="15"/>
      <c r="E1059" s="21" t="s">
        <v>187</v>
      </c>
      <c r="F1059" s="22"/>
      <c r="G1059" s="22"/>
      <c r="H1059" s="23"/>
      <c r="I1059" s="24"/>
      <c r="J1059" s="23">
        <v>1500</v>
      </c>
    </row>
    <row r="1060" spans="1:10" ht="26.25" customHeight="1">
      <c r="A1060" s="15">
        <v>1054</v>
      </c>
      <c r="B1060" s="15"/>
      <c r="C1060" s="15"/>
      <c r="D1060" s="15">
        <v>4370</v>
      </c>
      <c r="E1060" s="21" t="s">
        <v>620</v>
      </c>
      <c r="F1060" s="22"/>
      <c r="G1060" s="22">
        <f>SUM(G1061:G1063)</f>
        <v>2800</v>
      </c>
      <c r="H1060" s="20">
        <f>SUM(H1061:H1063)</f>
        <v>4000</v>
      </c>
      <c r="I1060" s="24"/>
      <c r="J1060" s="20">
        <f>SUM(J1061:J1063)</f>
        <v>3000</v>
      </c>
    </row>
    <row r="1061" spans="1:10" ht="25.5">
      <c r="A1061" s="15">
        <v>1055</v>
      </c>
      <c r="B1061" s="15"/>
      <c r="C1061" s="15"/>
      <c r="D1061" s="15"/>
      <c r="E1061" s="21" t="s">
        <v>433</v>
      </c>
      <c r="F1061" s="22"/>
      <c r="G1061" s="22">
        <v>1200</v>
      </c>
      <c r="H1061" s="23">
        <v>1500</v>
      </c>
      <c r="I1061" s="24"/>
      <c r="J1061" s="23">
        <v>1000</v>
      </c>
    </row>
    <row r="1062" spans="1:10" ht="25.5">
      <c r="A1062" s="15">
        <v>1056</v>
      </c>
      <c r="B1062" s="15"/>
      <c r="C1062" s="15"/>
      <c r="D1062" s="15"/>
      <c r="E1062" s="21" t="s">
        <v>822</v>
      </c>
      <c r="F1062" s="22"/>
      <c r="G1062" s="22">
        <v>800</v>
      </c>
      <c r="H1062" s="23">
        <v>1500</v>
      </c>
      <c r="I1062" s="24"/>
      <c r="J1062" s="23">
        <v>1000</v>
      </c>
    </row>
    <row r="1063" spans="1:10" ht="25.5">
      <c r="A1063" s="15">
        <v>1057</v>
      </c>
      <c r="B1063" s="15"/>
      <c r="C1063" s="15"/>
      <c r="D1063" s="15"/>
      <c r="E1063" s="21" t="s">
        <v>823</v>
      </c>
      <c r="F1063" s="22"/>
      <c r="G1063" s="22">
        <v>800</v>
      </c>
      <c r="H1063" s="23">
        <v>1000</v>
      </c>
      <c r="I1063" s="24"/>
      <c r="J1063" s="23">
        <v>1000</v>
      </c>
    </row>
    <row r="1064" spans="1:10" ht="12.75" customHeight="1">
      <c r="A1064" s="15">
        <v>1058</v>
      </c>
      <c r="B1064" s="15" t="s">
        <v>493</v>
      </c>
      <c r="C1064" s="15"/>
      <c r="D1064" s="15">
        <v>4430</v>
      </c>
      <c r="E1064" s="21" t="s">
        <v>519</v>
      </c>
      <c r="F1064" s="19">
        <f>SUM(F1065:F1066)</f>
        <v>4000</v>
      </c>
      <c r="G1064" s="19">
        <f>SUM(G1065:G1066)</f>
        <v>17500</v>
      </c>
      <c r="H1064" s="20">
        <f>SUM(H1065:H1066)</f>
        <v>18500</v>
      </c>
      <c r="I1064" s="24">
        <f>SUM(I1065:I1065)</f>
        <v>0</v>
      </c>
      <c r="J1064" s="20">
        <f>SUM(J1065:J1066)</f>
        <v>6000</v>
      </c>
    </row>
    <row r="1065" spans="1:10" ht="25.5">
      <c r="A1065" s="15">
        <v>1059</v>
      </c>
      <c r="B1065" s="15"/>
      <c r="C1065" s="15" t="s">
        <v>494</v>
      </c>
      <c r="D1065" s="15"/>
      <c r="E1065" s="21" t="s">
        <v>824</v>
      </c>
      <c r="F1065" s="22">
        <v>1000</v>
      </c>
      <c r="G1065" s="22">
        <v>2500</v>
      </c>
      <c r="H1065" s="23">
        <v>2500</v>
      </c>
      <c r="I1065" s="24"/>
      <c r="J1065" s="23">
        <v>4000</v>
      </c>
    </row>
    <row r="1066" spans="1:10" ht="12.75">
      <c r="A1066" s="15">
        <v>1060</v>
      </c>
      <c r="B1066" s="15"/>
      <c r="C1066" s="15"/>
      <c r="D1066" s="15"/>
      <c r="E1066" s="21" t="s">
        <v>825</v>
      </c>
      <c r="F1066" s="22">
        <v>3000</v>
      </c>
      <c r="G1066" s="22">
        <v>15000</v>
      </c>
      <c r="H1066" s="23">
        <v>16000</v>
      </c>
      <c r="I1066" s="24"/>
      <c r="J1066" s="23">
        <v>2000</v>
      </c>
    </row>
    <row r="1067" spans="1:10" ht="12.75">
      <c r="A1067" s="15">
        <v>1061</v>
      </c>
      <c r="B1067" s="15" t="s">
        <v>493</v>
      </c>
      <c r="C1067" s="15"/>
      <c r="D1067" s="17" t="s">
        <v>489</v>
      </c>
      <c r="E1067" s="18" t="s">
        <v>826</v>
      </c>
      <c r="F1067" s="19">
        <f>SUM(F1068)</f>
        <v>336655</v>
      </c>
      <c r="G1067" s="19">
        <f>SUM(G1068)</f>
        <v>440490</v>
      </c>
      <c r="H1067" s="20">
        <f>SUM(H1068)</f>
        <v>479937</v>
      </c>
      <c r="I1067" s="27">
        <f>SUM(I1068)</f>
        <v>0</v>
      </c>
      <c r="J1067" s="20">
        <f>SUM(J1068)</f>
        <v>570921</v>
      </c>
    </row>
    <row r="1068" spans="1:10" ht="16.5" customHeight="1">
      <c r="A1068" s="15">
        <v>1062</v>
      </c>
      <c r="B1068" s="15" t="s">
        <v>493</v>
      </c>
      <c r="C1068" s="17">
        <v>92116</v>
      </c>
      <c r="D1068" s="15">
        <v>2480</v>
      </c>
      <c r="E1068" s="21" t="s">
        <v>0</v>
      </c>
      <c r="F1068" s="22">
        <f>SUM(F1069:F1070)</f>
        <v>336655</v>
      </c>
      <c r="G1068" s="22">
        <f>SUM(G1069:G1070)</f>
        <v>440490</v>
      </c>
      <c r="H1068" s="23">
        <f>SUM(H1069:H1070)</f>
        <v>479937</v>
      </c>
      <c r="I1068" s="24">
        <f>SUM(I1069:I1070)</f>
        <v>0</v>
      </c>
      <c r="J1068" s="23">
        <f>SUM(J1069:J1070)</f>
        <v>570921</v>
      </c>
    </row>
    <row r="1069" spans="1:10" ht="24" customHeight="1">
      <c r="A1069" s="15">
        <v>1063</v>
      </c>
      <c r="B1069" s="15" t="s">
        <v>493</v>
      </c>
      <c r="C1069" s="15" t="s">
        <v>494</v>
      </c>
      <c r="D1069" s="15"/>
      <c r="E1069" s="21" t="s">
        <v>1</v>
      </c>
      <c r="F1069" s="22">
        <v>163551</v>
      </c>
      <c r="G1069" s="22">
        <v>207530</v>
      </c>
      <c r="H1069" s="23">
        <v>229950</v>
      </c>
      <c r="I1069" s="24"/>
      <c r="J1069" s="23">
        <v>279675</v>
      </c>
    </row>
    <row r="1070" spans="1:10" ht="25.5">
      <c r="A1070" s="15">
        <v>1064</v>
      </c>
      <c r="B1070" s="15"/>
      <c r="C1070" s="15" t="s">
        <v>494</v>
      </c>
      <c r="D1070" s="15"/>
      <c r="E1070" s="21" t="s">
        <v>2</v>
      </c>
      <c r="F1070" s="22">
        <v>173104</v>
      </c>
      <c r="G1070" s="22">
        <v>232960</v>
      </c>
      <c r="H1070" s="23">
        <v>249987</v>
      </c>
      <c r="I1070" s="24"/>
      <c r="J1070" s="23">
        <v>291246</v>
      </c>
    </row>
    <row r="1071" spans="1:10" ht="12.75">
      <c r="A1071" s="15">
        <v>1065</v>
      </c>
      <c r="B1071" s="15" t="s">
        <v>493</v>
      </c>
      <c r="C1071" s="15"/>
      <c r="D1071" s="17" t="s">
        <v>489</v>
      </c>
      <c r="E1071" s="18" t="s">
        <v>3</v>
      </c>
      <c r="F1071" s="22" t="e">
        <f>SUM(F1074+#REF!+F1076)</f>
        <v>#REF!</v>
      </c>
      <c r="G1071" s="19" t="e">
        <f>SUM(G1074+#REF!+G1076+G1072)</f>
        <v>#REF!</v>
      </c>
      <c r="H1071" s="20" t="e">
        <f>SUM(H1074+#REF!+H1076+H1072)</f>
        <v>#REF!</v>
      </c>
      <c r="I1071" s="27" t="e">
        <f>SUM(I1074+#REF!+I1076+#REF!)</f>
        <v>#REF!</v>
      </c>
      <c r="J1071" s="20">
        <f>SUM(J1074+J1076+J1072)</f>
        <v>106000</v>
      </c>
    </row>
    <row r="1072" spans="1:10" ht="41.25" customHeight="1">
      <c r="A1072" s="15">
        <v>1066</v>
      </c>
      <c r="B1072" s="15"/>
      <c r="C1072" s="17">
        <v>92120</v>
      </c>
      <c r="D1072" s="15">
        <v>2720</v>
      </c>
      <c r="E1072" s="21" t="s">
        <v>4</v>
      </c>
      <c r="F1072" s="22"/>
      <c r="G1072" s="19">
        <f>SUM(G1073)</f>
        <v>70000</v>
      </c>
      <c r="H1072" s="20">
        <f>SUM(H1073)</f>
        <v>70000</v>
      </c>
      <c r="I1072" s="27"/>
      <c r="J1072" s="20">
        <f>SUM(J1073)</f>
        <v>70000</v>
      </c>
    </row>
    <row r="1073" spans="1:10" ht="39.75" customHeight="1">
      <c r="A1073" s="15">
        <v>1067</v>
      </c>
      <c r="B1073" s="15"/>
      <c r="C1073" s="17"/>
      <c r="D1073" s="17"/>
      <c r="E1073" s="21" t="s">
        <v>446</v>
      </c>
      <c r="F1073" s="22"/>
      <c r="G1073" s="22">
        <v>70000</v>
      </c>
      <c r="H1073" s="23">
        <v>70000</v>
      </c>
      <c r="I1073" s="27"/>
      <c r="J1073" s="23">
        <v>70000</v>
      </c>
    </row>
    <row r="1074" spans="1:10" ht="12.75">
      <c r="A1074" s="15">
        <v>1068</v>
      </c>
      <c r="B1074" s="15" t="s">
        <v>493</v>
      </c>
      <c r="C1074" s="17"/>
      <c r="D1074" s="15">
        <v>4210</v>
      </c>
      <c r="E1074" s="21" t="s">
        <v>555</v>
      </c>
      <c r="F1074" s="22">
        <f>SUM(F1075:F1075)</f>
        <v>1500</v>
      </c>
      <c r="G1074" s="22">
        <f>SUM(G1075)</f>
        <v>2000</v>
      </c>
      <c r="H1074" s="23">
        <f>SUM(H1075)</f>
        <v>3000</v>
      </c>
      <c r="I1074" s="24">
        <f>SUM(I1075:I1075)</f>
        <v>0</v>
      </c>
      <c r="J1074" s="23">
        <f>SUM(J1075)</f>
        <v>1000</v>
      </c>
    </row>
    <row r="1075" spans="1:10" ht="12.75">
      <c r="A1075" s="15">
        <v>1069</v>
      </c>
      <c r="B1075" s="15" t="s">
        <v>493</v>
      </c>
      <c r="C1075" s="15" t="s">
        <v>494</v>
      </c>
      <c r="D1075" s="15"/>
      <c r="E1075" s="21" t="s">
        <v>406</v>
      </c>
      <c r="F1075" s="22">
        <v>1500</v>
      </c>
      <c r="G1075" s="22">
        <v>2000</v>
      </c>
      <c r="H1075" s="23">
        <v>3000</v>
      </c>
      <c r="I1075" s="24"/>
      <c r="J1075" s="23">
        <v>1000</v>
      </c>
    </row>
    <row r="1076" spans="1:10" ht="12.75">
      <c r="A1076" s="15">
        <v>1070</v>
      </c>
      <c r="B1076" s="15" t="s">
        <v>493</v>
      </c>
      <c r="C1076" s="15" t="s">
        <v>494</v>
      </c>
      <c r="D1076" s="15">
        <v>4300</v>
      </c>
      <c r="E1076" s="21" t="s">
        <v>507</v>
      </c>
      <c r="F1076" s="22">
        <f>SUM(F1077)</f>
        <v>45000</v>
      </c>
      <c r="G1076" s="22">
        <f>SUM(G1077)</f>
        <v>45000</v>
      </c>
      <c r="H1076" s="23">
        <f>SUM(H1077)</f>
        <v>45000</v>
      </c>
      <c r="I1076" s="24">
        <f>SUM(I1077)</f>
        <v>10000</v>
      </c>
      <c r="J1076" s="23">
        <f>SUM(J1077:J1077)</f>
        <v>35000</v>
      </c>
    </row>
    <row r="1077" spans="1:10" ht="43.5" customHeight="1">
      <c r="A1077" s="15">
        <v>1071</v>
      </c>
      <c r="B1077" s="15" t="s">
        <v>493</v>
      </c>
      <c r="C1077" s="15" t="s">
        <v>494</v>
      </c>
      <c r="D1077" s="15"/>
      <c r="E1077" s="21" t="s">
        <v>447</v>
      </c>
      <c r="F1077" s="22">
        <v>45000</v>
      </c>
      <c r="G1077" s="22">
        <v>45000</v>
      </c>
      <c r="H1077" s="23">
        <v>45000</v>
      </c>
      <c r="I1077" s="24">
        <v>10000</v>
      </c>
      <c r="J1077" s="23">
        <v>35000</v>
      </c>
    </row>
    <row r="1078" spans="1:10" ht="18.75" customHeight="1">
      <c r="A1078" s="15">
        <v>1072</v>
      </c>
      <c r="B1078" s="74" t="s">
        <v>448</v>
      </c>
      <c r="C1078" s="74"/>
      <c r="D1078" s="74"/>
      <c r="E1078" s="74"/>
      <c r="F1078" s="28" t="e">
        <f>SUM(F963+F1067+F1071)</f>
        <v>#REF!</v>
      </c>
      <c r="G1078" s="28" t="e">
        <f>SUM(G963+G1067+G1071+#REF!)</f>
        <v>#REF!</v>
      </c>
      <c r="H1078" s="29" t="e">
        <f>SUM(H963+H1067+H1071+#REF!)</f>
        <v>#REF!</v>
      </c>
      <c r="I1078" s="30" t="e">
        <f>SUM(I963+I1067+I1071+#REF!)</f>
        <v>#REF!</v>
      </c>
      <c r="J1078" s="29">
        <f>SUM(J963+J1067+J1071)</f>
        <v>1638502.3900000001</v>
      </c>
    </row>
    <row r="1079" spans="1:10" ht="12.75">
      <c r="A1079" s="15">
        <v>1073</v>
      </c>
      <c r="B1079" s="17">
        <v>926</v>
      </c>
      <c r="C1079" s="49"/>
      <c r="D1079" s="15"/>
      <c r="E1079" s="17" t="s">
        <v>449</v>
      </c>
      <c r="F1079" s="28"/>
      <c r="G1079" s="28"/>
      <c r="H1079" s="29"/>
      <c r="I1079" s="20" t="e">
        <f>SUM(#REF!+#REF!+I1092+#REF!+#REF!+I1104+#REF!+#REF!+I1117+#REF!+#REF!+I1126+I1131+#REF!+#REF!+I1142+I1080)</f>
        <v>#REF!</v>
      </c>
      <c r="J1079" s="20">
        <f>SUM(J1080+J1092+J1104+J1117+J1123+J1126+J1131+J1142)</f>
        <v>883685.98</v>
      </c>
    </row>
    <row r="1080" spans="1:10" ht="12.75">
      <c r="A1080" s="15">
        <v>1074</v>
      </c>
      <c r="B1080" s="15"/>
      <c r="C1080" s="17">
        <v>92601</v>
      </c>
      <c r="D1080" s="15">
        <v>4110</v>
      </c>
      <c r="E1080" s="21" t="s">
        <v>593</v>
      </c>
      <c r="F1080" s="19"/>
      <c r="G1080" s="19"/>
      <c r="H1080" s="20"/>
      <c r="I1080" s="24"/>
      <c r="J1080" s="23">
        <f>SUM(J1081:J1091)</f>
        <v>35256</v>
      </c>
    </row>
    <row r="1081" spans="1:10" ht="14.25" customHeight="1">
      <c r="A1081" s="15">
        <v>1075</v>
      </c>
      <c r="B1081" s="17"/>
      <c r="C1081" s="15"/>
      <c r="D1081" s="17"/>
      <c r="E1081" s="21" t="s">
        <v>450</v>
      </c>
      <c r="F1081" s="19"/>
      <c r="G1081" s="19"/>
      <c r="H1081" s="20"/>
      <c r="I1081" s="24"/>
      <c r="J1081" s="23">
        <v>3000</v>
      </c>
    </row>
    <row r="1082" spans="1:10" ht="25.5">
      <c r="A1082" s="15">
        <v>1076</v>
      </c>
      <c r="B1082" s="17"/>
      <c r="C1082" s="17"/>
      <c r="D1082" s="17"/>
      <c r="E1082" s="21" t="s">
        <v>45</v>
      </c>
      <c r="F1082" s="19"/>
      <c r="G1082" s="19"/>
      <c r="H1082" s="20"/>
      <c r="I1082" s="24"/>
      <c r="J1082" s="23">
        <v>20000</v>
      </c>
    </row>
    <row r="1083" spans="1:10" ht="12.75">
      <c r="A1083" s="15">
        <v>1077</v>
      </c>
      <c r="B1083" s="17"/>
      <c r="C1083" s="17"/>
      <c r="D1083" s="17"/>
      <c r="E1083" s="21" t="s">
        <v>44</v>
      </c>
      <c r="F1083" s="19"/>
      <c r="G1083" s="19"/>
      <c r="H1083" s="20"/>
      <c r="I1083" s="24"/>
      <c r="J1083" s="23">
        <v>4000</v>
      </c>
    </row>
    <row r="1084" spans="1:10" ht="12.75">
      <c r="A1084" s="15">
        <v>1078</v>
      </c>
      <c r="B1084" s="17"/>
      <c r="C1084" s="17"/>
      <c r="D1084" s="17"/>
      <c r="E1084" s="21" t="s">
        <v>43</v>
      </c>
      <c r="F1084" s="19"/>
      <c r="G1084" s="19"/>
      <c r="H1084" s="20"/>
      <c r="I1084" s="24"/>
      <c r="J1084" s="23">
        <v>2500</v>
      </c>
    </row>
    <row r="1085" spans="1:10" ht="15" customHeight="1">
      <c r="A1085" s="15">
        <v>1079</v>
      </c>
      <c r="B1085" s="17"/>
      <c r="C1085" s="17"/>
      <c r="D1085" s="17"/>
      <c r="E1085" s="21" t="s">
        <v>22</v>
      </c>
      <c r="F1085" s="19"/>
      <c r="G1085" s="19"/>
      <c r="H1085" s="20"/>
      <c r="I1085" s="24"/>
      <c r="J1085" s="23">
        <v>194</v>
      </c>
    </row>
    <row r="1086" spans="1:10" ht="12.75">
      <c r="A1086" s="15">
        <v>1080</v>
      </c>
      <c r="B1086" s="17"/>
      <c r="C1086" s="17"/>
      <c r="D1086" s="17"/>
      <c r="E1086" s="21" t="s">
        <v>47</v>
      </c>
      <c r="F1086" s="19"/>
      <c r="G1086" s="19"/>
      <c r="H1086" s="20"/>
      <c r="I1086" s="24"/>
      <c r="J1086" s="23">
        <v>1520</v>
      </c>
    </row>
    <row r="1087" spans="1:10" ht="12.75">
      <c r="A1087" s="15">
        <v>1081</v>
      </c>
      <c r="B1087" s="17"/>
      <c r="C1087" s="17"/>
      <c r="D1087" s="17"/>
      <c r="E1087" s="21" t="s">
        <v>19</v>
      </c>
      <c r="F1087" s="19"/>
      <c r="G1087" s="19"/>
      <c r="H1087" s="20"/>
      <c r="I1087" s="24"/>
      <c r="J1087" s="23">
        <v>827</v>
      </c>
    </row>
    <row r="1088" spans="1:10" ht="16.5" customHeight="1">
      <c r="A1088" s="15">
        <v>1082</v>
      </c>
      <c r="B1088" s="17"/>
      <c r="C1088" s="17"/>
      <c r="D1088" s="17"/>
      <c r="E1088" s="21" t="s">
        <v>25</v>
      </c>
      <c r="F1088" s="19"/>
      <c r="G1088" s="19"/>
      <c r="H1088" s="20"/>
      <c r="I1088" s="24"/>
      <c r="J1088" s="23">
        <v>775</v>
      </c>
    </row>
    <row r="1089" spans="1:10" ht="14.25" customHeight="1">
      <c r="A1089" s="15">
        <v>1083</v>
      </c>
      <c r="B1089" s="17"/>
      <c r="C1089" s="17"/>
      <c r="D1089" s="17"/>
      <c r="E1089" s="21" t="s">
        <v>407</v>
      </c>
      <c r="F1089" s="19"/>
      <c r="G1089" s="19"/>
      <c r="H1089" s="20"/>
      <c r="I1089" s="24"/>
      <c r="J1089" s="23">
        <v>532</v>
      </c>
    </row>
    <row r="1090" spans="1:10" ht="14.25" customHeight="1">
      <c r="A1090" s="15">
        <v>1084</v>
      </c>
      <c r="B1090" s="17"/>
      <c r="C1090" s="17"/>
      <c r="D1090" s="17"/>
      <c r="E1090" s="21" t="s">
        <v>46</v>
      </c>
      <c r="F1090" s="19"/>
      <c r="G1090" s="19"/>
      <c r="H1090" s="20"/>
      <c r="I1090" s="24"/>
      <c r="J1090" s="23">
        <v>388</v>
      </c>
    </row>
    <row r="1091" spans="1:10" ht="15.75" customHeight="1">
      <c r="A1091" s="15">
        <v>1085</v>
      </c>
      <c r="B1091" s="17"/>
      <c r="C1091" s="17"/>
      <c r="D1091" s="17"/>
      <c r="E1091" s="21" t="s">
        <v>20</v>
      </c>
      <c r="F1091" s="19"/>
      <c r="G1091" s="19"/>
      <c r="H1091" s="20"/>
      <c r="I1091" s="24"/>
      <c r="J1091" s="23">
        <v>1520</v>
      </c>
    </row>
    <row r="1092" spans="1:10" ht="12.75">
      <c r="A1092" s="15">
        <v>1086</v>
      </c>
      <c r="B1092" s="15"/>
      <c r="C1092" s="17"/>
      <c r="D1092" s="15">
        <v>4120</v>
      </c>
      <c r="E1092" s="21" t="s">
        <v>594</v>
      </c>
      <c r="F1092" s="19"/>
      <c r="G1092" s="19"/>
      <c r="H1092" s="20"/>
      <c r="I1092" s="27"/>
      <c r="J1092" s="20">
        <f>SUM(J1093:J1103)</f>
        <v>6816</v>
      </c>
    </row>
    <row r="1093" spans="1:10" ht="13.5" customHeight="1">
      <c r="A1093" s="15">
        <v>1087</v>
      </c>
      <c r="B1093" s="15"/>
      <c r="C1093" s="17"/>
      <c r="D1093" s="15"/>
      <c r="E1093" s="21" t="s">
        <v>69</v>
      </c>
      <c r="F1093" s="19"/>
      <c r="G1093" s="19"/>
      <c r="H1093" s="20"/>
      <c r="I1093" s="27"/>
      <c r="J1093" s="23">
        <v>1000</v>
      </c>
    </row>
    <row r="1094" spans="1:10" ht="25.5">
      <c r="A1094" s="15">
        <v>1088</v>
      </c>
      <c r="B1094" s="15"/>
      <c r="C1094" s="17"/>
      <c r="D1094" s="15"/>
      <c r="E1094" s="21" t="s">
        <v>70</v>
      </c>
      <c r="F1094" s="19"/>
      <c r="G1094" s="19"/>
      <c r="H1094" s="20"/>
      <c r="I1094" s="27"/>
      <c r="J1094" s="23">
        <v>3600</v>
      </c>
    </row>
    <row r="1095" spans="1:10" ht="15.75" customHeight="1">
      <c r="A1095" s="15">
        <v>1089</v>
      </c>
      <c r="B1095" s="15"/>
      <c r="C1095" s="17"/>
      <c r="D1095" s="15"/>
      <c r="E1095" s="21" t="s">
        <v>49</v>
      </c>
      <c r="F1095" s="19"/>
      <c r="G1095" s="19"/>
      <c r="H1095" s="20"/>
      <c r="I1095" s="27"/>
      <c r="J1095" s="23">
        <v>800</v>
      </c>
    </row>
    <row r="1096" spans="1:10" ht="15" customHeight="1">
      <c r="A1096" s="15">
        <v>1090</v>
      </c>
      <c r="B1096" s="15"/>
      <c r="C1096" s="17"/>
      <c r="D1096" s="15"/>
      <c r="E1096" s="21" t="s">
        <v>71</v>
      </c>
      <c r="F1096" s="19"/>
      <c r="G1096" s="19"/>
      <c r="H1096" s="20"/>
      <c r="I1096" s="27"/>
      <c r="J1096" s="23">
        <v>480</v>
      </c>
    </row>
    <row r="1097" spans="1:10" ht="12.75">
      <c r="A1097" s="15">
        <v>1091</v>
      </c>
      <c r="B1097" s="15"/>
      <c r="C1097" s="17"/>
      <c r="D1097" s="15"/>
      <c r="E1097" s="21" t="s">
        <v>48</v>
      </c>
      <c r="F1097" s="19"/>
      <c r="G1097" s="19"/>
      <c r="H1097" s="20"/>
      <c r="I1097" s="27"/>
      <c r="J1097" s="23">
        <v>31</v>
      </c>
    </row>
    <row r="1098" spans="1:10" ht="12.75">
      <c r="A1098" s="15">
        <v>1092</v>
      </c>
      <c r="B1098" s="15"/>
      <c r="C1098" s="17"/>
      <c r="D1098" s="15"/>
      <c r="E1098" s="21" t="s">
        <v>53</v>
      </c>
      <c r="F1098" s="19"/>
      <c r="G1098" s="19"/>
      <c r="H1098" s="20"/>
      <c r="I1098" s="27"/>
      <c r="J1098" s="23">
        <v>250</v>
      </c>
    </row>
    <row r="1099" spans="1:10" ht="14.25" customHeight="1">
      <c r="A1099" s="15">
        <v>1093</v>
      </c>
      <c r="B1099" s="15"/>
      <c r="C1099" s="17"/>
      <c r="D1099" s="15"/>
      <c r="E1099" s="21" t="s">
        <v>51</v>
      </c>
      <c r="F1099" s="19"/>
      <c r="G1099" s="19"/>
      <c r="H1099" s="20"/>
      <c r="I1099" s="27"/>
      <c r="J1099" s="23">
        <v>133</v>
      </c>
    </row>
    <row r="1100" spans="1:10" ht="12.75">
      <c r="A1100" s="15">
        <v>1094</v>
      </c>
      <c r="B1100" s="15"/>
      <c r="C1100" s="17"/>
      <c r="D1100" s="15"/>
      <c r="E1100" s="21" t="s">
        <v>50</v>
      </c>
      <c r="F1100" s="19"/>
      <c r="G1100" s="19"/>
      <c r="H1100" s="20"/>
      <c r="I1100" s="27"/>
      <c r="J1100" s="23">
        <v>125</v>
      </c>
    </row>
    <row r="1101" spans="1:10" ht="12.75">
      <c r="A1101" s="15">
        <v>1095</v>
      </c>
      <c r="B1101" s="15"/>
      <c r="C1101" s="17"/>
      <c r="D1101" s="15"/>
      <c r="E1101" s="21" t="s">
        <v>408</v>
      </c>
      <c r="F1101" s="19"/>
      <c r="G1101" s="19"/>
      <c r="H1101" s="20"/>
      <c r="I1101" s="27"/>
      <c r="J1101" s="23">
        <v>85</v>
      </c>
    </row>
    <row r="1102" spans="1:10" ht="12.75">
      <c r="A1102" s="15">
        <v>1096</v>
      </c>
      <c r="B1102" s="15"/>
      <c r="C1102" s="17"/>
      <c r="D1102" s="15"/>
      <c r="E1102" s="21" t="s">
        <v>57</v>
      </c>
      <c r="F1102" s="19"/>
      <c r="G1102" s="19"/>
      <c r="H1102" s="20"/>
      <c r="I1102" s="27"/>
      <c r="J1102" s="23">
        <v>250</v>
      </c>
    </row>
    <row r="1103" spans="1:10" ht="12" customHeight="1">
      <c r="A1103" s="15">
        <v>1097</v>
      </c>
      <c r="B1103" s="15"/>
      <c r="C1103" s="17"/>
      <c r="D1103" s="15"/>
      <c r="E1103" s="21" t="s">
        <v>52</v>
      </c>
      <c r="F1103" s="19"/>
      <c r="G1103" s="19"/>
      <c r="H1103" s="20"/>
      <c r="I1103" s="27"/>
      <c r="J1103" s="23">
        <v>62</v>
      </c>
    </row>
    <row r="1104" spans="1:10" ht="12.75">
      <c r="A1104" s="15">
        <v>1098</v>
      </c>
      <c r="B1104" s="15"/>
      <c r="C1104" s="17"/>
      <c r="D1104" s="15">
        <v>4170</v>
      </c>
      <c r="E1104" s="21" t="s">
        <v>60</v>
      </c>
      <c r="F1104" s="19"/>
      <c r="G1104" s="19"/>
      <c r="H1104" s="20" t="e">
        <f>SUM(#REF!)</f>
        <v>#REF!</v>
      </c>
      <c r="I1104" s="27"/>
      <c r="J1104" s="23">
        <f>SUM(J1105:J1116)</f>
        <v>174325</v>
      </c>
    </row>
    <row r="1105" spans="1:10" ht="14.25" customHeight="1">
      <c r="A1105" s="15">
        <v>1099</v>
      </c>
      <c r="B1105" s="15"/>
      <c r="C1105" s="17"/>
      <c r="D1105" s="15"/>
      <c r="E1105" s="21" t="s">
        <v>451</v>
      </c>
      <c r="F1105" s="19"/>
      <c r="G1105" s="19"/>
      <c r="H1105" s="20"/>
      <c r="I1105" s="27"/>
      <c r="J1105" s="23">
        <v>25000</v>
      </c>
    </row>
    <row r="1106" spans="1:10" ht="25.5">
      <c r="A1106" s="15">
        <v>1100</v>
      </c>
      <c r="B1106" s="15"/>
      <c r="C1106" s="17"/>
      <c r="D1106" s="15"/>
      <c r="E1106" s="21" t="s">
        <v>59</v>
      </c>
      <c r="F1106" s="19"/>
      <c r="G1106" s="19"/>
      <c r="H1106" s="20"/>
      <c r="I1106" s="27"/>
      <c r="J1106" s="23">
        <f>120000-70000</f>
        <v>50000</v>
      </c>
    </row>
    <row r="1107" spans="1:10" ht="25.5">
      <c r="A1107" s="15">
        <v>1101</v>
      </c>
      <c r="B1107" s="15"/>
      <c r="C1107" s="17"/>
      <c r="D1107" s="15"/>
      <c r="E1107" s="21" t="s">
        <v>452</v>
      </c>
      <c r="F1107" s="19"/>
      <c r="G1107" s="19"/>
      <c r="H1107" s="20"/>
      <c r="I1107" s="27"/>
      <c r="J1107" s="23">
        <v>16000</v>
      </c>
    </row>
    <row r="1108" spans="1:10" ht="15.75" customHeight="1">
      <c r="A1108" s="15">
        <v>1102</v>
      </c>
      <c r="B1108" s="15"/>
      <c r="C1108" s="17"/>
      <c r="D1108" s="15"/>
      <c r="E1108" s="21" t="s">
        <v>453</v>
      </c>
      <c r="F1108" s="19"/>
      <c r="G1108" s="19"/>
      <c r="H1108" s="20"/>
      <c r="I1108" s="27"/>
      <c r="J1108" s="23">
        <v>30000</v>
      </c>
    </row>
    <row r="1109" spans="1:10" ht="12.75">
      <c r="A1109" s="15">
        <v>1103</v>
      </c>
      <c r="B1109" s="15"/>
      <c r="C1109" s="17"/>
      <c r="D1109" s="15"/>
      <c r="E1109" s="21" t="s">
        <v>58</v>
      </c>
      <c r="F1109" s="19"/>
      <c r="G1109" s="19"/>
      <c r="H1109" s="20"/>
      <c r="I1109" s="27"/>
      <c r="J1109" s="23">
        <v>15000</v>
      </c>
    </row>
    <row r="1110" spans="1:10" ht="12.75">
      <c r="A1110" s="15">
        <v>1104</v>
      </c>
      <c r="B1110" s="15"/>
      <c r="C1110" s="17"/>
      <c r="D1110" s="15"/>
      <c r="E1110" s="21" t="s">
        <v>61</v>
      </c>
      <c r="F1110" s="19"/>
      <c r="G1110" s="19"/>
      <c r="H1110" s="20"/>
      <c r="I1110" s="27"/>
      <c r="J1110" s="23">
        <v>1275</v>
      </c>
    </row>
    <row r="1111" spans="1:10" ht="14.25" customHeight="1">
      <c r="A1111" s="15">
        <v>1105</v>
      </c>
      <c r="B1111" s="15"/>
      <c r="C1111" s="17"/>
      <c r="D1111" s="15"/>
      <c r="E1111" s="21" t="s">
        <v>62</v>
      </c>
      <c r="F1111" s="19"/>
      <c r="G1111" s="19"/>
      <c r="H1111" s="20"/>
      <c r="I1111" s="27"/>
      <c r="J1111" s="23">
        <v>5100</v>
      </c>
    </row>
    <row r="1112" spans="1:10" ht="18.75" customHeight="1">
      <c r="A1112" s="15">
        <v>1106</v>
      </c>
      <c r="B1112" s="15"/>
      <c r="C1112" s="17"/>
      <c r="D1112" s="15"/>
      <c r="E1112" s="21" t="s">
        <v>63</v>
      </c>
      <c r="F1112" s="19"/>
      <c r="G1112" s="19"/>
      <c r="H1112" s="20"/>
      <c r="I1112" s="27"/>
      <c r="J1112" s="23">
        <v>5440</v>
      </c>
    </row>
    <row r="1113" spans="1:10" ht="18.75" customHeight="1">
      <c r="A1113" s="15">
        <v>1107</v>
      </c>
      <c r="B1113" s="15"/>
      <c r="C1113" s="17"/>
      <c r="D1113" s="15"/>
      <c r="E1113" s="21" t="s">
        <v>64</v>
      </c>
      <c r="F1113" s="19"/>
      <c r="G1113" s="19"/>
      <c r="H1113" s="20"/>
      <c r="I1113" s="27"/>
      <c r="J1113" s="23">
        <v>3500</v>
      </c>
    </row>
    <row r="1114" spans="1:10" ht="18.75" customHeight="1">
      <c r="A1114" s="15">
        <v>1108</v>
      </c>
      <c r="B1114" s="15"/>
      <c r="C1114" s="17"/>
      <c r="D1114" s="15"/>
      <c r="E1114" s="21" t="s">
        <v>65</v>
      </c>
      <c r="F1114" s="19"/>
      <c r="G1114" s="19"/>
      <c r="H1114" s="20"/>
      <c r="I1114" s="27"/>
      <c r="J1114" s="23">
        <v>2550</v>
      </c>
    </row>
    <row r="1115" spans="1:10" ht="18.75" customHeight="1">
      <c r="A1115" s="15">
        <v>1109</v>
      </c>
      <c r="B1115" s="15"/>
      <c r="C1115" s="17"/>
      <c r="D1115" s="15"/>
      <c r="E1115" s="21" t="s">
        <v>409</v>
      </c>
      <c r="F1115" s="19"/>
      <c r="G1115" s="19"/>
      <c r="H1115" s="20"/>
      <c r="I1115" s="27"/>
      <c r="J1115" s="23">
        <v>10230</v>
      </c>
    </row>
    <row r="1116" spans="1:10" ht="18.75" customHeight="1">
      <c r="A1116" s="15">
        <v>1110</v>
      </c>
      <c r="B1116" s="15"/>
      <c r="C1116" s="17"/>
      <c r="D1116" s="15"/>
      <c r="E1116" s="21" t="s">
        <v>66</v>
      </c>
      <c r="F1116" s="19"/>
      <c r="G1116" s="19"/>
      <c r="H1116" s="20"/>
      <c r="I1116" s="27"/>
      <c r="J1116" s="23">
        <v>10230</v>
      </c>
    </row>
    <row r="1117" spans="1:10" ht="12" customHeight="1">
      <c r="A1117" s="15">
        <v>1111</v>
      </c>
      <c r="B1117" s="15" t="s">
        <v>493</v>
      </c>
      <c r="C1117" s="17"/>
      <c r="D1117" s="15">
        <v>4210</v>
      </c>
      <c r="E1117" s="21" t="s">
        <v>555</v>
      </c>
      <c r="F1117" s="22">
        <f>SUM(F1118:F1118)</f>
        <v>9000</v>
      </c>
      <c r="G1117" s="22">
        <f>SUM(G1118:G1118)</f>
        <v>27000</v>
      </c>
      <c r="H1117" s="23">
        <f>SUM(H1118:H1118)</f>
        <v>32000</v>
      </c>
      <c r="I1117" s="24">
        <f>SUM(I1118:I1118)</f>
        <v>0</v>
      </c>
      <c r="J1117" s="23">
        <f>SUM(J1118:J1122)</f>
        <v>67767.92</v>
      </c>
    </row>
    <row r="1118" spans="1:10" ht="12.75">
      <c r="A1118" s="15">
        <v>1112</v>
      </c>
      <c r="B1118" s="15" t="s">
        <v>493</v>
      </c>
      <c r="C1118" s="15" t="s">
        <v>494</v>
      </c>
      <c r="D1118" s="15"/>
      <c r="E1118" s="21" t="s">
        <v>15</v>
      </c>
      <c r="F1118" s="22">
        <v>9000</v>
      </c>
      <c r="G1118" s="22">
        <v>27000</v>
      </c>
      <c r="H1118" s="23">
        <v>32000</v>
      </c>
      <c r="I1118" s="24"/>
      <c r="J1118" s="23">
        <v>30000</v>
      </c>
    </row>
    <row r="1119" spans="1:10" ht="12.75">
      <c r="A1119" s="15">
        <v>1113</v>
      </c>
      <c r="B1119" s="15"/>
      <c r="C1119" s="15" t="s">
        <v>494</v>
      </c>
      <c r="D1119" s="15"/>
      <c r="E1119" s="21" t="s">
        <v>16</v>
      </c>
      <c r="F1119" s="22"/>
      <c r="G1119" s="22"/>
      <c r="H1119" s="23"/>
      <c r="I1119" s="24"/>
      <c r="J1119" s="23">
        <v>30000</v>
      </c>
    </row>
    <row r="1120" spans="1:10" ht="12.75">
      <c r="A1120" s="15">
        <v>1114</v>
      </c>
      <c r="B1120" s="15"/>
      <c r="C1120" s="15"/>
      <c r="D1120" s="15"/>
      <c r="E1120" s="21" t="s">
        <v>17</v>
      </c>
      <c r="F1120" s="22"/>
      <c r="G1120" s="22"/>
      <c r="H1120" s="23"/>
      <c r="I1120" s="24"/>
      <c r="J1120" s="23">
        <v>5000</v>
      </c>
    </row>
    <row r="1121" spans="1:10" ht="14.25" customHeight="1">
      <c r="A1121" s="15">
        <v>1115</v>
      </c>
      <c r="B1121" s="15"/>
      <c r="C1121" s="15"/>
      <c r="D1121" s="15"/>
      <c r="E1121" s="37" t="s">
        <v>67</v>
      </c>
      <c r="F1121" s="22"/>
      <c r="G1121" s="22"/>
      <c r="H1121" s="23"/>
      <c r="I1121" s="24"/>
      <c r="J1121" s="23">
        <v>1267.92</v>
      </c>
    </row>
    <row r="1122" spans="1:10" ht="12.75">
      <c r="A1122" s="15">
        <v>1116</v>
      </c>
      <c r="B1122" s="15"/>
      <c r="C1122" s="15"/>
      <c r="D1122" s="15"/>
      <c r="E1122" s="37" t="s">
        <v>68</v>
      </c>
      <c r="F1122" s="22"/>
      <c r="G1122" s="22"/>
      <c r="H1122" s="23"/>
      <c r="I1122" s="24"/>
      <c r="J1122" s="23">
        <v>1500</v>
      </c>
    </row>
    <row r="1123" spans="1:10" ht="12.75">
      <c r="A1123" s="15">
        <v>1117</v>
      </c>
      <c r="B1123" s="15"/>
      <c r="C1123" s="15"/>
      <c r="D1123" s="15">
        <v>4260</v>
      </c>
      <c r="E1123" s="21" t="s">
        <v>495</v>
      </c>
      <c r="F1123" s="22"/>
      <c r="G1123" s="22"/>
      <c r="H1123" s="23"/>
      <c r="I1123" s="24"/>
      <c r="J1123" s="23">
        <f>SUM(J1125+J1124)</f>
        <v>90000</v>
      </c>
    </row>
    <row r="1124" spans="1:10" ht="12.75">
      <c r="A1124" s="15">
        <v>1118</v>
      </c>
      <c r="B1124" s="15"/>
      <c r="C1124" s="15"/>
      <c r="D1124" s="15"/>
      <c r="E1124" s="21" t="s">
        <v>466</v>
      </c>
      <c r="F1124" s="22"/>
      <c r="G1124" s="22"/>
      <c r="H1124" s="23"/>
      <c r="I1124" s="24"/>
      <c r="J1124" s="23">
        <v>30000</v>
      </c>
    </row>
    <row r="1125" spans="1:10" ht="12.75">
      <c r="A1125" s="15">
        <v>1119</v>
      </c>
      <c r="B1125" s="15"/>
      <c r="C1125" s="15"/>
      <c r="D1125" s="15"/>
      <c r="E1125" s="21" t="s">
        <v>467</v>
      </c>
      <c r="F1125" s="22"/>
      <c r="G1125" s="22"/>
      <c r="H1125" s="23"/>
      <c r="I1125" s="24"/>
      <c r="J1125" s="23">
        <v>60000</v>
      </c>
    </row>
    <row r="1126" spans="1:10" ht="12.75">
      <c r="A1126" s="15">
        <v>1120</v>
      </c>
      <c r="B1126" s="15"/>
      <c r="C1126" s="15"/>
      <c r="D1126" s="15">
        <v>4270</v>
      </c>
      <c r="E1126" s="21" t="s">
        <v>501</v>
      </c>
      <c r="F1126" s="22"/>
      <c r="G1126" s="22">
        <f>SUM(G1127)</f>
        <v>0</v>
      </c>
      <c r="H1126" s="23">
        <f>SUM(H1127)</f>
        <v>20000</v>
      </c>
      <c r="I1126" s="24"/>
      <c r="J1126" s="23">
        <f>SUM(J1127:J1130)</f>
        <v>108000</v>
      </c>
    </row>
    <row r="1127" spans="1:10" ht="25.5">
      <c r="A1127" s="15">
        <v>1121</v>
      </c>
      <c r="B1127" s="15"/>
      <c r="C1127" s="15"/>
      <c r="D1127" s="15"/>
      <c r="E1127" s="36" t="s">
        <v>468</v>
      </c>
      <c r="F1127" s="22"/>
      <c r="G1127" s="22"/>
      <c r="H1127" s="23">
        <v>20000</v>
      </c>
      <c r="I1127" s="24"/>
      <c r="J1127" s="23">
        <v>50000</v>
      </c>
    </row>
    <row r="1128" spans="1:10" ht="12.75">
      <c r="A1128" s="15">
        <v>1122</v>
      </c>
      <c r="B1128" s="15"/>
      <c r="C1128" s="15"/>
      <c r="D1128" s="15"/>
      <c r="E1128" s="36" t="s">
        <v>469</v>
      </c>
      <c r="F1128" s="22"/>
      <c r="G1128" s="22"/>
      <c r="H1128" s="23"/>
      <c r="I1128" s="24"/>
      <c r="J1128" s="23">
        <v>15000</v>
      </c>
    </row>
    <row r="1129" spans="1:10" ht="12.75">
      <c r="A1129" s="15">
        <v>1123</v>
      </c>
      <c r="B1129" s="15"/>
      <c r="C1129" s="15"/>
      <c r="D1129" s="15"/>
      <c r="E1129" s="36" t="s">
        <v>470</v>
      </c>
      <c r="F1129" s="22"/>
      <c r="G1129" s="22"/>
      <c r="H1129" s="23"/>
      <c r="I1129" s="24"/>
      <c r="J1129" s="23">
        <v>29000</v>
      </c>
    </row>
    <row r="1130" spans="1:10" ht="25.5">
      <c r="A1130" s="15">
        <v>1124</v>
      </c>
      <c r="B1130" s="15"/>
      <c r="C1130" s="15"/>
      <c r="D1130" s="15"/>
      <c r="E1130" s="36" t="s">
        <v>471</v>
      </c>
      <c r="F1130" s="22"/>
      <c r="G1130" s="22"/>
      <c r="H1130" s="23"/>
      <c r="I1130" s="24"/>
      <c r="J1130" s="23">
        <v>14000</v>
      </c>
    </row>
    <row r="1131" spans="1:10" ht="12.75">
      <c r="A1131" s="15">
        <v>1125</v>
      </c>
      <c r="B1131" s="15" t="s">
        <v>493</v>
      </c>
      <c r="C1131" s="15"/>
      <c r="D1131" s="15">
        <v>4300</v>
      </c>
      <c r="E1131" s="21" t="s">
        <v>507</v>
      </c>
      <c r="F1131" s="22">
        <f>SUM(F1132:F1132)</f>
        <v>23000</v>
      </c>
      <c r="G1131" s="22">
        <f>SUM(G1132)</f>
        <v>75000</v>
      </c>
      <c r="H1131" s="23">
        <f>SUM(H1132)</f>
        <v>75000</v>
      </c>
      <c r="I1131" s="24">
        <f>SUM(I1132:I1132)</f>
        <v>10000</v>
      </c>
      <c r="J1131" s="23">
        <f>SUM(J1132:J1141)</f>
        <v>385521.06</v>
      </c>
    </row>
    <row r="1132" spans="1:10" ht="14.25" customHeight="1">
      <c r="A1132" s="15">
        <v>1126</v>
      </c>
      <c r="B1132" s="15" t="s">
        <v>493</v>
      </c>
      <c r="C1132" s="15" t="s">
        <v>494</v>
      </c>
      <c r="D1132" s="15"/>
      <c r="E1132" s="21" t="s">
        <v>472</v>
      </c>
      <c r="F1132" s="22">
        <v>23000</v>
      </c>
      <c r="G1132" s="22">
        <v>75000</v>
      </c>
      <c r="H1132" s="23">
        <v>75000</v>
      </c>
      <c r="I1132" s="24">
        <v>10000</v>
      </c>
      <c r="J1132" s="23">
        <v>40000</v>
      </c>
    </row>
    <row r="1133" spans="1:10" ht="38.25">
      <c r="A1133" s="15">
        <v>1127</v>
      </c>
      <c r="B1133" s="15"/>
      <c r="C1133" s="15" t="s">
        <v>494</v>
      </c>
      <c r="D1133" s="15"/>
      <c r="E1133" s="21" t="s">
        <v>473</v>
      </c>
      <c r="F1133" s="22"/>
      <c r="G1133" s="22"/>
      <c r="H1133" s="23"/>
      <c r="I1133" s="24"/>
      <c r="J1133" s="23">
        <v>110000</v>
      </c>
    </row>
    <row r="1134" spans="1:10" ht="12.75">
      <c r="A1134" s="15">
        <v>1128</v>
      </c>
      <c r="B1134" s="15"/>
      <c r="C1134" s="15"/>
      <c r="D1134" s="15"/>
      <c r="E1134" s="21" t="s">
        <v>474</v>
      </c>
      <c r="F1134" s="22"/>
      <c r="G1134" s="22"/>
      <c r="H1134" s="23"/>
      <c r="I1134" s="24"/>
      <c r="J1134" s="23">
        <v>15000</v>
      </c>
    </row>
    <row r="1135" spans="1:10" ht="12.75">
      <c r="A1135" s="15">
        <v>1129</v>
      </c>
      <c r="B1135" s="15"/>
      <c r="C1135" s="15"/>
      <c r="D1135" s="15"/>
      <c r="E1135" s="21" t="s">
        <v>475</v>
      </c>
      <c r="F1135" s="22"/>
      <c r="G1135" s="22"/>
      <c r="H1135" s="23"/>
      <c r="I1135" s="24"/>
      <c r="J1135" s="23">
        <v>3000</v>
      </c>
    </row>
    <row r="1136" spans="1:10" ht="14.25" customHeight="1">
      <c r="A1136" s="15">
        <v>1130</v>
      </c>
      <c r="B1136" s="15"/>
      <c r="C1136" s="15"/>
      <c r="D1136" s="15"/>
      <c r="E1136" s="21" t="s">
        <v>89</v>
      </c>
      <c r="F1136" s="22"/>
      <c r="G1136" s="22"/>
      <c r="H1136" s="23"/>
      <c r="I1136" s="24"/>
      <c r="J1136" s="23">
        <v>100000</v>
      </c>
    </row>
    <row r="1137" spans="1:10" ht="14.25" customHeight="1">
      <c r="A1137" s="15" t="s">
        <v>413</v>
      </c>
      <c r="B1137" s="15"/>
      <c r="C1137" s="15"/>
      <c r="D1137" s="15"/>
      <c r="E1137" s="21" t="s">
        <v>414</v>
      </c>
      <c r="F1137" s="22"/>
      <c r="G1137" s="22"/>
      <c r="H1137" s="23"/>
      <c r="I1137" s="24"/>
      <c r="J1137" s="23">
        <v>70000</v>
      </c>
    </row>
    <row r="1138" spans="1:10" ht="14.25" customHeight="1">
      <c r="A1138" s="15">
        <v>1131</v>
      </c>
      <c r="B1138" s="15"/>
      <c r="C1138" s="15"/>
      <c r="D1138" s="15"/>
      <c r="E1138" s="21" t="s">
        <v>410</v>
      </c>
      <c r="F1138" s="22"/>
      <c r="G1138" s="22"/>
      <c r="H1138" s="23"/>
      <c r="I1138" s="24"/>
      <c r="J1138" s="23">
        <v>23521.06</v>
      </c>
    </row>
    <row r="1139" spans="1:10" ht="28.5" customHeight="1">
      <c r="A1139" s="15">
        <v>1132</v>
      </c>
      <c r="B1139" s="15"/>
      <c r="C1139" s="15"/>
      <c r="D1139" s="15"/>
      <c r="E1139" s="21" t="s">
        <v>90</v>
      </c>
      <c r="F1139" s="22"/>
      <c r="G1139" s="22"/>
      <c r="H1139" s="23"/>
      <c r="I1139" s="24"/>
      <c r="J1139" s="23">
        <v>15000</v>
      </c>
    </row>
    <row r="1140" spans="1:10" ht="12.75" customHeight="1">
      <c r="A1140" s="15">
        <v>1133</v>
      </c>
      <c r="B1140" s="15"/>
      <c r="C1140" s="15"/>
      <c r="D1140" s="15"/>
      <c r="E1140" s="21" t="s">
        <v>91</v>
      </c>
      <c r="F1140" s="22"/>
      <c r="G1140" s="22"/>
      <c r="H1140" s="23"/>
      <c r="I1140" s="24"/>
      <c r="J1140" s="23">
        <v>5000</v>
      </c>
    </row>
    <row r="1141" spans="1:10" ht="12.75" customHeight="1">
      <c r="A1141" s="15">
        <v>1134</v>
      </c>
      <c r="B1141" s="15"/>
      <c r="C1141" s="15"/>
      <c r="D1141" s="15"/>
      <c r="E1141" s="21" t="s">
        <v>411</v>
      </c>
      <c r="F1141" s="22"/>
      <c r="G1141" s="22"/>
      <c r="H1141" s="23"/>
      <c r="I1141" s="24"/>
      <c r="J1141" s="23">
        <v>4000</v>
      </c>
    </row>
    <row r="1142" spans="1:10" ht="12.75">
      <c r="A1142" s="15">
        <v>1135</v>
      </c>
      <c r="B1142" s="15" t="s">
        <v>493</v>
      </c>
      <c r="C1142" s="15"/>
      <c r="D1142" s="15">
        <v>4430</v>
      </c>
      <c r="E1142" s="21" t="s">
        <v>519</v>
      </c>
      <c r="F1142" s="22">
        <f>SUM(F1143)</f>
        <v>8000</v>
      </c>
      <c r="G1142" s="22">
        <f>SUM(G1143)</f>
        <v>10000</v>
      </c>
      <c r="H1142" s="23">
        <f>SUM(H1143)</f>
        <v>10000</v>
      </c>
      <c r="I1142" s="24">
        <f>SUM(I1143)</f>
        <v>0</v>
      </c>
      <c r="J1142" s="23">
        <f>SUM(J1143:J1144)</f>
        <v>16000</v>
      </c>
    </row>
    <row r="1143" spans="1:10" ht="12.75">
      <c r="A1143" s="15">
        <v>1136</v>
      </c>
      <c r="B1143" s="15" t="s">
        <v>493</v>
      </c>
      <c r="C1143" s="15" t="s">
        <v>494</v>
      </c>
      <c r="D1143" s="15"/>
      <c r="E1143" s="21" t="s">
        <v>92</v>
      </c>
      <c r="F1143" s="22">
        <v>8000</v>
      </c>
      <c r="G1143" s="22">
        <v>10000</v>
      </c>
      <c r="H1143" s="23">
        <v>10000</v>
      </c>
      <c r="I1143" s="24"/>
      <c r="J1143" s="23">
        <v>2000</v>
      </c>
    </row>
    <row r="1144" spans="1:10" ht="25.5">
      <c r="A1144" s="15">
        <v>1137</v>
      </c>
      <c r="B1144" s="15"/>
      <c r="C1144" s="15" t="s">
        <v>494</v>
      </c>
      <c r="D1144" s="15"/>
      <c r="E1144" s="21" t="s">
        <v>93</v>
      </c>
      <c r="F1144" s="22"/>
      <c r="G1144" s="22"/>
      <c r="H1144" s="23"/>
      <c r="I1144" s="24"/>
      <c r="J1144" s="23">
        <v>14000</v>
      </c>
    </row>
    <row r="1145" spans="1:10" ht="14.25" customHeight="1">
      <c r="A1145" s="15">
        <v>1138</v>
      </c>
      <c r="B1145" s="15"/>
      <c r="C1145" s="15"/>
      <c r="D1145" s="17" t="s">
        <v>489</v>
      </c>
      <c r="E1145" s="18" t="s">
        <v>94</v>
      </c>
      <c r="F1145" s="22">
        <f>SUM(F1146)</f>
        <v>12500</v>
      </c>
      <c r="G1145" s="19" t="e">
        <f>SUM(G1146+#REF!+#REF!+#REF!)</f>
        <v>#REF!</v>
      </c>
      <c r="H1145" s="20" t="e">
        <f>SUM(H1146+#REF!+#REF!+#REF!)</f>
        <v>#REF!</v>
      </c>
      <c r="I1145" s="20">
        <f>SUM(I1146+I1148)</f>
        <v>0</v>
      </c>
      <c r="J1145" s="20">
        <f>SUM(J1146+J1148)</f>
        <v>161000</v>
      </c>
    </row>
    <row r="1146" spans="1:10" ht="51">
      <c r="A1146" s="15">
        <v>1139</v>
      </c>
      <c r="B1146" s="15"/>
      <c r="C1146" s="17">
        <v>92605</v>
      </c>
      <c r="D1146" s="15">
        <v>2360</v>
      </c>
      <c r="E1146" s="21" t="s">
        <v>95</v>
      </c>
      <c r="F1146" s="22">
        <f>SUM(F1147)</f>
        <v>12500</v>
      </c>
      <c r="G1146" s="22">
        <f>SUM(G1147)</f>
        <v>18000</v>
      </c>
      <c r="H1146" s="23">
        <f>SUM(H1147)</f>
        <v>20000</v>
      </c>
      <c r="I1146" s="23">
        <f>SUM(I1147)</f>
        <v>0</v>
      </c>
      <c r="J1146" s="23">
        <f>SUM(J1147)</f>
        <v>125000</v>
      </c>
    </row>
    <row r="1147" spans="1:10" ht="25.5">
      <c r="A1147" s="15">
        <v>1140</v>
      </c>
      <c r="B1147" s="15"/>
      <c r="C1147" s="15"/>
      <c r="D1147" s="15"/>
      <c r="E1147" s="21" t="s">
        <v>96</v>
      </c>
      <c r="F1147" s="22">
        <v>12500</v>
      </c>
      <c r="G1147" s="22">
        <v>18000</v>
      </c>
      <c r="H1147" s="23">
        <v>20000</v>
      </c>
      <c r="I1147" s="24"/>
      <c r="J1147" s="23">
        <v>125000</v>
      </c>
    </row>
    <row r="1148" spans="1:10" ht="12.75">
      <c r="A1148" s="15">
        <v>1141</v>
      </c>
      <c r="B1148" s="15"/>
      <c r="C1148" s="15"/>
      <c r="D1148" s="15">
        <v>3240</v>
      </c>
      <c r="E1148" s="21" t="s">
        <v>294</v>
      </c>
      <c r="F1148" s="22"/>
      <c r="G1148" s="22"/>
      <c r="H1148" s="23"/>
      <c r="I1148" s="23">
        <f>SUM(I1149)</f>
        <v>0</v>
      </c>
      <c r="J1148" s="23">
        <f>SUM(J1149)</f>
        <v>36000</v>
      </c>
    </row>
    <row r="1149" spans="1:10" ht="12.75">
      <c r="A1149" s="15">
        <v>1142</v>
      </c>
      <c r="B1149" s="15"/>
      <c r="C1149" s="15"/>
      <c r="D1149" s="15"/>
      <c r="E1149" s="21" t="s">
        <v>97</v>
      </c>
      <c r="F1149" s="22"/>
      <c r="G1149" s="22"/>
      <c r="H1149" s="23"/>
      <c r="I1149" s="24"/>
      <c r="J1149" s="23">
        <v>36000</v>
      </c>
    </row>
    <row r="1150" spans="1:10" ht="12.75">
      <c r="A1150" s="15">
        <v>1143</v>
      </c>
      <c r="B1150" s="48" t="s">
        <v>98</v>
      </c>
      <c r="C1150" s="55"/>
      <c r="D1150" s="49"/>
      <c r="E1150" s="50"/>
      <c r="F1150" s="28" t="e">
        <f>SUM(#REF!+#REF!+F1145)</f>
        <v>#REF!</v>
      </c>
      <c r="G1150" s="28" t="e">
        <f>SUM(#REF!+G1145)</f>
        <v>#REF!</v>
      </c>
      <c r="H1150" s="29" t="e">
        <f>SUM(#REF!+H1145)</f>
        <v>#REF!</v>
      </c>
      <c r="I1150" s="30" t="e">
        <f>SUM(#REF!+#REF!+#REF!)</f>
        <v>#REF!</v>
      </c>
      <c r="J1150" s="29">
        <f>SUM(J1079+J1145)</f>
        <v>1044685.98</v>
      </c>
    </row>
    <row r="1151" spans="1:10" ht="12.75">
      <c r="A1151" s="15"/>
      <c r="B1151" s="13" t="s">
        <v>412</v>
      </c>
      <c r="C1151" s="49"/>
      <c r="D1151" s="56"/>
      <c r="E1151" s="57"/>
      <c r="F1151" s="28" t="e">
        <f>SUM(F42+F88+F117+F121+F212+F220+#REF!+F264+F268+F276+F648+F685+F816+F906+F962+F1078+F1150)</f>
        <v>#REF!</v>
      </c>
      <c r="G1151" s="28" t="e">
        <f>SUM(G42+G88+G117+G121+G212+G220+G264+G268+G276+G648+G685+G816+G906+G962+G1078+G1150+G652)</f>
        <v>#REF!</v>
      </c>
      <c r="H1151" s="29" t="e">
        <f>SUM(H42+H88+H117+H121+H212+H220+H264+H268+H276+H648+H685+H816+H906+H962+H1078+H1150+H652)</f>
        <v>#REF!</v>
      </c>
      <c r="I1151" s="29" t="e">
        <f>SUM(I42+1289+I88+I117+I121+I212+I220+#REF!+I264+I268+I276+I648+I652+I685+I816+I906+I962+I1078+I1150+#REF!)</f>
        <v>#REF!</v>
      </c>
      <c r="J1151" s="29">
        <f>SUM(J42+J88+J117+J121+J212+J220+J264+J268+J276+J648+J652+J685+J816+J843+J906+J962+J1078+J1150)</f>
        <v>70230614.37</v>
      </c>
    </row>
    <row r="1152" spans="2:10" ht="12.75">
      <c r="B1152" s="58"/>
      <c r="C1152" s="59"/>
      <c r="D1152" s="58"/>
      <c r="E1152" s="58"/>
      <c r="F1152" s="60"/>
      <c r="G1152" s="60"/>
      <c r="H1152" s="61"/>
      <c r="I1152" s="61"/>
      <c r="J1152" s="61"/>
    </row>
    <row r="1153" spans="3:10" ht="12.75">
      <c r="C1153" s="58"/>
      <c r="J1153" s="43"/>
    </row>
    <row r="1154" ht="12.75">
      <c r="J1154" s="43"/>
    </row>
    <row r="1155" ht="12.75">
      <c r="J1155" s="43"/>
    </row>
    <row r="1156" ht="12.75">
      <c r="J1156" s="1"/>
    </row>
    <row r="1157" ht="12.75">
      <c r="J1157" s="43"/>
    </row>
    <row r="1158" ht="12.75">
      <c r="J1158" s="1"/>
    </row>
    <row r="1159" ht="12.75">
      <c r="J1159" s="1"/>
    </row>
    <row r="1160" ht="12.75">
      <c r="J1160" s="1"/>
    </row>
    <row r="1161" ht="12.75">
      <c r="J1161" s="43"/>
    </row>
    <row r="1162" ht="12.75">
      <c r="J1162" s="1"/>
    </row>
    <row r="1163" ht="12.75">
      <c r="J1163" s="1"/>
    </row>
    <row r="1164" ht="12.75">
      <c r="J1164" s="1"/>
    </row>
    <row r="1165" ht="12.75">
      <c r="J1165" s="1"/>
    </row>
    <row r="1166" ht="12.75">
      <c r="J1166" s="1"/>
    </row>
    <row r="1167" ht="12.75">
      <c r="J1167" s="1"/>
    </row>
    <row r="1168" ht="30.75" customHeight="1">
      <c r="J1168" s="1"/>
    </row>
    <row r="1169" ht="12.75">
      <c r="J1169" s="1"/>
    </row>
    <row r="1170" ht="33.75" customHeight="1">
      <c r="J1170" s="1"/>
    </row>
    <row r="1171" ht="12.75">
      <c r="J1171" s="1"/>
    </row>
    <row r="1172" ht="12.75">
      <c r="J1172" s="1"/>
    </row>
    <row r="1173" ht="12.75">
      <c r="J1173" s="1"/>
    </row>
    <row r="1174" ht="12.75">
      <c r="J1174" s="1"/>
    </row>
    <row r="1175" ht="12.75">
      <c r="J1175" s="1"/>
    </row>
    <row r="1176" ht="12.75">
      <c r="J1176" s="1"/>
    </row>
    <row r="1177" ht="12.75">
      <c r="J1177" s="1"/>
    </row>
    <row r="1178" ht="12.75">
      <c r="J1178" s="1"/>
    </row>
    <row r="1179" ht="12.75">
      <c r="J1179" s="1"/>
    </row>
    <row r="1180" ht="12.75">
      <c r="J1180" s="1"/>
    </row>
    <row r="1181" ht="12.75">
      <c r="J1181" s="1"/>
    </row>
    <row r="1182" ht="12.75">
      <c r="J1182" s="1"/>
    </row>
    <row r="1183" ht="12.75">
      <c r="J1183" s="1"/>
    </row>
    <row r="1184" ht="12.75">
      <c r="J1184" s="1"/>
    </row>
    <row r="1185" ht="12.75">
      <c r="J1185" s="1"/>
    </row>
    <row r="1186" ht="12.75">
      <c r="J1186" s="1"/>
    </row>
    <row r="1187" ht="12.75">
      <c r="J1187" s="1"/>
    </row>
    <row r="1188" ht="12.75">
      <c r="J1188" s="1"/>
    </row>
    <row r="1189" ht="12.75">
      <c r="J1189" s="1"/>
    </row>
    <row r="1190" ht="12.75">
      <c r="J1190" s="1"/>
    </row>
    <row r="1191" ht="12.75">
      <c r="J1191" s="1"/>
    </row>
    <row r="1192" ht="12.75">
      <c r="J1192" s="1"/>
    </row>
    <row r="1193" ht="12.75">
      <c r="J1193" s="1"/>
    </row>
    <row r="1194" ht="12.75">
      <c r="J1194" s="1"/>
    </row>
    <row r="1195" ht="12.75">
      <c r="J1195" s="1"/>
    </row>
    <row r="1196" ht="12.75">
      <c r="J1196" s="1"/>
    </row>
    <row r="1197" ht="12.75">
      <c r="J1197" s="1"/>
    </row>
    <row r="1198" ht="12.75">
      <c r="J1198" s="1"/>
    </row>
    <row r="1199" ht="12.75">
      <c r="J1199" s="1"/>
    </row>
    <row r="1200" ht="12.75">
      <c r="J1200" s="1"/>
    </row>
    <row r="1201" ht="12.75">
      <c r="J1201" s="1"/>
    </row>
    <row r="1202" ht="12.75">
      <c r="J1202" s="1"/>
    </row>
    <row r="1203" ht="12.75">
      <c r="J1203" s="1"/>
    </row>
    <row r="1204" ht="12.75">
      <c r="J1204" s="1"/>
    </row>
    <row r="1205" ht="12.75">
      <c r="J1205" s="1"/>
    </row>
    <row r="1206" ht="12.75">
      <c r="J1206" s="1"/>
    </row>
    <row r="1207" ht="12.75">
      <c r="J1207" s="1"/>
    </row>
    <row r="1208" ht="12.75">
      <c r="J1208" s="1"/>
    </row>
    <row r="1209" ht="12.75">
      <c r="J1209" s="1"/>
    </row>
    <row r="1210" ht="12.75">
      <c r="J1210" s="1"/>
    </row>
    <row r="1211" ht="12.75">
      <c r="J1211" s="1"/>
    </row>
    <row r="1212" ht="12.75">
      <c r="J1212" s="1"/>
    </row>
    <row r="1213" ht="12.75">
      <c r="J1213" s="1"/>
    </row>
    <row r="1214" ht="12.75">
      <c r="J1214" s="1"/>
    </row>
    <row r="1215" ht="12.75">
      <c r="J1215" s="1"/>
    </row>
    <row r="1216" ht="12.75">
      <c r="J1216" s="1"/>
    </row>
    <row r="1217" ht="12.75">
      <c r="J1217" s="1"/>
    </row>
    <row r="1218" ht="12.75">
      <c r="J1218" s="1"/>
    </row>
    <row r="1219" ht="12.75">
      <c r="J1219" s="1"/>
    </row>
    <row r="1220" ht="12.75">
      <c r="J1220" s="1"/>
    </row>
    <row r="1221" ht="12.75">
      <c r="J1221" s="1"/>
    </row>
    <row r="1222" ht="12.75">
      <c r="J1222" s="1"/>
    </row>
    <row r="1223" ht="12.75">
      <c r="J1223" s="1"/>
    </row>
    <row r="1224" ht="12.75">
      <c r="J1224" s="1"/>
    </row>
    <row r="1225" ht="12.75">
      <c r="J1225" s="1"/>
    </row>
    <row r="1226" ht="12.75">
      <c r="J1226" s="1"/>
    </row>
    <row r="1227" ht="12.75">
      <c r="J1227" s="1"/>
    </row>
    <row r="1228" ht="12.75">
      <c r="J1228" s="1"/>
    </row>
    <row r="1229" ht="12.75">
      <c r="J1229" s="1"/>
    </row>
    <row r="1230" ht="12.75">
      <c r="J1230" s="1"/>
    </row>
    <row r="1231" ht="12.75">
      <c r="J1231" s="1"/>
    </row>
    <row r="1232" ht="12.75">
      <c r="J1232" s="1"/>
    </row>
    <row r="1233" ht="12.75">
      <c r="J1233" s="1"/>
    </row>
    <row r="1234" ht="12.75">
      <c r="J1234" s="1"/>
    </row>
    <row r="1235" ht="12.75">
      <c r="J1235" s="1"/>
    </row>
    <row r="1236" ht="12.75">
      <c r="J1236" s="1"/>
    </row>
    <row r="1237" ht="12.75">
      <c r="J1237" s="1"/>
    </row>
    <row r="1238" ht="12.75">
      <c r="J1238" s="1"/>
    </row>
    <row r="1239" ht="12.75">
      <c r="J1239" s="1"/>
    </row>
    <row r="1240" ht="12.75">
      <c r="J1240" s="1"/>
    </row>
    <row r="1241" ht="12.75">
      <c r="J1241" s="1"/>
    </row>
    <row r="1242" ht="12.75">
      <c r="J1242" s="1"/>
    </row>
    <row r="1243" ht="12.75">
      <c r="J1243" s="1"/>
    </row>
    <row r="1244" ht="12.75">
      <c r="J1244" s="1"/>
    </row>
    <row r="1245" ht="12.75">
      <c r="J1245" s="1"/>
    </row>
    <row r="1246" ht="12.75">
      <c r="J1246" s="1"/>
    </row>
    <row r="1247" ht="12.75">
      <c r="J1247" s="1"/>
    </row>
    <row r="1248" ht="12.75">
      <c r="J1248" s="1"/>
    </row>
    <row r="1249" ht="12.75">
      <c r="J1249" s="1"/>
    </row>
    <row r="1250" ht="12.75">
      <c r="J1250" s="1"/>
    </row>
    <row r="1251" ht="12.75">
      <c r="J1251" s="1"/>
    </row>
    <row r="1252" ht="12.75">
      <c r="J1252" s="1"/>
    </row>
    <row r="1253" ht="12.75">
      <c r="J1253" s="1"/>
    </row>
    <row r="1254" ht="12.75">
      <c r="J1254" s="1"/>
    </row>
    <row r="1255" ht="12.75">
      <c r="J1255" s="1"/>
    </row>
    <row r="1256" ht="12.75">
      <c r="J1256" s="1"/>
    </row>
    <row r="1257" ht="12.75">
      <c r="J1257" s="1"/>
    </row>
    <row r="1258" ht="12.75">
      <c r="J1258" s="1"/>
    </row>
    <row r="1259" ht="12.75">
      <c r="J1259" s="1"/>
    </row>
    <row r="1260" ht="12.75">
      <c r="J1260" s="1"/>
    </row>
    <row r="1261" ht="12.75">
      <c r="J1261" s="1"/>
    </row>
    <row r="1262" ht="12.75">
      <c r="J1262" s="1"/>
    </row>
    <row r="1263" ht="12.75">
      <c r="J1263" s="1"/>
    </row>
    <row r="1264" ht="12.75">
      <c r="J1264" s="1"/>
    </row>
    <row r="1265" ht="12.75">
      <c r="J1265" s="1"/>
    </row>
    <row r="1266" ht="12.75">
      <c r="J1266" s="1"/>
    </row>
    <row r="1267" ht="12.75">
      <c r="J1267" s="1"/>
    </row>
    <row r="1268" ht="12.75">
      <c r="J1268" s="1"/>
    </row>
    <row r="1269" ht="12.75">
      <c r="J1269" s="1"/>
    </row>
    <row r="1270" ht="12.75">
      <c r="J1270" s="1"/>
    </row>
    <row r="1271" ht="12.75">
      <c r="J1271" s="1"/>
    </row>
    <row r="1272" ht="12.75">
      <c r="J1272" s="1"/>
    </row>
    <row r="1273" ht="12.75">
      <c r="J1273" s="1"/>
    </row>
    <row r="1274" ht="12.75">
      <c r="J1274" s="1"/>
    </row>
    <row r="1275" ht="12.75">
      <c r="J1275" s="1"/>
    </row>
    <row r="1276" ht="12.75">
      <c r="J1276" s="1"/>
    </row>
    <row r="1277" ht="12.75">
      <c r="J1277" s="1"/>
    </row>
    <row r="1278" ht="12.75">
      <c r="J1278" s="1"/>
    </row>
    <row r="1279" ht="12.75">
      <c r="J1279" s="1"/>
    </row>
    <row r="1280" ht="12.75">
      <c r="J1280" s="1"/>
    </row>
    <row r="1281" ht="12.75">
      <c r="J1281" s="1"/>
    </row>
    <row r="1282" ht="12.75">
      <c r="J1282" s="1"/>
    </row>
    <row r="1283" ht="12.75">
      <c r="J1283" s="1"/>
    </row>
    <row r="1284" ht="12.75">
      <c r="J1284" s="1"/>
    </row>
    <row r="1285" ht="12.75">
      <c r="J1285" s="1"/>
    </row>
    <row r="1286" ht="12.75">
      <c r="J1286" s="1"/>
    </row>
    <row r="1287" ht="12.75">
      <c r="J1287" s="1"/>
    </row>
    <row r="1288" ht="12.75">
      <c r="J1288" s="1"/>
    </row>
    <row r="1289" ht="12.75">
      <c r="J1289" s="1"/>
    </row>
    <row r="1290" ht="12.75">
      <c r="J1290" s="1"/>
    </row>
    <row r="1291" ht="12.75">
      <c r="J1291" s="1"/>
    </row>
    <row r="1292" ht="12.75">
      <c r="J1292" s="1"/>
    </row>
    <row r="1293" ht="12.75">
      <c r="J1293" s="1"/>
    </row>
    <row r="1294" ht="12.75">
      <c r="J1294" s="1"/>
    </row>
    <row r="1295" ht="12.75">
      <c r="J1295" s="1"/>
    </row>
    <row r="1296" ht="12.75">
      <c r="J1296" s="1"/>
    </row>
    <row r="1297" ht="12.75">
      <c r="J1297" s="1"/>
    </row>
    <row r="1298" ht="12.75">
      <c r="J1298" s="1"/>
    </row>
    <row r="1299" ht="12.75">
      <c r="J1299" s="1"/>
    </row>
    <row r="1300" ht="12.75">
      <c r="J1300" s="1"/>
    </row>
    <row r="1301" ht="12.75">
      <c r="J1301" s="1"/>
    </row>
    <row r="1302" ht="12.75">
      <c r="J1302" s="1"/>
    </row>
    <row r="1303" ht="12.75">
      <c r="J1303" s="1"/>
    </row>
    <row r="1304" ht="12.75">
      <c r="J1304" s="1"/>
    </row>
    <row r="1305" ht="12.75">
      <c r="J1305" s="1"/>
    </row>
    <row r="1306" ht="12.75">
      <c r="J1306" s="1"/>
    </row>
    <row r="1307" ht="12.75">
      <c r="J1307" s="1"/>
    </row>
    <row r="1308" ht="12.75">
      <c r="J1308" s="1"/>
    </row>
    <row r="1309" ht="12.75">
      <c r="J1309" s="1"/>
    </row>
    <row r="1310" ht="12.75">
      <c r="J1310" s="1"/>
    </row>
    <row r="1311" ht="12.75">
      <c r="J1311" s="1"/>
    </row>
    <row r="1312" ht="12.75">
      <c r="J1312" s="1"/>
    </row>
    <row r="1313" ht="12.75">
      <c r="J1313" s="1"/>
    </row>
    <row r="1314" ht="12.75">
      <c r="J1314" s="1"/>
    </row>
    <row r="1315" ht="12.75">
      <c r="J1315" s="1"/>
    </row>
    <row r="1316" ht="12.75">
      <c r="J1316" s="1"/>
    </row>
    <row r="1317" ht="12.75">
      <c r="J1317" s="1"/>
    </row>
    <row r="1318" ht="12.75">
      <c r="J1318" s="1"/>
    </row>
    <row r="1319" ht="12.75">
      <c r="J1319" s="1"/>
    </row>
    <row r="1320" ht="12.75">
      <c r="J1320" s="1"/>
    </row>
    <row r="1321" ht="12.75">
      <c r="J1321" s="1"/>
    </row>
    <row r="1322" ht="12.75">
      <c r="J1322" s="1"/>
    </row>
    <row r="1323" ht="12.75">
      <c r="J1323" s="1"/>
    </row>
    <row r="1324" ht="12.75">
      <c r="J1324" s="1"/>
    </row>
    <row r="1325" ht="12.75">
      <c r="J1325" s="1"/>
    </row>
    <row r="1326" ht="12.75">
      <c r="J1326" s="1"/>
    </row>
    <row r="1327" ht="12.75">
      <c r="J1327" s="1"/>
    </row>
    <row r="1328" ht="12.75">
      <c r="J1328" s="1"/>
    </row>
    <row r="1329" ht="12.75">
      <c r="J1329" s="1"/>
    </row>
    <row r="1330" ht="12.75">
      <c r="J1330" s="1"/>
    </row>
    <row r="1331" ht="12.75">
      <c r="J1331" s="1"/>
    </row>
    <row r="1332" ht="12.75">
      <c r="J1332" s="1"/>
    </row>
    <row r="1333" ht="12.75">
      <c r="J1333" s="1"/>
    </row>
    <row r="1334" ht="12.75">
      <c r="J1334" s="1"/>
    </row>
    <row r="1335" ht="12.75">
      <c r="J1335" s="1"/>
    </row>
    <row r="1336" ht="12.75">
      <c r="J1336" s="1"/>
    </row>
    <row r="1337" ht="12.75">
      <c r="J1337" s="1"/>
    </row>
    <row r="1338" ht="12.75">
      <c r="J1338" s="1"/>
    </row>
    <row r="1339" ht="12.75">
      <c r="J1339" s="1"/>
    </row>
    <row r="1340" ht="12.75">
      <c r="J1340" s="1"/>
    </row>
    <row r="1341" ht="12.75">
      <c r="J1341" s="1"/>
    </row>
    <row r="1342" ht="12.75">
      <c r="J1342" s="1"/>
    </row>
    <row r="1343" ht="12.75">
      <c r="J1343" s="1"/>
    </row>
    <row r="1344" ht="12.75">
      <c r="J1344" s="1"/>
    </row>
    <row r="1345" ht="12.75">
      <c r="J1345" s="1"/>
    </row>
    <row r="1346" ht="12.75">
      <c r="J1346" s="1"/>
    </row>
    <row r="1347" ht="12.75">
      <c r="J1347" s="1"/>
    </row>
    <row r="1348" ht="12.75">
      <c r="J1348" s="1"/>
    </row>
    <row r="1349" ht="12.75">
      <c r="J1349" s="1"/>
    </row>
    <row r="1350" ht="12.75">
      <c r="J1350" s="1"/>
    </row>
    <row r="1351" ht="12.75">
      <c r="J1351" s="1"/>
    </row>
    <row r="1352" ht="12.75">
      <c r="J1352" s="1"/>
    </row>
    <row r="1353" ht="12.75">
      <c r="J1353" s="1"/>
    </row>
    <row r="1354" ht="12.75">
      <c r="J1354" s="1"/>
    </row>
    <row r="1355" ht="12.75">
      <c r="J1355" s="1"/>
    </row>
    <row r="1356" ht="12.75">
      <c r="J1356" s="1"/>
    </row>
    <row r="1357" ht="12.75">
      <c r="J1357" s="1"/>
    </row>
    <row r="1358" ht="12.75">
      <c r="J1358" s="1"/>
    </row>
    <row r="1359" ht="12.75">
      <c r="J1359" s="1"/>
    </row>
    <row r="1360" ht="12.75">
      <c r="J1360" s="1"/>
    </row>
    <row r="1361" ht="12.75">
      <c r="J1361" s="1"/>
    </row>
    <row r="1362" ht="12.75">
      <c r="J1362" s="1"/>
    </row>
    <row r="1363" ht="12.75">
      <c r="J1363" s="1"/>
    </row>
    <row r="1364" ht="12.75">
      <c r="J1364" s="1"/>
    </row>
    <row r="1365" ht="12.75">
      <c r="J1365" s="1"/>
    </row>
    <row r="1366" ht="12.75">
      <c r="J1366" s="1"/>
    </row>
    <row r="1367" ht="12.75">
      <c r="J1367" s="1"/>
    </row>
    <row r="1368" ht="12.75">
      <c r="J1368" s="1"/>
    </row>
    <row r="1369" ht="12.75">
      <c r="J1369" s="1"/>
    </row>
    <row r="1370" ht="12.75">
      <c r="J1370" s="1"/>
    </row>
    <row r="1371" ht="12.75">
      <c r="J1371" s="1"/>
    </row>
    <row r="1372" ht="12.75">
      <c r="J1372" s="1"/>
    </row>
    <row r="1373" ht="12.75">
      <c r="J1373" s="1"/>
    </row>
    <row r="1374" ht="12.75">
      <c r="J1374" s="1"/>
    </row>
    <row r="1375" ht="12.75">
      <c r="J1375" s="1"/>
    </row>
    <row r="1376" ht="12.75">
      <c r="J1376" s="1"/>
    </row>
    <row r="1377" ht="12.75">
      <c r="J1377" s="1"/>
    </row>
    <row r="1378" ht="12.75">
      <c r="J1378" s="1"/>
    </row>
    <row r="1379" ht="12.75">
      <c r="J1379" s="1"/>
    </row>
    <row r="1380" ht="12.75">
      <c r="J1380" s="1"/>
    </row>
    <row r="1381" ht="12.75">
      <c r="J1381" s="1"/>
    </row>
    <row r="1382" ht="12.75">
      <c r="J1382" s="1"/>
    </row>
    <row r="1383" ht="12.75">
      <c r="J1383" s="1"/>
    </row>
    <row r="1384" ht="12.75">
      <c r="J1384" s="1"/>
    </row>
    <row r="1385" ht="12.75">
      <c r="J1385" s="1"/>
    </row>
    <row r="1386" ht="12.75">
      <c r="J1386" s="1"/>
    </row>
    <row r="1387" ht="12.75">
      <c r="J1387" s="1"/>
    </row>
    <row r="1388" ht="12.75">
      <c r="J1388" s="1"/>
    </row>
    <row r="1389" ht="12.75">
      <c r="J1389" s="1"/>
    </row>
    <row r="1390" ht="12.75">
      <c r="J1390" s="1"/>
    </row>
    <row r="1391" ht="12.75">
      <c r="J1391" s="1"/>
    </row>
    <row r="1392" ht="12.75">
      <c r="J1392" s="1"/>
    </row>
    <row r="1393" ht="12.75">
      <c r="J1393" s="1"/>
    </row>
    <row r="1394" ht="12.75">
      <c r="J1394" s="1"/>
    </row>
    <row r="1395" ht="12.75">
      <c r="J1395" s="1"/>
    </row>
    <row r="1396" ht="12.75">
      <c r="J1396" s="1"/>
    </row>
    <row r="1397" ht="12.75">
      <c r="J1397" s="1"/>
    </row>
    <row r="1398" ht="12.75">
      <c r="J1398" s="1"/>
    </row>
    <row r="1399" ht="12.75">
      <c r="J1399" s="1"/>
    </row>
    <row r="1400" ht="12.75">
      <c r="J1400" s="1"/>
    </row>
    <row r="1401" ht="12.75">
      <c r="J1401" s="1"/>
    </row>
    <row r="1402" ht="12.75">
      <c r="J1402" s="1"/>
    </row>
    <row r="1403" ht="12.75">
      <c r="J1403" s="1"/>
    </row>
    <row r="1404" ht="12.75">
      <c r="J1404" s="1"/>
    </row>
    <row r="1405" ht="12.75">
      <c r="J1405" s="1"/>
    </row>
    <row r="1406" ht="12.75">
      <c r="J1406" s="1"/>
    </row>
    <row r="1407" ht="12.75">
      <c r="J1407" s="1"/>
    </row>
    <row r="1408" ht="12.75">
      <c r="J1408" s="1"/>
    </row>
    <row r="1409" ht="12.75">
      <c r="J1409" s="1"/>
    </row>
    <row r="1410" ht="12.75">
      <c r="J1410" s="1"/>
    </row>
    <row r="1411" ht="12.75">
      <c r="J1411" s="1"/>
    </row>
    <row r="1412" ht="12.75">
      <c r="J1412" s="1"/>
    </row>
    <row r="1413" ht="12.75">
      <c r="J1413" s="1"/>
    </row>
    <row r="1414" ht="12.75">
      <c r="J1414" s="1"/>
    </row>
    <row r="1415" ht="12.75">
      <c r="J1415" s="1"/>
    </row>
    <row r="1416" ht="12.75">
      <c r="J1416" s="1"/>
    </row>
    <row r="1417" ht="12.75">
      <c r="J1417" s="1"/>
    </row>
    <row r="1418" ht="12.75">
      <c r="J1418" s="1"/>
    </row>
    <row r="1419" ht="12.75">
      <c r="J1419" s="1"/>
    </row>
    <row r="1420" ht="12.75">
      <c r="J1420" s="1"/>
    </row>
    <row r="1421" ht="12.75">
      <c r="J1421" s="1"/>
    </row>
    <row r="1422" ht="12.75">
      <c r="J1422" s="1"/>
    </row>
    <row r="1423" ht="12.75">
      <c r="J1423" s="1"/>
    </row>
    <row r="1424" ht="12.75">
      <c r="J1424" s="1"/>
    </row>
    <row r="1425" ht="12.75">
      <c r="J1425" s="1"/>
    </row>
    <row r="1426" ht="12.75">
      <c r="J1426" s="1"/>
    </row>
    <row r="1427" ht="12.75">
      <c r="J1427" s="1"/>
    </row>
    <row r="1428" ht="12.75">
      <c r="J1428" s="1"/>
    </row>
    <row r="1429" ht="12.75">
      <c r="J1429" s="1"/>
    </row>
    <row r="1430" ht="12.75">
      <c r="J1430" s="1"/>
    </row>
    <row r="1431" ht="12.75">
      <c r="J1431" s="1"/>
    </row>
    <row r="1432" ht="12.75">
      <c r="J1432" s="1"/>
    </row>
    <row r="1433" ht="12.75">
      <c r="J1433" s="1"/>
    </row>
    <row r="1434" ht="12.75">
      <c r="J1434" s="1"/>
    </row>
    <row r="1435" ht="12.75">
      <c r="J1435" s="1"/>
    </row>
    <row r="1436" ht="12.75">
      <c r="J1436" s="1"/>
    </row>
    <row r="1437" ht="12.75">
      <c r="J1437" s="1"/>
    </row>
    <row r="1438" ht="12.75">
      <c r="J1438" s="1"/>
    </row>
    <row r="1439" ht="12.75">
      <c r="J1439" s="1"/>
    </row>
    <row r="1440" ht="12.75">
      <c r="J1440" s="1"/>
    </row>
    <row r="1441" ht="12.75">
      <c r="J1441" s="1"/>
    </row>
    <row r="1442" ht="12.75">
      <c r="J1442" s="1"/>
    </row>
    <row r="1443" ht="12.75">
      <c r="J1443" s="1"/>
    </row>
    <row r="1444" ht="12.75">
      <c r="J1444" s="1"/>
    </row>
    <row r="1445" ht="12.75">
      <c r="J1445" s="1"/>
    </row>
    <row r="1446" ht="12.75">
      <c r="J1446" s="1"/>
    </row>
    <row r="1447" ht="12.75">
      <c r="J1447" s="1"/>
    </row>
    <row r="1448" ht="12.75">
      <c r="J1448" s="1"/>
    </row>
    <row r="1449" ht="12.75">
      <c r="J1449" s="1"/>
    </row>
    <row r="1450" ht="12.75">
      <c r="J1450" s="1"/>
    </row>
    <row r="1451" ht="12.75">
      <c r="J1451" s="1"/>
    </row>
    <row r="1452" ht="12.75">
      <c r="J1452" s="1"/>
    </row>
    <row r="1453" ht="12.75">
      <c r="J1453" s="1"/>
    </row>
    <row r="1454" ht="12.75">
      <c r="J1454" s="1"/>
    </row>
    <row r="1455" ht="12.75">
      <c r="J1455" s="1"/>
    </row>
    <row r="1456" ht="12.75">
      <c r="J1456" s="1"/>
    </row>
    <row r="1457" ht="12.75">
      <c r="J1457" s="1"/>
    </row>
    <row r="1458" ht="12.75">
      <c r="J1458" s="1"/>
    </row>
    <row r="1459" ht="12.75">
      <c r="J1459" s="1"/>
    </row>
    <row r="1460" ht="12.75">
      <c r="J1460" s="1"/>
    </row>
    <row r="1461" ht="12.75">
      <c r="J1461" s="1"/>
    </row>
    <row r="1462" ht="12.75">
      <c r="J1462" s="1"/>
    </row>
    <row r="1463" ht="12.75">
      <c r="J1463" s="1"/>
    </row>
    <row r="1464" ht="12.75">
      <c r="J1464" s="1"/>
    </row>
    <row r="1465" ht="12.75">
      <c r="J1465" s="1"/>
    </row>
    <row r="1466" ht="12.75">
      <c r="J1466" s="1"/>
    </row>
    <row r="1467" ht="12.75">
      <c r="J1467" s="1"/>
    </row>
    <row r="1468" ht="12.75">
      <c r="J1468" s="1"/>
    </row>
    <row r="1469" ht="12.75">
      <c r="J1469" s="1"/>
    </row>
    <row r="1470" ht="12.75">
      <c r="J1470" s="1"/>
    </row>
    <row r="1471" ht="12.75">
      <c r="J1471" s="1"/>
    </row>
    <row r="1472" ht="12.75">
      <c r="J1472" s="1"/>
    </row>
    <row r="1473" ht="12.75">
      <c r="J1473" s="1"/>
    </row>
    <row r="1474" ht="12.75">
      <c r="J1474" s="1"/>
    </row>
    <row r="1475" ht="12.75">
      <c r="J1475" s="1"/>
    </row>
    <row r="1476" ht="12.75">
      <c r="J1476" s="1"/>
    </row>
    <row r="1477" ht="12.75">
      <c r="J1477" s="1"/>
    </row>
    <row r="1478" ht="12.75">
      <c r="J1478" s="1"/>
    </row>
    <row r="1479" ht="12.75">
      <c r="J1479" s="1"/>
    </row>
    <row r="1480" ht="12.75">
      <c r="J1480" s="1"/>
    </row>
    <row r="1481" ht="12.75">
      <c r="J1481" s="1"/>
    </row>
    <row r="1482" ht="12.75">
      <c r="J1482" s="1"/>
    </row>
    <row r="1483" ht="12.75">
      <c r="J1483" s="1"/>
    </row>
    <row r="1484" ht="12.75">
      <c r="J1484" s="1"/>
    </row>
    <row r="1485" ht="12.75">
      <c r="J1485" s="1"/>
    </row>
    <row r="1486" ht="12.75">
      <c r="J1486" s="1"/>
    </row>
    <row r="1487" ht="12.75">
      <c r="J1487" s="1"/>
    </row>
    <row r="1488" ht="12.75">
      <c r="J1488" s="1"/>
    </row>
    <row r="1489" ht="12.75">
      <c r="J1489" s="1"/>
    </row>
    <row r="1490" ht="12.75">
      <c r="J1490" s="1"/>
    </row>
    <row r="1491" ht="12.75">
      <c r="J1491" s="1"/>
    </row>
    <row r="1492" ht="12.75">
      <c r="J1492" s="1"/>
    </row>
    <row r="1493" ht="12.75">
      <c r="J1493" s="1"/>
    </row>
    <row r="1494" ht="12.75">
      <c r="J1494" s="1"/>
    </row>
    <row r="1495" ht="12.75">
      <c r="J1495" s="1"/>
    </row>
    <row r="1496" ht="12.75">
      <c r="J1496" s="1"/>
    </row>
    <row r="1497" ht="12.75">
      <c r="J1497" s="1"/>
    </row>
    <row r="1498" ht="12.75">
      <c r="J1498" s="1"/>
    </row>
    <row r="1499" ht="12.75">
      <c r="J1499" s="1"/>
    </row>
    <row r="1500" ht="12.75">
      <c r="J1500" s="1"/>
    </row>
    <row r="1501" ht="12.75">
      <c r="J1501" s="1"/>
    </row>
    <row r="1502" ht="12.75">
      <c r="J1502" s="1"/>
    </row>
    <row r="1503" ht="12.75">
      <c r="J1503" s="1"/>
    </row>
    <row r="1504" ht="12.75">
      <c r="J1504" s="1"/>
    </row>
    <row r="1505" ht="12.75">
      <c r="J1505" s="1"/>
    </row>
    <row r="1506" ht="12.75">
      <c r="J1506" s="1"/>
    </row>
    <row r="1507" ht="12.75">
      <c r="J1507" s="1"/>
    </row>
    <row r="1508" ht="12.75">
      <c r="J1508" s="1"/>
    </row>
    <row r="1509" ht="12.75">
      <c r="J1509" s="1"/>
    </row>
    <row r="1510" ht="12.75">
      <c r="J1510" s="1"/>
    </row>
    <row r="1511" ht="12.75">
      <c r="J1511" s="1"/>
    </row>
    <row r="1512" ht="12.75">
      <c r="J1512" s="1"/>
    </row>
    <row r="1513" ht="12.75">
      <c r="J1513" s="1"/>
    </row>
    <row r="1514" ht="12.75">
      <c r="J1514" s="1"/>
    </row>
    <row r="1515" ht="12.75">
      <c r="J1515" s="1"/>
    </row>
    <row r="1516" ht="12.75">
      <c r="J1516" s="1"/>
    </row>
    <row r="1517" ht="12.75">
      <c r="J1517" s="1"/>
    </row>
    <row r="1518" ht="12.75">
      <c r="J1518" s="1"/>
    </row>
    <row r="1519" ht="12.75">
      <c r="J1519" s="1"/>
    </row>
    <row r="1520" ht="12.75">
      <c r="J1520" s="1"/>
    </row>
    <row r="1521" ht="12.75">
      <c r="J1521" s="1"/>
    </row>
    <row r="1522" ht="12.75">
      <c r="J1522" s="1"/>
    </row>
    <row r="1523" ht="12.75">
      <c r="J1523" s="1"/>
    </row>
    <row r="1524" ht="12.75">
      <c r="J1524" s="1"/>
    </row>
    <row r="1525" ht="12.75">
      <c r="J1525" s="1"/>
    </row>
    <row r="1526" ht="12.75">
      <c r="J1526" s="1"/>
    </row>
    <row r="1527" ht="12.75">
      <c r="J1527" s="1"/>
    </row>
    <row r="1528" ht="12.75">
      <c r="J1528" s="1"/>
    </row>
    <row r="1529" ht="12.75">
      <c r="J1529" s="1"/>
    </row>
    <row r="1530" ht="12.75">
      <c r="J1530" s="1"/>
    </row>
    <row r="1531" ht="12.75">
      <c r="J1531" s="1"/>
    </row>
    <row r="1532" ht="12.75">
      <c r="J1532" s="1"/>
    </row>
    <row r="1533" ht="12.75">
      <c r="J1533" s="1"/>
    </row>
    <row r="1534" ht="12.75">
      <c r="J1534" s="1"/>
    </row>
    <row r="1535" ht="12.75">
      <c r="J1535" s="1"/>
    </row>
    <row r="1536" ht="12.75">
      <c r="J1536" s="1"/>
    </row>
    <row r="1537" ht="12.75">
      <c r="J1537" s="1"/>
    </row>
    <row r="1538" ht="12.75">
      <c r="J1538" s="1"/>
    </row>
    <row r="1539" ht="12.75">
      <c r="J1539" s="1"/>
    </row>
    <row r="1540" ht="12.75">
      <c r="J1540" s="1"/>
    </row>
    <row r="1541" ht="12.75">
      <c r="J1541" s="1"/>
    </row>
    <row r="1542" ht="12.75">
      <c r="J1542" s="1"/>
    </row>
    <row r="1543" ht="12.75">
      <c r="J1543" s="1"/>
    </row>
    <row r="1544" ht="12.75">
      <c r="J1544" s="1"/>
    </row>
    <row r="1545" ht="12.75">
      <c r="J1545" s="1"/>
    </row>
    <row r="1546" ht="12.75">
      <c r="J1546" s="1"/>
    </row>
    <row r="1547" ht="12.75">
      <c r="J1547" s="1"/>
    </row>
    <row r="1548" ht="12.75">
      <c r="J1548" s="1"/>
    </row>
    <row r="1549" ht="12.75">
      <c r="J1549" s="1"/>
    </row>
    <row r="1550" ht="12.75">
      <c r="J1550" s="1"/>
    </row>
    <row r="1551" ht="12.75">
      <c r="J1551" s="1"/>
    </row>
    <row r="1552" ht="12.75">
      <c r="J1552" s="1"/>
    </row>
    <row r="1553" ht="12.75">
      <c r="J1553" s="1"/>
    </row>
    <row r="1554" ht="12.75">
      <c r="J1554" s="1"/>
    </row>
    <row r="1555" ht="12.75">
      <c r="J1555" s="1"/>
    </row>
    <row r="1556" ht="12.75">
      <c r="J1556" s="1"/>
    </row>
    <row r="1557" ht="12.75">
      <c r="J1557" s="1"/>
    </row>
    <row r="1558" ht="12.75">
      <c r="J1558" s="1"/>
    </row>
    <row r="1559" ht="12.75">
      <c r="J1559" s="1"/>
    </row>
    <row r="1560" ht="12.75">
      <c r="J1560" s="1"/>
    </row>
    <row r="1561" ht="12.75">
      <c r="J1561" s="1"/>
    </row>
    <row r="1562" ht="12.75">
      <c r="J1562" s="1"/>
    </row>
    <row r="1563" ht="12.75">
      <c r="J1563" s="1"/>
    </row>
    <row r="1564" ht="12.75">
      <c r="J1564" s="1"/>
    </row>
    <row r="1565" ht="12.75">
      <c r="J1565" s="1"/>
    </row>
    <row r="1566" ht="12.75">
      <c r="J1566" s="1"/>
    </row>
    <row r="1567" ht="12.75">
      <c r="J1567" s="1"/>
    </row>
    <row r="1568" ht="12.75">
      <c r="J1568" s="1"/>
    </row>
    <row r="1569" ht="12.75">
      <c r="J1569" s="1"/>
    </row>
    <row r="1570" ht="12.75">
      <c r="J1570" s="1"/>
    </row>
    <row r="1571" ht="12.75">
      <c r="J1571" s="1"/>
    </row>
    <row r="1572" ht="12.75">
      <c r="J1572" s="1"/>
    </row>
    <row r="1573" ht="12.75">
      <c r="J1573" s="1"/>
    </row>
    <row r="1574" ht="12.75">
      <c r="J1574" s="1"/>
    </row>
    <row r="1575" ht="12.75">
      <c r="J1575" s="1"/>
    </row>
    <row r="1576" ht="12.75">
      <c r="J1576" s="1"/>
    </row>
    <row r="1577" ht="12.75">
      <c r="J1577" s="1"/>
    </row>
    <row r="1578" ht="12.75">
      <c r="J1578" s="1"/>
    </row>
    <row r="1579" ht="12.75">
      <c r="J1579" s="1"/>
    </row>
    <row r="1580" ht="12.75">
      <c r="J1580" s="1"/>
    </row>
    <row r="1581" ht="12.75">
      <c r="J1581" s="1"/>
    </row>
    <row r="1582" ht="12.75">
      <c r="J1582" s="1"/>
    </row>
    <row r="1583" ht="12.75">
      <c r="J1583" s="1"/>
    </row>
    <row r="1584" ht="12.75">
      <c r="J1584" s="1"/>
    </row>
    <row r="1585" ht="12.75">
      <c r="J1585" s="1"/>
    </row>
    <row r="1586" ht="12.75">
      <c r="J1586" s="1"/>
    </row>
    <row r="1587" ht="12.75">
      <c r="J1587" s="1"/>
    </row>
    <row r="1588" ht="12.75">
      <c r="J1588" s="1"/>
    </row>
    <row r="1589" ht="12.75">
      <c r="J1589" s="1"/>
    </row>
    <row r="1590" ht="12.75">
      <c r="J1590" s="1"/>
    </row>
    <row r="1591" ht="12.75">
      <c r="J1591" s="1"/>
    </row>
    <row r="1592" ht="12.75">
      <c r="J1592" s="1"/>
    </row>
    <row r="1593" ht="12.75">
      <c r="J1593" s="1"/>
    </row>
    <row r="1594" ht="12.75">
      <c r="J1594" s="1"/>
    </row>
    <row r="1595" ht="12.75">
      <c r="J1595" s="1"/>
    </row>
    <row r="1596" ht="12.75">
      <c r="J1596" s="1"/>
    </row>
    <row r="1597" ht="12.75">
      <c r="J1597" s="1"/>
    </row>
    <row r="1598" ht="12.75">
      <c r="J1598" s="1"/>
    </row>
    <row r="1599" ht="12.75">
      <c r="J1599" s="1"/>
    </row>
    <row r="1600" ht="12.75">
      <c r="J1600" s="1"/>
    </row>
    <row r="1601" ht="12.75">
      <c r="J1601" s="1"/>
    </row>
    <row r="1602" ht="12.75">
      <c r="J1602" s="1"/>
    </row>
    <row r="1603" ht="12.75">
      <c r="J1603" s="1"/>
    </row>
    <row r="1604" ht="12.75">
      <c r="J1604" s="1"/>
    </row>
    <row r="1605" ht="12.75">
      <c r="J1605" s="1"/>
    </row>
    <row r="1606" ht="12.75">
      <c r="J1606" s="1"/>
    </row>
    <row r="1607" ht="12.75">
      <c r="J1607" s="1"/>
    </row>
    <row r="1608" ht="12.75">
      <c r="J1608" s="1"/>
    </row>
    <row r="1609" ht="12.75">
      <c r="J1609" s="1"/>
    </row>
    <row r="1610" ht="12.75">
      <c r="J1610" s="1"/>
    </row>
    <row r="1611" ht="12.75">
      <c r="J1611" s="1"/>
    </row>
    <row r="1612" ht="12.75">
      <c r="J1612" s="1"/>
    </row>
    <row r="1613" ht="12.75">
      <c r="J1613" s="1"/>
    </row>
    <row r="1614" ht="12.75">
      <c r="J1614" s="1"/>
    </row>
    <row r="1615" ht="12.75">
      <c r="J1615" s="1"/>
    </row>
    <row r="1616" ht="12.75">
      <c r="J1616" s="1"/>
    </row>
    <row r="1617" ht="12.75">
      <c r="J1617" s="1"/>
    </row>
    <row r="1618" ht="12.75">
      <c r="J1618" s="1"/>
    </row>
    <row r="1619" ht="12.75">
      <c r="J1619" s="1"/>
    </row>
    <row r="1620" ht="12.75">
      <c r="J1620" s="1"/>
    </row>
    <row r="1621" ht="12.75">
      <c r="J1621" s="1"/>
    </row>
    <row r="1622" ht="12.75">
      <c r="J1622" s="1"/>
    </row>
    <row r="1623" ht="12.75">
      <c r="J1623" s="1"/>
    </row>
    <row r="1624" ht="12.75">
      <c r="J1624" s="1"/>
    </row>
    <row r="1625" ht="12.75">
      <c r="J1625" s="1"/>
    </row>
    <row r="1626" ht="12.75">
      <c r="J1626" s="1"/>
    </row>
    <row r="1627" ht="12.75">
      <c r="J1627" s="1"/>
    </row>
    <row r="1628" ht="12.75">
      <c r="J1628" s="1"/>
    </row>
    <row r="1629" ht="12.75">
      <c r="J1629" s="1"/>
    </row>
    <row r="1630" ht="12.75">
      <c r="J1630" s="1"/>
    </row>
    <row r="1631" ht="12.75">
      <c r="J1631" s="1"/>
    </row>
    <row r="1632" ht="12.75">
      <c r="J1632" s="1"/>
    </row>
    <row r="1633" ht="12.75">
      <c r="J1633" s="1"/>
    </row>
    <row r="1634" ht="12.75">
      <c r="J1634" s="1"/>
    </row>
    <row r="1635" ht="12.75">
      <c r="J1635" s="1"/>
    </row>
    <row r="1636" ht="12.75">
      <c r="J1636" s="1"/>
    </row>
    <row r="1637" ht="12.75">
      <c r="J1637" s="1"/>
    </row>
    <row r="1638" ht="12.75">
      <c r="J1638" s="1"/>
    </row>
    <row r="1639" ht="12.75">
      <c r="J1639" s="1"/>
    </row>
    <row r="1640" ht="12.75">
      <c r="J1640" s="1"/>
    </row>
  </sheetData>
  <sheetProtection/>
  <mergeCells count="29">
    <mergeCell ref="A3:J3"/>
    <mergeCell ref="B42:E42"/>
    <mergeCell ref="B88:E88"/>
    <mergeCell ref="B117:E117"/>
    <mergeCell ref="E828:F828"/>
    <mergeCell ref="E829:F829"/>
    <mergeCell ref="B121:E121"/>
    <mergeCell ref="B212:E212"/>
    <mergeCell ref="E834:F834"/>
    <mergeCell ref="E835:F835"/>
    <mergeCell ref="B1078:E1078"/>
    <mergeCell ref="B220:E220"/>
    <mergeCell ref="B264:E264"/>
    <mergeCell ref="B268:E268"/>
    <mergeCell ref="B276:E276"/>
    <mergeCell ref="B648:E648"/>
    <mergeCell ref="B685:E685"/>
    <mergeCell ref="E827:F827"/>
    <mergeCell ref="E830:F830"/>
    <mergeCell ref="E831:F831"/>
    <mergeCell ref="E832:F832"/>
    <mergeCell ref="E833:F833"/>
    <mergeCell ref="E842:F842"/>
    <mergeCell ref="E836:F836"/>
    <mergeCell ref="E837:F837"/>
    <mergeCell ref="E838:F838"/>
    <mergeCell ref="E839:F839"/>
    <mergeCell ref="E840:F840"/>
    <mergeCell ref="E841:F841"/>
  </mergeCells>
  <printOptions horizontalCentered="1"/>
  <pageMargins left="0.39370078740157505" right="0.39370078740157505" top="0.590551181102362" bottom="0.787401574803149" header="0.511811023622047" footer="0.511811023622047"/>
  <pageSetup fitToHeight="0" fitToWidth="0" horizontalDpi="600" verticalDpi="600" orientation="portrait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00000000000001" right="0.750000000000000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2012-11-27T09:13:03Z</cp:lastPrinted>
  <dcterms:created xsi:type="dcterms:W3CDTF">2001-08-02T07:18:30Z</dcterms:created>
  <dcterms:modified xsi:type="dcterms:W3CDTF">2012-12-28T10:51:47Z</dcterms:modified>
  <cp:category/>
  <cp:version/>
  <cp:contentType/>
  <cp:contentStatus/>
</cp:coreProperties>
</file>