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bsługiwane\Michałowice\2019\ZapytaniaOfertyAnalizy\Przetarg\Dokumenty przetargowe\pytania do siwz\"/>
    </mc:Choice>
  </mc:AlternateContent>
  <xr:revisionPtr revIDLastSave="0" documentId="13_ncr:1_{C323A217-ED96-4670-A727-6D8A3834EAE9}" xr6:coauthVersionLast="43" xr6:coauthVersionMax="43" xr10:uidLastSave="{00000000-0000-0000-0000-000000000000}"/>
  <bookViews>
    <workbookView xWindow="-120" yWindow="-120" windowWidth="29040" windowHeight="15840" tabRatio="844" activeTab="3" xr2:uid="{00000000-000D-0000-FFFF-FFFF00000000}"/>
  </bookViews>
  <sheets>
    <sheet name="4-WYKAZ mienia AR" sheetId="1" r:id="rId1"/>
    <sheet name="3-WYKAZ EEI" sheetId="2" r:id="rId2"/>
    <sheet name="2 - Zabezpieczenia" sheetId="18" r:id="rId3"/>
    <sheet name="1 - BUDYNKI " sheetId="14" r:id="rId4"/>
    <sheet name="5-BUDOWLE" sheetId="16" r:id="rId5"/>
    <sheet name="wykaz jedn." sheetId="4" r:id="rId6"/>
    <sheet name="6-POJAZDY" sheetId="3" r:id="rId7"/>
    <sheet name="7-Maszyny" sheetId="19" r:id="rId8"/>
    <sheet name="8- Sprzęt &quot;kompleksowa oferta t" sheetId="20" r:id="rId9"/>
  </sheets>
  <externalReferences>
    <externalReference r:id="rId10"/>
  </externalReferences>
  <definedNames>
    <definedName name="_xlnm.Print_Area" localSheetId="3">'1 - BUDYNKI '!$A$1:$S$49</definedName>
    <definedName name="_xlnm.Print_Area" localSheetId="1">'3-WYKAZ EEI'!$A$1:$D$150</definedName>
    <definedName name="_xlnm.Print_Area" localSheetId="0">'4-WYKAZ mienia AR'!$A$1:$D$123</definedName>
    <definedName name="_xlnm.Print_Area" localSheetId="4">'5-BUDOWLE'!$A$3:$E$75</definedName>
  </definedNames>
  <calcPr calcId="181029"/>
</workbook>
</file>

<file path=xl/calcChain.xml><?xml version="1.0" encoding="utf-8"?>
<calcChain xmlns="http://schemas.openxmlformats.org/spreadsheetml/2006/main">
  <c r="A239" i="18" l="1"/>
  <c r="B239" i="18"/>
  <c r="C239" i="18"/>
  <c r="A248" i="18"/>
  <c r="D81" i="2" l="1"/>
  <c r="D79" i="2"/>
  <c r="D78" i="2"/>
  <c r="D77" i="2"/>
  <c r="D76" i="2"/>
  <c r="D75" i="2"/>
  <c r="A19" i="2"/>
  <c r="C42" i="14"/>
  <c r="D58" i="1"/>
  <c r="D60" i="1"/>
  <c r="C108" i="1"/>
  <c r="C99" i="1"/>
  <c r="C36" i="14"/>
  <c r="D22" i="2"/>
  <c r="D17" i="2"/>
  <c r="D18" i="16" l="1"/>
  <c r="D116" i="2" l="1"/>
  <c r="D113" i="2"/>
  <c r="D135" i="2"/>
  <c r="D86" i="2"/>
  <c r="D78" i="1"/>
  <c r="D97" i="2"/>
  <c r="D107" i="2"/>
  <c r="D98" i="2"/>
  <c r="D43" i="1"/>
  <c r="D54" i="2"/>
  <c r="D57" i="2"/>
  <c r="D56" i="2"/>
  <c r="D53" i="2"/>
  <c r="D44" i="2"/>
  <c r="D25" i="1"/>
  <c r="D33" i="2"/>
  <c r="D31" i="2"/>
  <c r="D149" i="2"/>
  <c r="D146" i="2"/>
  <c r="D52" i="1"/>
  <c r="D66" i="2"/>
  <c r="D68" i="2"/>
  <c r="D64" i="2"/>
  <c r="E30" i="20" l="1"/>
  <c r="E31" i="20" s="1"/>
  <c r="D17" i="1" s="1"/>
  <c r="D16" i="1"/>
  <c r="K10" i="3"/>
  <c r="K9" i="3"/>
  <c r="K4" i="3"/>
  <c r="K3" i="3"/>
  <c r="D115" i="2" l="1"/>
  <c r="D69" i="1"/>
  <c r="D54" i="16"/>
  <c r="D68" i="1" s="1"/>
  <c r="D17" i="16"/>
  <c r="D21" i="16"/>
  <c r="D10" i="16"/>
  <c r="D20" i="16"/>
  <c r="D31" i="16"/>
  <c r="D24" i="16"/>
  <c r="D29" i="16"/>
  <c r="D28" i="16"/>
  <c r="D55" i="2"/>
  <c r="D126" i="2"/>
  <c r="D127" i="2"/>
  <c r="D124" i="2"/>
  <c r="D34" i="1"/>
  <c r="C6" i="1" s="1"/>
  <c r="D123" i="1"/>
  <c r="D148" i="2"/>
  <c r="D34" i="2"/>
  <c r="D117" i="2"/>
  <c r="D42" i="16"/>
  <c r="D47" i="16" s="1"/>
  <c r="D59" i="1" s="1"/>
  <c r="D45" i="2"/>
  <c r="D46" i="2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K8" i="3"/>
  <c r="K12" i="3" s="1"/>
  <c r="K5" i="3"/>
  <c r="D41" i="1"/>
  <c r="Q13" i="14"/>
  <c r="Q11" i="14"/>
  <c r="Q8" i="14"/>
  <c r="Q9" i="14"/>
  <c r="Q10" i="14"/>
  <c r="Q7" i="14"/>
  <c r="R47" i="14"/>
  <c r="D112" i="1" s="1"/>
  <c r="R44" i="14"/>
  <c r="D94" i="1" s="1"/>
  <c r="R42" i="14"/>
  <c r="R40" i="14"/>
  <c r="D76" i="1" s="1"/>
  <c r="R38" i="14"/>
  <c r="D67" i="1" s="1"/>
  <c r="R36" i="14"/>
  <c r="R34" i="14"/>
  <c r="R22" i="14"/>
  <c r="R21" i="14"/>
  <c r="R16" i="14"/>
  <c r="C7" i="1"/>
  <c r="C5" i="2"/>
  <c r="D147" i="2"/>
  <c r="D114" i="1"/>
  <c r="D71" i="16"/>
  <c r="D113" i="1"/>
  <c r="D105" i="1"/>
  <c r="D96" i="1"/>
  <c r="D114" i="2"/>
  <c r="D61" i="16"/>
  <c r="D95" i="1" s="1"/>
  <c r="B87" i="1"/>
  <c r="B86" i="1"/>
  <c r="B85" i="1"/>
  <c r="B78" i="1"/>
  <c r="B77" i="1"/>
  <c r="B76" i="1"/>
  <c r="C90" i="1"/>
  <c r="A92" i="1" s="1"/>
  <c r="B94" i="1"/>
  <c r="B95" i="1"/>
  <c r="B96" i="1"/>
  <c r="C39" i="14"/>
  <c r="D42" i="2"/>
  <c r="D43" i="2"/>
  <c r="B2" i="18"/>
  <c r="B184" i="18"/>
  <c r="B166" i="18"/>
  <c r="B85" i="18"/>
  <c r="B76" i="18"/>
  <c r="B67" i="18"/>
  <c r="D35" i="2"/>
  <c r="C9" i="2" s="1"/>
  <c r="E52" i="16"/>
  <c r="E51" i="16"/>
  <c r="B34" i="1"/>
  <c r="B355" i="18"/>
  <c r="A355" i="18"/>
  <c r="C346" i="18"/>
  <c r="B346" i="18"/>
  <c r="A346" i="18"/>
  <c r="B338" i="18"/>
  <c r="A338" i="18"/>
  <c r="B330" i="18"/>
  <c r="A330" i="18"/>
  <c r="B322" i="18"/>
  <c r="A322" i="18"/>
  <c r="B303" i="18"/>
  <c r="A303" i="18"/>
  <c r="B294" i="18"/>
  <c r="A294" i="18"/>
  <c r="B276" i="18"/>
  <c r="A276" i="18"/>
  <c r="B266" i="18"/>
  <c r="A266" i="18"/>
  <c r="B258" i="18"/>
  <c r="A258" i="18"/>
  <c r="B249" i="18"/>
  <c r="A249" i="18"/>
  <c r="D116" i="1"/>
  <c r="D19" i="16"/>
  <c r="B2" i="16"/>
  <c r="D121" i="1"/>
  <c r="D141" i="2"/>
  <c r="E74" i="16"/>
  <c r="E73" i="16"/>
  <c r="D75" i="16"/>
  <c r="D122" i="1" s="1"/>
  <c r="B72" i="16"/>
  <c r="E58" i="16"/>
  <c r="E57" i="16"/>
  <c r="E50" i="16"/>
  <c r="B48" i="16"/>
  <c r="E44" i="16"/>
  <c r="E43" i="16"/>
  <c r="E42" i="16"/>
  <c r="B40" i="16"/>
  <c r="C49" i="14"/>
  <c r="C355" i="18" s="1"/>
  <c r="C46" i="14"/>
  <c r="C338" i="18" s="1"/>
  <c r="C41" i="14"/>
  <c r="C303" i="18" s="1"/>
  <c r="C312" i="18" s="1"/>
  <c r="C40" i="14"/>
  <c r="C294" i="18"/>
  <c r="C38" i="14"/>
  <c r="C276" i="18" s="1"/>
  <c r="C285" i="18" s="1"/>
  <c r="C266" i="18"/>
  <c r="C35" i="14"/>
  <c r="C258" i="18" s="1"/>
  <c r="C34" i="14"/>
  <c r="C249" i="18" s="1"/>
  <c r="C32" i="14"/>
  <c r="B31" i="14"/>
  <c r="A238" i="18" s="1"/>
  <c r="D66" i="16"/>
  <c r="D104" i="1" s="1"/>
  <c r="C45" i="14"/>
  <c r="C330" i="18" s="1"/>
  <c r="C44" i="14"/>
  <c r="C322" i="18" s="1"/>
  <c r="B48" i="14"/>
  <c r="A354" i="18" s="1"/>
  <c r="B43" i="14"/>
  <c r="A321" i="18" s="1"/>
  <c r="B37" i="14"/>
  <c r="A275" i="18" s="1"/>
  <c r="B33" i="14"/>
  <c r="B4" i="14"/>
  <c r="B16" i="1"/>
  <c r="B23" i="1"/>
  <c r="A32" i="2"/>
  <c r="A43" i="2" s="1"/>
  <c r="A54" i="2" s="1"/>
  <c r="A65" i="2" s="1"/>
  <c r="A76" i="2" s="1"/>
  <c r="A114" i="2" s="1"/>
  <c r="A125" i="2" s="1"/>
  <c r="A136" i="2" s="1"/>
  <c r="A147" i="2" s="1"/>
  <c r="A33" i="2"/>
  <c r="A44" i="2" s="1"/>
  <c r="A55" i="2" s="1"/>
  <c r="A66" i="2" s="1"/>
  <c r="A77" i="2" s="1"/>
  <c r="A115" i="2" s="1"/>
  <c r="A34" i="2"/>
  <c r="A45" i="2" s="1"/>
  <c r="A56" i="2" s="1"/>
  <c r="A67" i="2" s="1"/>
  <c r="A78" i="2" s="1"/>
  <c r="A116" i="2" s="1"/>
  <c r="A137" i="2"/>
  <c r="A35" i="2"/>
  <c r="A46" i="2" s="1"/>
  <c r="A57" i="2" s="1"/>
  <c r="A68" i="2" s="1"/>
  <c r="A79" i="2" s="1"/>
  <c r="A117" i="2" s="1"/>
  <c r="A138" i="2"/>
  <c r="A139" i="2"/>
  <c r="A22" i="2"/>
  <c r="A23" i="2"/>
  <c r="A24" i="2"/>
  <c r="A31" i="2"/>
  <c r="A42" i="2" s="1"/>
  <c r="A53" i="2" s="1"/>
  <c r="A64" i="2" s="1"/>
  <c r="A75" i="2" s="1"/>
  <c r="A113" i="2" s="1"/>
  <c r="A124" i="2" s="1"/>
  <c r="A135" i="2" s="1"/>
  <c r="A146" i="2" s="1"/>
  <c r="A17" i="2"/>
  <c r="A15" i="1"/>
  <c r="A24" i="1" s="1"/>
  <c r="A33" i="1" s="1"/>
  <c r="A42" i="1" s="1"/>
  <c r="B122" i="1"/>
  <c r="B123" i="1"/>
  <c r="B113" i="1"/>
  <c r="B114" i="1"/>
  <c r="B104" i="1"/>
  <c r="B105" i="1"/>
  <c r="A105" i="1"/>
  <c r="B68" i="1"/>
  <c r="B69" i="1"/>
  <c r="A43" i="1"/>
  <c r="A69" i="1" s="1"/>
  <c r="B59" i="1"/>
  <c r="B60" i="1"/>
  <c r="B51" i="1"/>
  <c r="B52" i="1"/>
  <c r="B42" i="1"/>
  <c r="B43" i="1"/>
  <c r="B33" i="1"/>
  <c r="B24" i="1"/>
  <c r="B25" i="1"/>
  <c r="B50" i="1"/>
  <c r="A14" i="1"/>
  <c r="A23" i="1" s="1"/>
  <c r="A32" i="1" s="1"/>
  <c r="A41" i="1" s="1"/>
  <c r="B121" i="1"/>
  <c r="B112" i="1"/>
  <c r="B103" i="1"/>
  <c r="B67" i="1"/>
  <c r="B58" i="1"/>
  <c r="B41" i="1"/>
  <c r="B32" i="1"/>
  <c r="B14" i="1"/>
  <c r="D70" i="2"/>
  <c r="C71" i="2"/>
  <c r="A73" i="2" s="1"/>
  <c r="A71" i="2"/>
  <c r="C54" i="1"/>
  <c r="A56" i="1" s="1"/>
  <c r="D53" i="1"/>
  <c r="A54" i="1"/>
  <c r="C117" i="1"/>
  <c r="A119" i="1" s="1"/>
  <c r="A117" i="1"/>
  <c r="A101" i="1"/>
  <c r="C142" i="2"/>
  <c r="A144" i="2" s="1"/>
  <c r="A142" i="2"/>
  <c r="A133" i="2"/>
  <c r="D59" i="2"/>
  <c r="C60" i="2"/>
  <c r="A62" i="2" s="1"/>
  <c r="A60" i="2"/>
  <c r="A46" i="1"/>
  <c r="C46" i="1"/>
  <c r="A48" i="1" s="1"/>
  <c r="D45" i="1"/>
  <c r="D18" i="1"/>
  <c r="D9" i="1"/>
  <c r="C10" i="1"/>
  <c r="A122" i="2"/>
  <c r="C109" i="2"/>
  <c r="A111" i="2" s="1"/>
  <c r="C82" i="2"/>
  <c r="A84" i="2" s="1"/>
  <c r="C49" i="2"/>
  <c r="A51" i="2" s="1"/>
  <c r="A49" i="2"/>
  <c r="C38" i="2"/>
  <c r="A38" i="2"/>
  <c r="C27" i="2"/>
  <c r="A27" i="2"/>
  <c r="C13" i="2"/>
  <c r="A13" i="2"/>
  <c r="C63" i="1"/>
  <c r="A65" i="1" s="1"/>
  <c r="C37" i="1"/>
  <c r="A39" i="1" s="1"/>
  <c r="A37" i="1"/>
  <c r="C28" i="1"/>
  <c r="A28" i="1"/>
  <c r="C19" i="1"/>
  <c r="A19" i="1"/>
  <c r="A10" i="1"/>
  <c r="D48" i="2"/>
  <c r="A40" i="2"/>
  <c r="D37" i="2"/>
  <c r="A29" i="2"/>
  <c r="D26" i="2"/>
  <c r="D12" i="2"/>
  <c r="D108" i="2"/>
  <c r="D62" i="1"/>
  <c r="D36" i="1"/>
  <c r="A30" i="1"/>
  <c r="D27" i="1"/>
  <c r="A21" i="1"/>
  <c r="R12" i="14"/>
  <c r="T30" i="14" s="1"/>
  <c r="D14" i="1" s="1"/>
  <c r="C4" i="1" s="1"/>
  <c r="D85" i="1"/>
  <c r="C6" i="2" l="1"/>
  <c r="C4" i="2"/>
  <c r="C7" i="2"/>
  <c r="C8" i="2"/>
  <c r="D39" i="16"/>
  <c r="D15" i="1" s="1"/>
  <c r="C72" i="1"/>
  <c r="R50" i="14"/>
  <c r="A68" i="1"/>
  <c r="A95" i="1" s="1"/>
  <c r="A104" i="1" s="1"/>
  <c r="A113" i="1" s="1"/>
  <c r="A122" i="1" s="1"/>
  <c r="A51" i="1"/>
  <c r="A77" i="1" s="1"/>
  <c r="A50" i="1"/>
  <c r="A76" i="1" s="1"/>
  <c r="A67" i="1"/>
  <c r="A94" i="1" s="1"/>
  <c r="A103" i="1" s="1"/>
  <c r="A112" i="1" s="1"/>
  <c r="A121" i="1" s="1"/>
  <c r="A52" i="1"/>
  <c r="A78" i="1" s="1"/>
  <c r="C5" i="1" l="1"/>
  <c r="D77" i="16"/>
  <c r="C81" i="1"/>
  <c r="A83" i="1" s="1"/>
  <c r="A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7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8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9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0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2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6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8" authorId="0" shapeId="0" xr:uid="{00000000-0006-0000-0200-00000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8" authorId="0" shapeId="0" xr:uid="{00000000-0006-0000-0200-00000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" authorId="0" shapeId="0" xr:uid="{00000000-0006-0000-0200-00000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9" authorId="0" shapeId="0" xr:uid="{00000000-0006-0000-0200-00000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0" authorId="0" shapeId="0" xr:uid="{00000000-0006-0000-0200-00000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1" authorId="0" shapeId="0" xr:uid="{00000000-0006-0000-0200-00001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5" authorId="0" shapeId="0" xr:uid="{00000000-0006-0000-0200-00001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6" authorId="0" shapeId="0" xr:uid="{00000000-0006-0000-0200-00001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200-00001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7" authorId="0" shapeId="0" xr:uid="{00000000-0006-0000-0200-00001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200-00001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8" authorId="0" shapeId="0" xr:uid="{00000000-0006-0000-0200-00001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9" authorId="0" shapeId="0" xr:uid="{00000000-0006-0000-0200-00001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0" authorId="0" shapeId="0" xr:uid="{00000000-0006-0000-0200-00001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34" authorId="0" shapeId="0" xr:uid="{00000000-0006-0000-0200-00001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35" authorId="0" shapeId="0" xr:uid="{00000000-0006-0000-0200-00001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6" authorId="0" shapeId="0" xr:uid="{00000000-0006-0000-0200-00001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6" authorId="0" shapeId="0" xr:uid="{00000000-0006-0000-0200-00001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7" authorId="0" shapeId="0" xr:uid="{00000000-0006-0000-0200-00001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37" authorId="0" shapeId="0" xr:uid="{00000000-0006-0000-0200-00001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8" authorId="0" shapeId="0" xr:uid="{00000000-0006-0000-0200-00001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9" authorId="0" shapeId="0" xr:uid="{00000000-0006-0000-0200-00002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43" authorId="0" shapeId="0" xr:uid="{00000000-0006-0000-0200-00002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44" authorId="0" shapeId="0" xr:uid="{00000000-0006-0000-0200-00002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45" authorId="0" shapeId="0" xr:uid="{00000000-0006-0000-0200-00002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5" authorId="0" shapeId="0" xr:uid="{00000000-0006-0000-0200-00002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6" authorId="0" shapeId="0" xr:uid="{00000000-0006-0000-0200-00002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46" authorId="0" shapeId="0" xr:uid="{00000000-0006-0000-0200-00002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200-00002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8" authorId="0" shapeId="0" xr:uid="{00000000-0006-0000-0200-00002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52" authorId="0" shapeId="0" xr:uid="{00000000-0006-0000-0200-00002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53" authorId="0" shapeId="0" xr:uid="{00000000-0006-0000-0200-00002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54" authorId="0" shapeId="0" xr:uid="{00000000-0006-0000-0200-00002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54" authorId="0" shapeId="0" xr:uid="{00000000-0006-0000-0200-00002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55" authorId="0" shapeId="0" xr:uid="{00000000-0006-0000-0200-00002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55" authorId="0" shapeId="0" xr:uid="{00000000-0006-0000-0200-00002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56" authorId="0" shapeId="0" xr:uid="{00000000-0006-0000-0200-00002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57" authorId="0" shapeId="0" xr:uid="{00000000-0006-0000-0200-00003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61" authorId="0" shapeId="0" xr:uid="{00000000-0006-0000-0200-00003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62" authorId="0" shapeId="0" xr:uid="{00000000-0006-0000-0200-00003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63" authorId="0" shapeId="0" xr:uid="{00000000-0006-0000-0200-00003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63" authorId="0" shapeId="0" xr:uid="{00000000-0006-0000-0200-00003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64" authorId="0" shapeId="0" xr:uid="{00000000-0006-0000-0200-00003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64" authorId="0" shapeId="0" xr:uid="{00000000-0006-0000-0200-00003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65" authorId="0" shapeId="0" xr:uid="{00000000-0006-0000-0200-00003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66" authorId="0" shapeId="0" xr:uid="{00000000-0006-0000-0200-00003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70" authorId="0" shapeId="0" xr:uid="{00000000-0006-0000-0200-00003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71" authorId="0" shapeId="0" xr:uid="{00000000-0006-0000-0200-00003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2" authorId="0" shapeId="0" xr:uid="{00000000-0006-0000-0200-00003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72" authorId="0" shapeId="0" xr:uid="{00000000-0006-0000-0200-00003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73" authorId="0" shapeId="0" xr:uid="{00000000-0006-0000-0200-00003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73" authorId="0" shapeId="0" xr:uid="{00000000-0006-0000-0200-00003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74" authorId="0" shapeId="0" xr:uid="{00000000-0006-0000-0200-00003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75" authorId="0" shapeId="0" xr:uid="{00000000-0006-0000-0200-00004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79" authorId="0" shapeId="0" xr:uid="{00000000-0006-0000-0200-00004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80" authorId="0" shapeId="0" xr:uid="{00000000-0006-0000-0200-00004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81" authorId="0" shapeId="0" xr:uid="{00000000-0006-0000-0200-00004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1" authorId="0" shapeId="0" xr:uid="{00000000-0006-0000-0200-00004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2" authorId="0" shapeId="0" xr:uid="{00000000-0006-0000-0200-00004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82" authorId="0" shapeId="0" xr:uid="{00000000-0006-0000-0200-00004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3" authorId="0" shapeId="0" xr:uid="{00000000-0006-0000-0200-00004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4" authorId="0" shapeId="0" xr:uid="{00000000-0006-0000-0200-00004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88" authorId="0" shapeId="0" xr:uid="{00000000-0006-0000-0200-00004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89" authorId="0" shapeId="0" xr:uid="{00000000-0006-0000-0200-00004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90" authorId="0" shapeId="0" xr:uid="{00000000-0006-0000-0200-00004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90" authorId="0" shapeId="0" xr:uid="{00000000-0006-0000-0200-00004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91" authorId="0" shapeId="0" xr:uid="{00000000-0006-0000-0200-00004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91" authorId="0" shapeId="0" xr:uid="{00000000-0006-0000-0200-00004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92" authorId="0" shapeId="0" xr:uid="{00000000-0006-0000-0200-00004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93" authorId="0" shapeId="0" xr:uid="{00000000-0006-0000-0200-00005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97" authorId="0" shapeId="0" xr:uid="{00000000-0006-0000-0200-00005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98" authorId="0" shapeId="0" xr:uid="{00000000-0006-0000-0200-00005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99" authorId="0" shapeId="0" xr:uid="{00000000-0006-0000-0200-00005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99" authorId="0" shapeId="0" xr:uid="{00000000-0006-0000-0200-00005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0" authorId="0" shapeId="0" xr:uid="{00000000-0006-0000-0200-00005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00" authorId="0" shapeId="0" xr:uid="{00000000-0006-0000-0200-00005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1" authorId="0" shapeId="0" xr:uid="{00000000-0006-0000-0200-00005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02" authorId="0" shapeId="0" xr:uid="{00000000-0006-0000-0200-00005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06" authorId="0" shapeId="0" xr:uid="{00000000-0006-0000-0200-00005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07" authorId="0" shapeId="0" xr:uid="{00000000-0006-0000-0200-00005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08" authorId="0" shapeId="0" xr:uid="{00000000-0006-0000-0200-00005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08" authorId="0" shapeId="0" xr:uid="{00000000-0006-0000-0200-00005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9" authorId="0" shapeId="0" xr:uid="{00000000-0006-0000-0200-00005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09" authorId="0" shapeId="0" xr:uid="{00000000-0006-0000-0200-00005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0" authorId="0" shapeId="0" xr:uid="{00000000-0006-0000-0200-00005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11" authorId="0" shapeId="0" xr:uid="{00000000-0006-0000-0200-00006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15" authorId="0" shapeId="0" xr:uid="{00000000-0006-0000-0200-00006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16" authorId="0" shapeId="0" xr:uid="{00000000-0006-0000-0200-00006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17" authorId="0" shapeId="0" xr:uid="{00000000-0006-0000-0200-00006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17" authorId="0" shapeId="0" xr:uid="{00000000-0006-0000-0200-00006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8" authorId="0" shapeId="0" xr:uid="{00000000-0006-0000-0200-00006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18" authorId="0" shapeId="0" xr:uid="{00000000-0006-0000-0200-00006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9" authorId="0" shapeId="0" xr:uid="{00000000-0006-0000-0200-00006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20" authorId="0" shapeId="0" xr:uid="{00000000-0006-0000-0200-00006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24" authorId="0" shapeId="0" xr:uid="{00000000-0006-0000-0200-00006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25" authorId="0" shapeId="0" xr:uid="{00000000-0006-0000-0200-00006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26" authorId="0" shapeId="0" xr:uid="{00000000-0006-0000-0200-00006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26" authorId="0" shapeId="0" xr:uid="{00000000-0006-0000-0200-00006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27" authorId="0" shapeId="0" xr:uid="{00000000-0006-0000-0200-00006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27" authorId="0" shapeId="0" xr:uid="{00000000-0006-0000-0200-00006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28" authorId="0" shapeId="0" xr:uid="{00000000-0006-0000-0200-00006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29" authorId="0" shapeId="0" xr:uid="{00000000-0006-0000-0200-00007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33" authorId="0" shapeId="0" xr:uid="{00000000-0006-0000-0200-00007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34" authorId="0" shapeId="0" xr:uid="{00000000-0006-0000-0200-00007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35" authorId="0" shapeId="0" xr:uid="{00000000-0006-0000-0200-00007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35" authorId="0" shapeId="0" xr:uid="{00000000-0006-0000-0200-00007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36" authorId="0" shapeId="0" xr:uid="{00000000-0006-0000-0200-00007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36" authorId="0" shapeId="0" xr:uid="{00000000-0006-0000-0200-00007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37" authorId="0" shapeId="0" xr:uid="{00000000-0006-0000-0200-00007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38" authorId="0" shapeId="0" xr:uid="{00000000-0006-0000-0200-00007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42" authorId="0" shapeId="0" xr:uid="{00000000-0006-0000-0200-00007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43" authorId="0" shapeId="0" xr:uid="{00000000-0006-0000-0200-00007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44" authorId="0" shapeId="0" xr:uid="{00000000-0006-0000-0200-00007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44" authorId="0" shapeId="0" xr:uid="{00000000-0006-0000-0200-00007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5" authorId="0" shapeId="0" xr:uid="{00000000-0006-0000-0200-00007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45" authorId="0" shapeId="0" xr:uid="{00000000-0006-0000-0200-00007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6" authorId="0" shapeId="0" xr:uid="{00000000-0006-0000-0200-00007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47" authorId="0" shapeId="0" xr:uid="{00000000-0006-0000-0200-00008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51" authorId="0" shapeId="0" xr:uid="{00000000-0006-0000-0200-00008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52" authorId="0" shapeId="0" xr:uid="{00000000-0006-0000-0200-00008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53" authorId="0" shapeId="0" xr:uid="{00000000-0006-0000-0200-00008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53" authorId="0" shapeId="0" xr:uid="{00000000-0006-0000-0200-00008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54" authorId="0" shapeId="0" xr:uid="{00000000-0006-0000-0200-00008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54" authorId="0" shapeId="0" xr:uid="{00000000-0006-0000-0200-00008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55" authorId="0" shapeId="0" xr:uid="{00000000-0006-0000-0200-00008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56" authorId="0" shapeId="0" xr:uid="{00000000-0006-0000-0200-00009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60" authorId="0" shapeId="0" xr:uid="{00000000-0006-0000-0200-00009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61" authorId="0" shapeId="0" xr:uid="{00000000-0006-0000-0200-00009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62" authorId="0" shapeId="0" xr:uid="{00000000-0006-0000-0200-00009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62" authorId="0" shapeId="0" xr:uid="{00000000-0006-0000-0200-00009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63" authorId="0" shapeId="0" xr:uid="{00000000-0006-0000-0200-00009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63" authorId="0" shapeId="0" xr:uid="{00000000-0006-0000-0200-00009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64" authorId="0" shapeId="0" xr:uid="{00000000-0006-0000-0200-00009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65" authorId="0" shapeId="0" xr:uid="{00000000-0006-0000-0200-0000A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69" authorId="0" shapeId="0" xr:uid="{00000000-0006-0000-0200-0000A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70" authorId="0" shapeId="0" xr:uid="{00000000-0006-0000-0200-0000A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71" authorId="0" shapeId="0" xr:uid="{00000000-0006-0000-0200-0000A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71" authorId="0" shapeId="0" xr:uid="{00000000-0006-0000-0200-0000A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72" authorId="0" shapeId="0" xr:uid="{00000000-0006-0000-0200-0000A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72" authorId="0" shapeId="0" xr:uid="{00000000-0006-0000-0200-0000A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73" authorId="0" shapeId="0" xr:uid="{00000000-0006-0000-0200-0000A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74" authorId="0" shapeId="0" xr:uid="{00000000-0006-0000-0200-0000A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78" authorId="0" shapeId="0" xr:uid="{00000000-0006-0000-0200-0000A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79" authorId="0" shapeId="0" xr:uid="{00000000-0006-0000-0200-0000A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80" authorId="0" shapeId="0" xr:uid="{00000000-0006-0000-0200-0000A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80" authorId="0" shapeId="0" xr:uid="{00000000-0006-0000-0200-0000A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81" authorId="0" shapeId="0" xr:uid="{00000000-0006-0000-0200-0000A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81" authorId="0" shapeId="0" xr:uid="{00000000-0006-0000-0200-0000A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82" authorId="0" shapeId="0" xr:uid="{00000000-0006-0000-0200-0000A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83" authorId="0" shapeId="0" xr:uid="{00000000-0006-0000-0200-0000B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87" authorId="0" shapeId="0" xr:uid="{00000000-0006-0000-0200-0000B1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88" authorId="0" shapeId="0" xr:uid="{00000000-0006-0000-0200-0000B2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89" authorId="0" shapeId="0" xr:uid="{00000000-0006-0000-0200-0000B3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89" authorId="0" shapeId="0" xr:uid="{00000000-0006-0000-0200-0000B4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0" authorId="0" shapeId="0" xr:uid="{00000000-0006-0000-0200-0000B5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90" authorId="0" shapeId="0" xr:uid="{00000000-0006-0000-0200-0000B6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1" authorId="0" shapeId="0" xr:uid="{00000000-0006-0000-0200-0000B7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92" authorId="0" shapeId="0" xr:uid="{00000000-0006-0000-0200-0000B8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196" authorId="0" shapeId="0" xr:uid="{00000000-0006-0000-0200-0000B900000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197" authorId="0" shapeId="0" xr:uid="{00000000-0006-0000-0200-0000BA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98" authorId="0" shapeId="0" xr:uid="{00000000-0006-0000-0200-0000BB000000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98" authorId="0" shapeId="0" xr:uid="{00000000-0006-0000-0200-0000BC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9" authorId="0" shapeId="0" xr:uid="{00000000-0006-0000-0200-0000BD00000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199" authorId="0" shapeId="0" xr:uid="{00000000-0006-0000-0200-0000BE00000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00" authorId="0" shapeId="0" xr:uid="{00000000-0006-0000-0200-0000BF00000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01" authorId="0" shapeId="0" xr:uid="{00000000-0006-0000-0200-0000C000000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05" authorId="0" shapeId="0" xr:uid="{4BE51664-0CD9-4885-8BA3-C0AE2BE05A01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06" authorId="0" shapeId="0" xr:uid="{E8DD8C23-52D2-4400-9D9C-D58BA60B6574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07" authorId="0" shapeId="0" xr:uid="{453CF7F7-3368-4F60-B4C3-A8A0777396BA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07" authorId="0" shapeId="0" xr:uid="{39445A7F-C038-4431-819D-5F91A03673DE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08" authorId="0" shapeId="0" xr:uid="{189DBD38-D2E5-4BEE-A6CF-D720DDD5A61A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08" authorId="0" shapeId="0" xr:uid="{5F3DDB53-FB7F-4E49-BB5C-F2FD32B59216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09" authorId="0" shapeId="0" xr:uid="{20C999FA-744F-4F93-8310-C438DC125F52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10" authorId="0" shapeId="0" xr:uid="{9020E9A8-5D1E-41DB-A769-5D883165A349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14" authorId="0" shapeId="0" xr:uid="{DAA7A81B-4A67-43DC-837F-43546019AF68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15" authorId="0" shapeId="0" xr:uid="{23D849B1-B519-42A2-BF27-90DD23747387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16" authorId="0" shapeId="0" xr:uid="{4DC5E8B7-4DF5-4D1E-AD30-AFE7FEA8309D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16" authorId="0" shapeId="0" xr:uid="{559E4FAE-9F1E-49AB-9CEA-0C7BE0701EBB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17" authorId="0" shapeId="0" xr:uid="{B39B446F-3D87-44B6-90DF-85C8E5C8699E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17" authorId="0" shapeId="0" xr:uid="{A7345160-936F-47F0-B5CB-116C7C5FB661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18" authorId="0" shapeId="0" xr:uid="{00AA9CE4-F3A8-435C-B578-D632212D0730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19" authorId="0" shapeId="0" xr:uid="{34D2A33E-E7FC-4010-83DE-B3E6CB45C841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23" authorId="0" shapeId="0" xr:uid="{EC2DF581-21F6-4AF3-8777-E8401609ED85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24" authorId="0" shapeId="0" xr:uid="{5C3C6C2A-DF43-4D66-8FF9-5D4ED796FBA4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25" authorId="0" shapeId="0" xr:uid="{D60E3EAC-B8B9-4151-9401-36BF5CDFF1C8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25" authorId="0" shapeId="0" xr:uid="{717C791A-9E90-4850-A787-F9A9B281A169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26" authorId="0" shapeId="0" xr:uid="{E202A030-8E9A-4796-85C4-2D239C69891F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26" authorId="0" shapeId="0" xr:uid="{712B9D86-012A-4BCB-8E98-D27EEA16AB81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27" authorId="0" shapeId="0" xr:uid="{65270D3A-41A8-4E75-9BE6-FDD766FD5DE3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28" authorId="0" shapeId="0" xr:uid="{27512578-4262-4534-A040-BCC014E47DD4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32" authorId="0" shapeId="0" xr:uid="{4CDFDFFB-4310-4B6D-9765-56663AA3F0DB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33" authorId="0" shapeId="0" xr:uid="{23C218B2-3B93-4E17-8EA5-78638FBD4D51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34" authorId="0" shapeId="0" xr:uid="{91FF6761-AAFD-4447-A6D3-07C707797F0E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34" authorId="0" shapeId="0" xr:uid="{ECBE6854-9E4D-47E4-A879-8FFE8FFE874D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35" authorId="0" shapeId="0" xr:uid="{57A47A91-8F60-4C4A-B4EC-5BA0E2DA5FB8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35" authorId="0" shapeId="0" xr:uid="{53BD6232-3F7C-4D95-87AE-F69E6D17A4DD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36" authorId="0" shapeId="0" xr:uid="{45153221-0812-45EF-8B38-D3774727B00B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37" authorId="0" shapeId="0" xr:uid="{E5EC9A6A-7BC1-4E3E-8E6B-D43B3DAB2BA2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42" authorId="0" shapeId="0" xr:uid="{9EA3892E-DEC3-4F77-8CC0-58E5C8D0301F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43" authorId="0" shapeId="0" xr:uid="{3DDA85FE-C70C-4690-A416-CC2818C41C1D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44" authorId="0" shapeId="0" xr:uid="{6CD40B3D-1940-4185-B7FB-199D0227387D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44" authorId="0" shapeId="0" xr:uid="{A7B35DF7-29F2-43A1-A647-4D60E81C5DF9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45" authorId="0" shapeId="0" xr:uid="{C5489047-F09C-41E0-9866-5674F71AABC4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45" authorId="0" shapeId="0" xr:uid="{86EAEBAA-B98E-46E6-9E8E-5CCC01A7E394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46" authorId="0" shapeId="0" xr:uid="{64D468D4-3FA4-4BA1-9C6F-D54DC3C4C0F9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47" authorId="0" shapeId="0" xr:uid="{88288C65-163D-4491-A5A9-84166F99655F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52" authorId="0" shapeId="0" xr:uid="{65CA039C-A75B-49E0-9E7A-06FAEC22AAB5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53" authorId="0" shapeId="0" xr:uid="{383AE01B-4897-4059-A5B8-DBC9658AFD0E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54" authorId="0" shapeId="0" xr:uid="{E7EBAAFD-95DF-4E9B-91DA-7CF9D69717E9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54" authorId="0" shapeId="0" xr:uid="{3324EC06-D6C5-4BC3-A57F-0C1CC669C03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55" authorId="0" shapeId="0" xr:uid="{CD18A1A5-D2E5-4FDF-ADEA-61FB55BA6A7D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55" authorId="0" shapeId="0" xr:uid="{55709F5F-42F1-4ED5-8D1D-8AC180D937AE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56" authorId="0" shapeId="0" xr:uid="{31935CEF-1903-475A-88D6-A8B18F86C829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57" authorId="0" shapeId="0" xr:uid="{FF456535-0793-49A9-AC69-4F44E6EECDC6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69" authorId="0" shapeId="0" xr:uid="{951637EA-531A-41B8-B150-320C7B18C2A5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70" authorId="0" shapeId="0" xr:uid="{8BB0A3FD-61A2-4A0F-BFC0-A0DD72F587BE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71" authorId="0" shapeId="0" xr:uid="{6A89D8BC-3116-4992-BCA8-3C3EF38F0C33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71" authorId="0" shapeId="0" xr:uid="{BAA7D30C-03CE-4DF1-A4E3-EDE5D10F672E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72" authorId="0" shapeId="0" xr:uid="{CD16DD1C-1ADC-48E8-B84C-E8DFB7F35F5B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72" authorId="0" shapeId="0" xr:uid="{7E2A8F92-B484-4AD2-A37F-D20F0D404BA5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73" authorId="0" shapeId="0" xr:uid="{5CD08A3F-5306-4A36-A14B-08D4D648200C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74" authorId="0" shapeId="0" xr:uid="{028B6CA8-6B3A-495D-A306-7FDD1CD45EC7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79" authorId="0" shapeId="0" xr:uid="{EAAEDB9A-CE9F-4098-A301-B5DA3BA783BF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80" authorId="0" shapeId="0" xr:uid="{429557C7-F25B-4E8F-8FDE-EE69822AD5E6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81" authorId="0" shapeId="0" xr:uid="{BE3FE0B3-2E2F-48EE-B5C3-B6E3B0DB9676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81" authorId="0" shapeId="0" xr:uid="{C77164E8-CF38-49C6-9AB0-C67F692E2BF4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82" authorId="0" shapeId="0" xr:uid="{B236350E-CF49-41DC-8E2E-E862A559B4C8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82" authorId="0" shapeId="0" xr:uid="{00FEED3E-F64F-40F9-8F92-49E71DF8EE08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83" authorId="0" shapeId="0" xr:uid="{8E98EA12-7EE8-45B0-A1DD-C25391840871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84" authorId="0" shapeId="0" xr:uid="{DA8387F6-C95D-4410-8C62-CF4A866FF7D7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88" authorId="0" shapeId="0" xr:uid="{B626A254-0B98-4C63-AD17-4067BE55B255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89" authorId="0" shapeId="0" xr:uid="{17230171-3B48-4691-9091-B8D17BB380BD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90" authorId="0" shapeId="0" xr:uid="{513E44CB-7D37-4F4C-9E52-760C9E57E8FD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90" authorId="0" shapeId="0" xr:uid="{D43E451C-E541-4832-8344-5B7DF29969DF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91" authorId="0" shapeId="0" xr:uid="{8D779659-8A57-4CBC-89A4-DC6072479EB4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291" authorId="0" shapeId="0" xr:uid="{EB31E6BE-9D2A-4F27-BC74-683A63166CD1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92" authorId="0" shapeId="0" xr:uid="{D0AFE0E9-9189-4D50-8FEE-AEE434757303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93" authorId="0" shapeId="0" xr:uid="{A2CB9709-E8CE-497F-AD03-0C81AFAD485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297" authorId="0" shapeId="0" xr:uid="{DD8C83C2-876E-453D-94A4-0483284A0A22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298" authorId="0" shapeId="0" xr:uid="{0D541D32-120E-4F1C-B2FC-011366D84D36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99" authorId="0" shapeId="0" xr:uid="{76BBBDE6-3B75-4048-9589-D8DC7A7AB1C1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99" authorId="0" shapeId="0" xr:uid="{9DEC5FE4-8B62-42B0-939B-C05DF6FC4855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00" authorId="0" shapeId="0" xr:uid="{5E58D070-8AEE-4470-8CF1-73EC93808D7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300" authorId="0" shapeId="0" xr:uid="{D445D6A2-37B6-46C8-A4C4-E2B8DAF6C949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01" authorId="0" shapeId="0" xr:uid="{0BD9A675-A0B7-4F2A-BF8E-A9A3A870CCA3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02" authorId="0" shapeId="0" xr:uid="{F312E2A9-D1F6-4F04-8CE2-BA064A8FAE91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306" authorId="0" shapeId="0" xr:uid="{B13C84DF-08A4-4C01-88A8-024CD2D03583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307" authorId="0" shapeId="0" xr:uid="{D6B1B194-0D71-4483-81BF-4168C4DB218C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08" authorId="0" shapeId="0" xr:uid="{AD245BF9-1A4C-4AD9-8640-803CFD1A8911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08" authorId="0" shapeId="0" xr:uid="{DE6FB43F-ED92-49C9-9FC1-27BDEB0D32E0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09" authorId="0" shapeId="0" xr:uid="{CD2D8260-1D32-4A11-8A9B-4FA03E662FDE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309" authorId="0" shapeId="0" xr:uid="{FDEDF5C9-0F5B-4923-87BA-639EE329590E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10" authorId="0" shapeId="0" xr:uid="{3433FA21-2A87-4FD0-A379-64EDC4256DE6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11" authorId="0" shapeId="0" xr:uid="{4DA1E06D-C246-4211-B015-B0A4D74562C0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315" authorId="0" shapeId="0" xr:uid="{72551DCA-7E07-4846-8C39-02309FD6CFF0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316" authorId="0" shapeId="0" xr:uid="{8D9542D3-47F2-415F-ADA7-753A73174093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17" authorId="0" shapeId="0" xr:uid="{C6A18D9C-D414-448E-898D-7170D0A43A8C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17" authorId="0" shapeId="0" xr:uid="{B26416AD-0F48-44FF-9BC0-E5F28BE35A28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18" authorId="0" shapeId="0" xr:uid="{E73C40AA-121F-4AA3-8398-E8BC61A79703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318" authorId="0" shapeId="0" xr:uid="{54343551-C0F2-4072-BBC9-0350F163FCAC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19" authorId="0" shapeId="0" xr:uid="{8594A5FE-FA4F-4CE9-9099-F146B9925B04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20" authorId="0" shapeId="0" xr:uid="{FDEA2227-4090-4D1F-9E78-E2FE75B75C4E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D358" authorId="0" shapeId="0" xr:uid="{4533FA40-92C7-4EF0-B426-F9EC9F61C57E}">
      <text>
        <r>
          <rPr>
            <b/>
            <sz val="8"/>
            <color indexed="81"/>
            <rFont val="Tahoma"/>
            <family val="2"/>
            <charset val="238"/>
          </rPr>
          <t>wywołującym alarm w miejscu chronionego obiektu, bez stałego adresata alarmu</t>
        </r>
      </text>
    </comment>
    <comment ref="G359" authorId="0" shapeId="0" xr:uid="{DBA89895-DE51-43C3-B184-6F58C47593B2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60" authorId="0" shapeId="0" xr:uid="{4F4C6845-7F9C-4717-A87C-574DC9730031}">
      <text>
        <r>
          <rPr>
            <b/>
            <sz val="8"/>
            <color indexed="81"/>
            <rFont val="Tahoma"/>
            <family val="2"/>
            <charset val="238"/>
          </rPr>
          <t>np. Policja, firma ochrony mienia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60" authorId="0" shapeId="0" xr:uid="{2B417F76-BE7D-4B18-A22B-B0C68915F9AC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61" authorId="0" shapeId="0" xr:uid="{D7AECBB3-3A54-4EA5-9578-B333AA7D1A30}">
      <text>
        <r>
          <rPr>
            <b/>
            <sz val="8"/>
            <color indexed="81"/>
            <rFont val="Tahoma"/>
            <family val="2"/>
            <charset val="238"/>
          </rPr>
          <t xml:space="preserve">np. Państwowa Straż Pożarna, zakładowa straż pożarna, portiernia, agencja ochrony mienia
</t>
        </r>
      </text>
    </comment>
    <comment ref="G361" authorId="0" shapeId="0" xr:uid="{36CCBB0F-2D1D-4FD9-8E7E-BC3BE6E3424B}">
      <text>
        <r>
          <rPr>
            <b/>
            <sz val="8"/>
            <color indexed="81"/>
            <rFont val="Tahoma"/>
            <family val="2"/>
            <charset val="238"/>
          </rPr>
          <t>Sposoby uruchamiania sygnalizacji pożaru: automatycznie - czujki/dozymetry; 
ręcznie - ręczne przyciski pożarowe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62" authorId="0" shapeId="0" xr:uid="{8C2D492C-515E-4E6D-ADD8-31745218EF37}">
      <text>
        <r>
          <rPr>
            <b/>
            <sz val="8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63" authorId="0" shapeId="0" xr:uid="{12093394-5A87-4836-B811-83B92C206CDC}">
      <text>
        <r>
          <rPr>
            <b/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KasiaM</author>
    <author>AngelikaK</author>
  </authors>
  <commentList>
    <comment ref="I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6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7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9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0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1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2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3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4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5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6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8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9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2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R22" authorId="1" shapeId="0" xr:uid="{00000000-0006-0000-0300-000015000000}">
      <text>
        <r>
          <rPr>
            <b/>
            <sz val="9"/>
            <color indexed="81"/>
            <rFont val="Tahoma"/>
            <family val="2"/>
            <charset val="238"/>
          </rPr>
          <t>Tomasz Z:</t>
        </r>
        <r>
          <rPr>
            <sz val="9"/>
            <color indexed="81"/>
            <rFont val="Tahoma"/>
            <family val="2"/>
            <charset val="238"/>
          </rPr>
          <t xml:space="preserve">
Na wykazie jest 200 000,00 zł
</t>
        </r>
      </text>
    </comment>
    <comment ref="I23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4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5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6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</commentList>
</comments>
</file>

<file path=xl/sharedStrings.xml><?xml version="1.0" encoding="utf-8"?>
<sst xmlns="http://schemas.openxmlformats.org/spreadsheetml/2006/main" count="2843" uniqueCount="779">
  <si>
    <t>Przedmiot ubezpieczenia</t>
  </si>
  <si>
    <t>Suma ubezpieczenia</t>
  </si>
  <si>
    <t>1.</t>
  </si>
  <si>
    <t>2.</t>
  </si>
  <si>
    <t>Lp.</t>
  </si>
  <si>
    <t>L.p.</t>
  </si>
  <si>
    <t>Nr rej.</t>
  </si>
  <si>
    <t>Marka</t>
  </si>
  <si>
    <t>Typ</t>
  </si>
  <si>
    <t>Rodzaj</t>
  </si>
  <si>
    <t>Rok produkcji</t>
  </si>
  <si>
    <t>Jednostka organizacyjna</t>
  </si>
  <si>
    <t>Rodzaj mienia</t>
  </si>
  <si>
    <t>REGON</t>
  </si>
  <si>
    <t>Miejsca ubezpieczenia</t>
  </si>
  <si>
    <t>Nazwa jednostki</t>
  </si>
  <si>
    <t>Siedziba</t>
  </si>
  <si>
    <t>Rodzaj sprzętu</t>
  </si>
  <si>
    <t>Łączna suma ubezpieczenia</t>
  </si>
  <si>
    <t>Ubezpieczający/Ubezpieczony</t>
  </si>
  <si>
    <t>Rok budowy</t>
  </si>
  <si>
    <t>Sprawne urządzenia odgromowe</t>
  </si>
  <si>
    <t>Materiały konstrukcyjne</t>
  </si>
  <si>
    <t>Ściany</t>
  </si>
  <si>
    <t>Stropy</t>
  </si>
  <si>
    <t>Stropodach</t>
  </si>
  <si>
    <t>Pokrycie dachu</t>
  </si>
  <si>
    <t>Wartość KB</t>
  </si>
  <si>
    <t>Zabezpieczenia przeciwkradzieżowe</t>
  </si>
  <si>
    <t>1A</t>
  </si>
  <si>
    <t>Budowle</t>
  </si>
  <si>
    <t>VIN</t>
  </si>
  <si>
    <t>Kserokopiarki, urządzenia wielofunkcyjne</t>
  </si>
  <si>
    <t>cegła</t>
  </si>
  <si>
    <t>blacha</t>
  </si>
  <si>
    <t>drewniany</t>
  </si>
  <si>
    <t>suporex</t>
  </si>
  <si>
    <t>papa</t>
  </si>
  <si>
    <t>Skoda</t>
  </si>
  <si>
    <t>osobowy</t>
  </si>
  <si>
    <t>GOPS</t>
  </si>
  <si>
    <t>Wartość do SIWZ</t>
  </si>
  <si>
    <t>specjalny pożarniczy</t>
  </si>
  <si>
    <t>NIP</t>
  </si>
  <si>
    <t>Przeznaczenie</t>
  </si>
  <si>
    <t xml:space="preserve">Lokalizacja </t>
  </si>
  <si>
    <t>Czy obiekt jest użytkowany</t>
  </si>
  <si>
    <t>Rodzaj ogrzewania</t>
  </si>
  <si>
    <t>nie dotyczy</t>
  </si>
  <si>
    <t>Czy znjaduje się pod nadzorem konserwatora zbytków</t>
  </si>
  <si>
    <t>Remonty i ich zakres</t>
  </si>
  <si>
    <t>Lokalizacja</t>
  </si>
  <si>
    <t>8.1</t>
  </si>
  <si>
    <t>6.2</t>
  </si>
  <si>
    <t>7.1</t>
  </si>
  <si>
    <t>7.2</t>
  </si>
  <si>
    <t xml:space="preserve">Zabezpieczenia ppoż. </t>
  </si>
  <si>
    <t>NIE</t>
  </si>
  <si>
    <r>
      <t xml:space="preserve">1. Urządzenia sygnalizujące powstanie pożaru
</t>
    </r>
    <r>
      <rPr>
        <i/>
        <sz val="9"/>
        <color indexed="8"/>
        <rFont val="Arial Narrow"/>
        <family val="2"/>
        <charset val="238"/>
      </rPr>
      <t xml:space="preserve">jeśli tak, jakie? (ręcznego sygnalizowania powstania pożaru;  sygnalizujące w miejscu chronionym, poza miejscem chronionym, wPSP)  </t>
    </r>
  </si>
  <si>
    <t>TAK</t>
  </si>
  <si>
    <t xml:space="preserve">2. Czy wszystkie drzwi zewnętrzne zaopatrzone są w co najmniej 2 zamki wielozastawkowe        </t>
  </si>
  <si>
    <r>
      <t xml:space="preserve">2. stałe urządzenia gaśnicze uruchamiane automatycznie
</t>
    </r>
    <r>
      <rPr>
        <i/>
        <sz val="9"/>
        <color indexed="8"/>
        <rFont val="Arial Narrow"/>
        <family val="2"/>
        <charset val="238"/>
      </rPr>
      <t xml:space="preserve">Jeśli tak, jakie? </t>
    </r>
  </si>
  <si>
    <t>3.Stały dozór wewnątrzny</t>
  </si>
  <si>
    <t xml:space="preserve">3. gaśnice lub agregaty </t>
  </si>
  <si>
    <t>4. Stały dozór na zewnątrz obiektu</t>
  </si>
  <si>
    <t xml:space="preserve">liczba: </t>
  </si>
  <si>
    <t xml:space="preserve">5. System alarmowy z powiadomieniem służb patrolowych z całodobową ochroną (Policja, firmy ochrony mienia)            </t>
  </si>
  <si>
    <t xml:space="preserve">4. hydranty  zewnętrzne </t>
  </si>
  <si>
    <t xml:space="preserve">6. System alarmowy bez stałego adresata alarmu  </t>
  </si>
  <si>
    <t>7. Monitoring</t>
  </si>
  <si>
    <t xml:space="preserve">5. hydranty wewnętrzne </t>
  </si>
  <si>
    <t>8. Pozostałe zabezpieczenia</t>
  </si>
  <si>
    <t>liczba:</t>
  </si>
  <si>
    <r>
      <t xml:space="preserve">1. Czy okna budynków są okratowane
</t>
    </r>
    <r>
      <rPr>
        <i/>
        <sz val="9"/>
        <rFont val="Arial Narrow"/>
        <family val="2"/>
        <charset val="238"/>
      </rPr>
      <t>(jeśli tak proszę podać które i w jakich pomieszczeniach)</t>
    </r>
  </si>
  <si>
    <r>
      <t xml:space="preserve">1. Urządzenia sygnalizujące powstanie pożaru
</t>
    </r>
    <r>
      <rPr>
        <i/>
        <sz val="9"/>
        <rFont val="Arial Narrow"/>
        <family val="2"/>
        <charset val="238"/>
      </rPr>
      <t xml:space="preserve">jeśli tak, jakie? (ręcznego sygnalizowania powstania pożaru;  sygnalizujące w miejscu chronionym, poza miejscem chronionym, wPSP)  </t>
    </r>
  </si>
  <si>
    <r>
      <t xml:space="preserve">2. stałe urządzenia gaśnicze uruchamiane automatycznie
</t>
    </r>
    <r>
      <rPr>
        <i/>
        <sz val="9"/>
        <rFont val="Arial Narrow"/>
        <family val="2"/>
        <charset val="238"/>
      </rPr>
      <t xml:space="preserve">Jeśli tak, jakie? </t>
    </r>
  </si>
  <si>
    <t>6.1</t>
  </si>
  <si>
    <t>b.d.</t>
  </si>
  <si>
    <t>blachodachówka</t>
  </si>
  <si>
    <t>Wartość z polisy</t>
  </si>
  <si>
    <t>LICZBA MIEJSC</t>
  </si>
  <si>
    <t>Aktualny okres ubezpieczenia NNW</t>
  </si>
  <si>
    <t>Aktualny okres ubezpieczenia AC</t>
  </si>
  <si>
    <t>1.1</t>
  </si>
  <si>
    <t>1.2</t>
  </si>
  <si>
    <t>1.3</t>
  </si>
  <si>
    <t>1.4</t>
  </si>
  <si>
    <t>1.5</t>
  </si>
  <si>
    <t>2.1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</si>
  <si>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</si>
  <si>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</si>
  <si>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</si>
  <si>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</si>
  <si>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</si>
  <si>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</si>
  <si>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</si>
  <si>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</si>
  <si>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</si>
  <si>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</si>
  <si>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</si>
  <si>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1.18</t>
  </si>
  <si>
    <t>1.19</t>
  </si>
  <si>
    <t>1.20</t>
  </si>
  <si>
    <t>1.21</t>
  </si>
  <si>
    <t>8.2</t>
  </si>
  <si>
    <t>Uwagi</t>
  </si>
  <si>
    <r>
      <t>Powierzchnia użytkowa w m</t>
    </r>
    <r>
      <rPr>
        <b/>
        <vertAlign val="superscript"/>
        <sz val="10"/>
        <rFont val="Arial Narrow"/>
        <family val="2"/>
        <charset val="238"/>
      </rPr>
      <t>2</t>
    </r>
  </si>
  <si>
    <t>wypełnienie płyt warstwowych</t>
  </si>
  <si>
    <t>2.2</t>
  </si>
  <si>
    <t>2.3</t>
  </si>
  <si>
    <t>wszystkie lokalizacje zgodnie z wykazem budynków i budowli</t>
  </si>
  <si>
    <t>Maszyny, urządzenia i wyposażenie</t>
  </si>
  <si>
    <t xml:space="preserve">Budowle </t>
  </si>
  <si>
    <t>Urząd Gminy Michałowice</t>
  </si>
  <si>
    <t>Reguły, Aleja Powstańców Warszawy 1, 05-816 Michałowice</t>
  </si>
  <si>
    <t>Gminna Biblioteka Publiczna w Komorowie</t>
  </si>
  <si>
    <t>ul. Kraszewskiego 3, 05-806 Komorów</t>
  </si>
  <si>
    <t>ul. Szkolna 15, 05-816 Michałowice</t>
  </si>
  <si>
    <t>Al.. M. Dąbrowskiej 12/20, 05-806 Komorów</t>
  </si>
  <si>
    <t>Nowa Wieś, ul. Główna 96,
05-806 Komorów</t>
  </si>
  <si>
    <t>ul. Szkolna 13, 05-816 Michałowice</t>
  </si>
  <si>
    <t>Mercedes Benz</t>
  </si>
  <si>
    <t>NISSAN</t>
  </si>
  <si>
    <t>Atego 1329F</t>
  </si>
  <si>
    <t>Terrano 3.00</t>
  </si>
  <si>
    <t>WPR 15560</t>
  </si>
  <si>
    <t>WPR22JS</t>
  </si>
  <si>
    <t>WDB9763641L493910</t>
  </si>
  <si>
    <t>VSKTWUR20U0529372</t>
  </si>
  <si>
    <t>Pojemność silnika w cm3  /ładowność w kg</t>
  </si>
  <si>
    <t xml:space="preserve">Opel </t>
  </si>
  <si>
    <t>WPR22C1</t>
  </si>
  <si>
    <t>Fabia Combi</t>
  </si>
  <si>
    <t>TMBJY16Y754346496</t>
  </si>
  <si>
    <t>WPR8N73</t>
  </si>
  <si>
    <t>Vivaro</t>
  </si>
  <si>
    <t>ZOEAS</t>
  </si>
  <si>
    <t>6774/-</t>
  </si>
  <si>
    <t>2953/-</t>
  </si>
  <si>
    <t>1198/-</t>
  </si>
  <si>
    <t>Budynek mieszkalny</t>
  </si>
  <si>
    <t>Budynek mieszkalny (segment w budynku)</t>
  </si>
  <si>
    <t>ul. Kamelskiego 11, Nowa Wieś</t>
  </si>
  <si>
    <t>ul. M. Dąbrowskiej 42, Komorów</t>
  </si>
  <si>
    <t>ul. Kasztanowa 8c, Komorów</t>
  </si>
  <si>
    <t>ul. Kasztanowa 10b, Komorów</t>
  </si>
  <si>
    <t>ul. Mazurska 67, Komorów</t>
  </si>
  <si>
    <t>ul. M. Dąbrowskiej 12/20, Komorów</t>
  </si>
  <si>
    <t>ul. Przytorowa 16, Reguły</t>
  </si>
  <si>
    <t>ul. Łąkowa 18, Opacz-Kolonia</t>
  </si>
  <si>
    <t>1920-1930</t>
  </si>
  <si>
    <t>wymiana pokrycia dachu</t>
  </si>
  <si>
    <t>murowane</t>
  </si>
  <si>
    <t>drewniane</t>
  </si>
  <si>
    <t>słupy drewniane obite deskami</t>
  </si>
  <si>
    <t>drewniana</t>
  </si>
  <si>
    <t xml:space="preserve">żelbeton </t>
  </si>
  <si>
    <t>żelbeton</t>
  </si>
  <si>
    <t>dachówka</t>
  </si>
  <si>
    <t>Świetlica</t>
  </si>
  <si>
    <t>b.d</t>
  </si>
  <si>
    <t>ul. Ryżowa 90, Opacz-Kolonia</t>
  </si>
  <si>
    <t>ul. Zaułek 7a, Pęcice</t>
  </si>
  <si>
    <t>ul. Turkusowa 5, Komorów</t>
  </si>
  <si>
    <t>ul. Ludowa 7, Michałowice</t>
  </si>
  <si>
    <t>ul. Turystyczna, Komorów</t>
  </si>
  <si>
    <t>ul. Źródlana, Pęcice</t>
  </si>
  <si>
    <t>ul. Raszyńska 34, Michałowice</t>
  </si>
  <si>
    <t>Reguły, Aleja Powstańców Warszawy 1</t>
  </si>
  <si>
    <t>ul. Zaułek 7, Pęcice</t>
  </si>
  <si>
    <t>ul. Wspólnoty Wiejskiej, Sokołów</t>
  </si>
  <si>
    <t>ul. Kaliszany, Komorów</t>
  </si>
  <si>
    <t>postawienie ścian działowych, remont posadzek, tynków wewnętrznych, instalacji c.o., wymiana okien, ocieplenie i otynkowanie</t>
  </si>
  <si>
    <t>żelbeton, część fasady szklana z aluminium</t>
  </si>
  <si>
    <t>folia dachowa</t>
  </si>
  <si>
    <t>blacha stalowa</t>
  </si>
  <si>
    <t>pustak</t>
  </si>
  <si>
    <t>modernizacja całego obiektu w 2006</t>
  </si>
  <si>
    <t>wyłożenie ścian płytą gipsowo-kartonową, pokrycie dachu blachodachówką, wymiana okien i drzwi, wykonanie łazienki - lokal mieszkalny,</t>
  </si>
  <si>
    <t>Gminny Ośrodek Pomocy Społecznej Gminy Michałowice</t>
  </si>
  <si>
    <t>4.1</t>
  </si>
  <si>
    <t>Budynek szkoły podstawowej wraz z halą sportową</t>
  </si>
  <si>
    <t>1960, 1989, 1996</t>
  </si>
  <si>
    <t>2006 - wykonanie instalacji c.o.</t>
  </si>
  <si>
    <t>murowana</t>
  </si>
  <si>
    <t>hipinowy prefabrykowany</t>
  </si>
  <si>
    <t>gazowe</t>
  </si>
  <si>
    <t>żelebtowe (Teriva)</t>
  </si>
  <si>
    <t>żelbetowy</t>
  </si>
  <si>
    <t>Budynek Gimnazjum</t>
  </si>
  <si>
    <t>2004 - termomodernizacja, bieżące utrzymanie</t>
  </si>
  <si>
    <t>beton + elementy wieloblok.</t>
  </si>
  <si>
    <t>murowane z pustaka + cegła pełna</t>
  </si>
  <si>
    <t>drewniany o konstrukcji kleszczowej</t>
  </si>
  <si>
    <t>Budynek szkolny</t>
  </si>
  <si>
    <t>Nowa Wieś, ul. Główna 52a, 05-806 Komorów</t>
  </si>
  <si>
    <t>Budynek Przedszkola</t>
  </si>
  <si>
    <t>instalacja elektryczna, hydrauliczna, c.o.</t>
  </si>
  <si>
    <t>drewniana - krokwie</t>
  </si>
  <si>
    <t>gont, papa</t>
  </si>
  <si>
    <t>wełna mineralna</t>
  </si>
  <si>
    <t>Świetlica *</t>
  </si>
  <si>
    <t>betonowy</t>
  </si>
  <si>
    <t>budynek Urzędu Gminy *</t>
  </si>
  <si>
    <t>Budynek Ośrodka Zdrowia wynajmowany *</t>
  </si>
  <si>
    <t>Budynek Ośrodka zdrowia (lokal w budynku wynajmowany) *</t>
  </si>
  <si>
    <t>Budynek mieszkalny *</t>
  </si>
  <si>
    <t>Budynek biblioteki *</t>
  </si>
  <si>
    <t>Garaż *</t>
  </si>
  <si>
    <t>Hala sportowa *</t>
  </si>
  <si>
    <t>Rozbudowa szkoły *</t>
  </si>
  <si>
    <t>Budynek Przedszkola *</t>
  </si>
  <si>
    <t>2006/2007</t>
  </si>
  <si>
    <t>2010/2011</t>
  </si>
  <si>
    <t>1996-2013</t>
  </si>
  <si>
    <t>Otwarta strefa rekreacji dla dzieci i młodzieży</t>
  </si>
  <si>
    <t>Boisko</t>
  </si>
  <si>
    <t>Urządzenia rekreacji</t>
  </si>
  <si>
    <t>Urządzenia i wyposażenie placu zabaw</t>
  </si>
  <si>
    <t>Pomnik lotników polskich i rumuńskich</t>
  </si>
  <si>
    <t>Parking ogólnodostępny</t>
  </si>
  <si>
    <t>ul. Ryżowa, Opacz-Kolonia</t>
  </si>
  <si>
    <t>ul. Kolejowa, Komorów</t>
  </si>
  <si>
    <t>ul. Rodzinna, Sokołów</t>
  </si>
  <si>
    <t>ul. Wiejska, Reguły</t>
  </si>
  <si>
    <t>ul. Glówna, Komorów</t>
  </si>
  <si>
    <t>ul. 11-go Listopada, Michałowice</t>
  </si>
  <si>
    <t>teren Gminy Michałowice wg załączonego wykazu</t>
  </si>
  <si>
    <t>ul. Parkowa, Pęcice</t>
  </si>
  <si>
    <t>ul. Brzozowa, Pęcice Małe</t>
  </si>
  <si>
    <t>ul. Rumuńska, Michałowice</t>
  </si>
  <si>
    <t>ul. Kuchy, Reguły</t>
  </si>
  <si>
    <t>Zespół boisk z zadaszonym lodowiskiem</t>
  </si>
  <si>
    <t>Piłkochwyty</t>
  </si>
  <si>
    <t>Ogrodzenie</t>
  </si>
  <si>
    <t>3.1</t>
  </si>
  <si>
    <t>3.2</t>
  </si>
  <si>
    <t>Plac zabaw</t>
  </si>
  <si>
    <t>4.2</t>
  </si>
  <si>
    <t>Boisko szkolen</t>
  </si>
  <si>
    <t>Droga do budynku</t>
  </si>
  <si>
    <t>5.1</t>
  </si>
  <si>
    <t>5.2</t>
  </si>
  <si>
    <t>linia oświetleniowa</t>
  </si>
  <si>
    <t>Plac zabaw dla dzieci</t>
  </si>
  <si>
    <t>Gminne Przedszkole w Michałowicach</t>
  </si>
  <si>
    <t>Ogródek jordanowski</t>
  </si>
  <si>
    <t>Przyłącze gazowe</t>
  </si>
  <si>
    <t>Biblioteka Publiczna Gminy Michałowice</t>
  </si>
  <si>
    <t>KB</t>
  </si>
  <si>
    <t>Sprzęt elektroniczny stacjonarny</t>
  </si>
  <si>
    <t>Monitoring, urządzenia alarmowe</t>
  </si>
  <si>
    <t>Sprzęt elektroniczny przenośny</t>
  </si>
  <si>
    <t>Centrale telefoniczne, faxy</t>
  </si>
  <si>
    <t>Infomat na terenie Sali obsługi w budynku UG (komputerowe urządzenie naścienne z ekranem dotykowym)</t>
  </si>
  <si>
    <t>Infomat na terenie budynku UG na Sali obsługi (komputerowe urzadzenie naścienne z ekranem dotykowym</t>
  </si>
  <si>
    <t>013000375</t>
  </si>
  <si>
    <t>Sprzęt elektroniczny stacjonarny - SP</t>
  </si>
  <si>
    <t>Sprzęt elektroniczny przenośny - SP</t>
  </si>
  <si>
    <t>Razem</t>
  </si>
  <si>
    <t xml:space="preserve">Razem </t>
  </si>
  <si>
    <t>Łączna suma ubezpieczenia budowli</t>
  </si>
  <si>
    <t>WOLF7BDB65V637469</t>
  </si>
  <si>
    <t>2500/-</t>
  </si>
  <si>
    <t>Gmina/OSP Nowa Wieś</t>
  </si>
  <si>
    <t>Budynek mieszkalno-biurowy*</t>
  </si>
  <si>
    <t xml:space="preserve">Budynek mieszkalny </t>
  </si>
  <si>
    <t xml:space="preserve">Świetlica wraz z lokalem mieszkalnym </t>
  </si>
  <si>
    <t>SUW Komorów - wyposażenie, maszyny i urządzenia (filtry, hydrofory, instalacje, pompy, zbiorniki, 4 szt. studni głębinowych wraz z urzadzeniami)</t>
  </si>
  <si>
    <t>SUW Pęcice - wyposażenie, maszyny i urządzenia (filtry, hydrofory, instalacje, pompy, zbiorniki, 2 szt. studni głębinowych wraz z urzadzeniami)</t>
  </si>
  <si>
    <t>Budynek technologiczny SUW (stacja uzdatniania wody) *</t>
  </si>
  <si>
    <t>013269290</t>
  </si>
  <si>
    <t>006712150</t>
  </si>
  <si>
    <t>000939102</t>
  </si>
  <si>
    <t>017196978</t>
  </si>
  <si>
    <t>001189376</t>
  </si>
  <si>
    <t>001147202</t>
  </si>
  <si>
    <t>żelbetonowy</t>
  </si>
  <si>
    <t>brak</t>
  </si>
  <si>
    <t>rolety antywłamaniowe</t>
  </si>
  <si>
    <r>
      <t xml:space="preserve">1. Czy okna budynków są okratowane 
</t>
    </r>
    <r>
      <rPr>
        <i/>
        <sz val="9"/>
        <rFont val="Arial Narrow"/>
        <family val="2"/>
        <charset val="238"/>
      </rPr>
      <t xml:space="preserve">(jeśli tak proszę podać które i w jakich pomieszczeniach) </t>
    </r>
  </si>
  <si>
    <t xml:space="preserve">4. Stały dozór na zewnątrz obiektu </t>
  </si>
  <si>
    <t xml:space="preserve">8. Pozostałe zabezpieczenia </t>
  </si>
  <si>
    <r>
      <t xml:space="preserve">1. Czy okna budynków są okratowane
</t>
    </r>
    <r>
      <rPr>
        <i/>
        <sz val="9"/>
        <rFont val="Arial Narrow"/>
        <family val="2"/>
        <charset val="238"/>
      </rPr>
      <t>(jeśli tak proszę podać które i w jakich pomieszczeniach) SEKRETARIAT, GAB. DYR.., PRACOWNIA INFORMATYCZNA</t>
    </r>
  </si>
  <si>
    <r>
      <t xml:space="preserve">1. Urządzenia sygnalizujące powstanie pożaru
</t>
    </r>
    <r>
      <rPr>
        <i/>
        <sz val="9"/>
        <rFont val="Arial Narrow"/>
        <family val="2"/>
        <charset val="238"/>
      </rPr>
      <t xml:space="preserve">jeśli tak, jakie? (ręcznego sygnalizowania powstania pożaru;  sygnalizujące w miejscu chronionym, poza miejscem chronionym, wPSP) PRZYCISKI RĘCZNEGO SYGNALIZOWANIA POWSTANIA POŻARU </t>
    </r>
  </si>
  <si>
    <r>
      <t xml:space="preserve">1. Czy okna budynków są okratowane
</t>
    </r>
    <r>
      <rPr>
        <i/>
        <sz val="9"/>
        <rFont val="Arial Narrow"/>
        <family val="2"/>
        <charset val="238"/>
      </rPr>
      <t>(jeśli tak proszę podać które i w jakich pomieszczeniach) SEKRETARIAT, POM. DO ZAJ. PLAST., MAGAZYN ŻYWN., PIWNICA</t>
    </r>
  </si>
  <si>
    <t>Granica, ul. Poprzeczna</t>
  </si>
  <si>
    <t>Plac zabaw Radosna szkoła</t>
  </si>
  <si>
    <t>2014?</t>
  </si>
  <si>
    <t>4.3</t>
  </si>
  <si>
    <t>3.3</t>
  </si>
  <si>
    <t>Hala namiotowa</t>
  </si>
  <si>
    <t>WPR77255</t>
  </si>
  <si>
    <t>Roomster</t>
  </si>
  <si>
    <t>TMBNC25J5F5018323</t>
  </si>
  <si>
    <t>1390/-</t>
  </si>
  <si>
    <t>Czy została przeprowadzona okresowa kontrola stanu technicznego obiektu budowlanego zgodnie z art.. 62 ustawy Prawo budowlane *)</t>
  </si>
  <si>
    <t>1.22</t>
  </si>
  <si>
    <t>1.23</t>
  </si>
  <si>
    <t>1.24</t>
  </si>
  <si>
    <t>ul. Brzozowa 18 Pęcice Małe</t>
  </si>
  <si>
    <t>ul. Czeremechy 1 Granica</t>
  </si>
  <si>
    <t>ul. Centralna 27 Opacz-Kolonia</t>
  </si>
  <si>
    <t>TAK - A i B</t>
  </si>
  <si>
    <t>Budynek mieszkalny na terenie Zespołu Szkół Ogólnokształcących im. Marii Konopnickiej</t>
  </si>
  <si>
    <t>opał stały</t>
  </si>
  <si>
    <t>opał stały i elektryczne</t>
  </si>
  <si>
    <t>elektryczne</t>
  </si>
  <si>
    <t>pompa ciepła</t>
  </si>
  <si>
    <t>konstrukcja stlowa + płyta warstowa</t>
  </si>
  <si>
    <t>stalowa</t>
  </si>
  <si>
    <t>stalowy</t>
  </si>
  <si>
    <t>pianka poliuretanowa</t>
  </si>
  <si>
    <t xml:space="preserve"> cegła</t>
  </si>
  <si>
    <t>kleina</t>
  </si>
  <si>
    <t xml:space="preserve">drewniany </t>
  </si>
  <si>
    <t>Przeznaczenie budynku</t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</si>
  <si>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</t>
    </r>
  </si>
  <si>
    <t>gaśnice 
Liczba sprawnych gaśnic: 13</t>
  </si>
  <si>
    <t>Stały dozór fizyczny - ochrona własna 
W godzinach: ………….</t>
  </si>
  <si>
    <t>Agregaty gaśnicze:
Liczba sprawnych agregatów gaśniczych:……….</t>
  </si>
  <si>
    <t>TAK - wewnętrzny</t>
  </si>
  <si>
    <t>Hydranty wewnętrzne:
Liczba sprawnych hydrantów wewnętrznych:……….13</t>
  </si>
  <si>
    <t>Alarm z sygnałem lokalnym</t>
  </si>
  <si>
    <t>Hydranty zewnętrzne:
Liczba sprawnych hydrantów zewnętrznych:……….3</t>
  </si>
  <si>
    <t xml:space="preserve">Czy wszystkie drzwi zewnętrzne zaopatrzone są w co najmniej 2 zamki wielozastawkowe        </t>
  </si>
  <si>
    <t>Sprawna instalacja sygnalizacji pożaru - sygnalizująca w miejscu chronionym</t>
  </si>
  <si>
    <t>TAK - uruchamiana automatycznie</t>
  </si>
  <si>
    <t xml:space="preserve">System alarmowy z powiadomieniem służb patrolowych z całodobową ochroną          </t>
  </si>
  <si>
    <t>Sprawna instalacja sygnalizacji pożaru - sygnalizująca poza miejscem chronionym</t>
  </si>
  <si>
    <t>Monitoring (kamery przemysłowe)</t>
  </si>
  <si>
    <t>TAK - wewnętrzny i zewnętrzny</t>
  </si>
  <si>
    <t>Sprawna instalacja sygnalizacji pożaru z powiadomieniem służb patrolowych</t>
  </si>
  <si>
    <t xml:space="preserve">Pozostałe zabezpieczenia
</t>
  </si>
  <si>
    <t>Sprawna instalacja gaśnicza
Rodzaj instalacji gaśniczej: ……….</t>
  </si>
  <si>
    <t>Sprawna instalacja oddymiająca (klapy dymowe)</t>
  </si>
  <si>
    <t>budynek biblioteki i świetlicy osiedlowej</t>
  </si>
  <si>
    <t>Stały dozór fizyczny - pracownicy firmy ochrony mienia. W godzinach: ………….</t>
  </si>
  <si>
    <t>Hydranty wewnętrzne:
Liczba sprawnych hydrantów wewnętrznych:……….</t>
  </si>
  <si>
    <t>Hydranty zewnętrzne:
Liczba sprawnych hydrantów zewnętrznych:……….1</t>
  </si>
  <si>
    <t>TAK - uruchamiana ręcznie</t>
  </si>
  <si>
    <t>3.</t>
  </si>
  <si>
    <t>gaśnice
Liczba sprawnych gaśnic: 2</t>
  </si>
  <si>
    <t>Hydranty zewnętrzne:
Liczba sprawnych hydrantów zewnętrznych:……….</t>
  </si>
  <si>
    <t>4.</t>
  </si>
  <si>
    <t>gaśnice
Liczba sprawnych gaśnic: 3</t>
  </si>
  <si>
    <t>5.</t>
  </si>
  <si>
    <t>gaśnice
Liczba sprawnych gaśnic: 1</t>
  </si>
  <si>
    <t>6.</t>
  </si>
  <si>
    <t>7.</t>
  </si>
  <si>
    <t>gaśnice
Liczba sprawnych gaśnic: 8</t>
  </si>
  <si>
    <t>8.</t>
  </si>
  <si>
    <t>9.</t>
  </si>
  <si>
    <t>10.</t>
  </si>
  <si>
    <t>11.</t>
  </si>
  <si>
    <t>12.</t>
  </si>
  <si>
    <t>13.</t>
  </si>
  <si>
    <t>14.</t>
  </si>
  <si>
    <t>15.</t>
  </si>
  <si>
    <t>gaśnice
Liczba sprawnych gaśnic: 5</t>
  </si>
  <si>
    <t>Stały dozór fizyczny - ochrona własna całodobowo
W godzinach: całodobowo</t>
  </si>
  <si>
    <t>16.</t>
  </si>
  <si>
    <t>17.</t>
  </si>
  <si>
    <t>18.</t>
  </si>
  <si>
    <t>19.</t>
  </si>
  <si>
    <t>Reguły, ul. Wiejska 13</t>
  </si>
  <si>
    <t>20.</t>
  </si>
  <si>
    <r>
      <t xml:space="preserve">Czy okna budynków są okratowane
</t>
    </r>
    <r>
      <rPr>
        <i/>
        <sz val="9"/>
        <rFont val="Times New Roman"/>
        <family val="1"/>
        <charset val="238"/>
      </rPr>
      <t xml:space="preserve">(jeśli tak proszę podać które i w jakich pomieszczeniach) </t>
    </r>
  </si>
  <si>
    <t>21.</t>
  </si>
  <si>
    <t>TAK - zewnętrzny</t>
  </si>
  <si>
    <t>22.</t>
  </si>
  <si>
    <t>23.</t>
  </si>
  <si>
    <t>ul. Czeremchy 1,  Granica</t>
  </si>
  <si>
    <t>Hydranty wewnętrzne:
Liczba sprawnych hydrantów wewnętrznych: 1</t>
  </si>
  <si>
    <t>Hydranty zewnętrzne:
Liczba sprawnych hydrantów zewnętrznych: 1</t>
  </si>
  <si>
    <t>24.</t>
  </si>
  <si>
    <t>gaśnice
Liczba sprawnych gaśnic:……….</t>
  </si>
  <si>
    <t>2005 - modernizacja, ocieplenie, osuszenie</t>
  </si>
  <si>
    <t>Nie</t>
  </si>
  <si>
    <t>Budynek Szkoły Podstawowej nr1</t>
  </si>
  <si>
    <t>Tak</t>
  </si>
  <si>
    <t>Budynek Szkoły Podstawowej nr 4 *</t>
  </si>
  <si>
    <t>Budynek  Szkoly Podstawowej nr 1  (nr 4 )</t>
  </si>
  <si>
    <t>Termomodernizacja, wymiana pokrycia dachowego, remont częśći sal, łazienek, dostosowanie budynku dowymogów ppoż</t>
  </si>
  <si>
    <t>betonowa</t>
  </si>
  <si>
    <t>Rozbudowa budynku  o trybuny , remont hali , wymiana podłogi, dostosowanie budynku do wymogów ppoż , termomoderniacja</t>
  </si>
  <si>
    <t xml:space="preserve">murowane </t>
  </si>
  <si>
    <t>Termomodernizacja, wymiana pokrycia dachowego, dostosowanie budynku dowymogów ppoż</t>
  </si>
  <si>
    <t xml:space="preserve">betonowa </t>
  </si>
  <si>
    <t xml:space="preserve">Budynek Liceum Ogolnokształcącego  Hala sportowa </t>
  </si>
  <si>
    <t xml:space="preserve">Boisko przy placu </t>
  </si>
  <si>
    <t>4.4</t>
  </si>
  <si>
    <t xml:space="preserve">Ogrodzenie </t>
  </si>
  <si>
    <t>murwane</t>
  </si>
  <si>
    <t xml:space="preserve">papa </t>
  </si>
  <si>
    <t>Sprzęt elektroniczny stacjonarny -   Gimnazjum</t>
  </si>
  <si>
    <t xml:space="preserve">Sprzęt elektroniczny przenośny - Gimnazjum </t>
  </si>
  <si>
    <t>Sprzęt elektroniczny stacjonarny -  LO</t>
  </si>
  <si>
    <t xml:space="preserve">Sprzęt elektroniczny przenośny - LO </t>
  </si>
  <si>
    <t>ul. Raszyńska 34, 05-816 Michałowice</t>
  </si>
  <si>
    <t>ul. Raszyńska 34, 05-816 Michałowice; Filia w Nowej Wsi, ul. Główna 52A, 05-806 Komorów</t>
  </si>
  <si>
    <t>Budynek Liceum Ogolnokształcącego Hala sportowa z łącznikiem</t>
  </si>
  <si>
    <t>Rodzaj wartości</t>
  </si>
  <si>
    <t>WO</t>
  </si>
  <si>
    <t>Budynki</t>
  </si>
  <si>
    <t>Ogródek jordanowski+ boisko</t>
  </si>
  <si>
    <t>Kompleks sportowy- moje boisko Orlik</t>
  </si>
  <si>
    <t>w tym piłkochwyt za kwotę 37 739,38</t>
  </si>
  <si>
    <t>w tym nowa nawierzchnia za kwotę 52 262,32</t>
  </si>
  <si>
    <t>2012- 2015</t>
  </si>
  <si>
    <t>w 2015 rozbudowa</t>
  </si>
  <si>
    <t>Park w Regułach, ul Wiejska</t>
  </si>
  <si>
    <t>Suchy Las, ul Księdza Wożniaka</t>
  </si>
  <si>
    <t>Nowa Wieś, ul. Heleny</t>
  </si>
  <si>
    <t>Siłownia</t>
  </si>
  <si>
    <t>Reguły, ul. Kuchy</t>
  </si>
  <si>
    <t>2014- 2015</t>
  </si>
  <si>
    <t>Reguły, ul. Wiejska (park)</t>
  </si>
  <si>
    <t>Punkt Selektywnej Zbiórki</t>
  </si>
  <si>
    <t>Reguły, ul. Graniczna 6</t>
  </si>
  <si>
    <t>1.25</t>
  </si>
  <si>
    <t>1.26</t>
  </si>
  <si>
    <t>1.27</t>
  </si>
  <si>
    <t>Opacz- Kolonia, ul. Ryżowa</t>
  </si>
  <si>
    <t>Komorów, ul. Główna</t>
  </si>
  <si>
    <t>Michałowice, ul. 11 Listopada</t>
  </si>
  <si>
    <t>Pęcice, ul. Zaułek</t>
  </si>
  <si>
    <t xml:space="preserve">ul. Łąkowa 18, Opacz-  Kolonia </t>
  </si>
  <si>
    <t>ul. Kaliszany 18, Komorów</t>
  </si>
  <si>
    <t>Łączne sumy ubezpieczenia</t>
  </si>
  <si>
    <t xml:space="preserve">Sprzęt pn.: „Kompleksowa oferta turystyczna w Gminie Michałowice” </t>
  </si>
  <si>
    <t>budynek biblioteki i świetlicy osiedlowej *</t>
  </si>
  <si>
    <t>Budynek Liceum Ogolnokształcącego *</t>
  </si>
  <si>
    <r>
      <t>Cena za 
1 m</t>
    </r>
    <r>
      <rPr>
        <b/>
        <vertAlign val="superscript"/>
        <sz val="10"/>
        <rFont val="Arial Narrow"/>
        <family val="2"/>
        <charset val="238"/>
      </rPr>
      <t xml:space="preserve">2 </t>
    </r>
    <r>
      <rPr>
        <b/>
        <sz val="10"/>
        <rFont val="Arial Narrow"/>
        <family val="2"/>
        <charset val="238"/>
      </rPr>
      <t>powierzchni użytkowej przy wartości WO</t>
    </r>
  </si>
  <si>
    <t>WPR 84998</t>
  </si>
  <si>
    <t xml:space="preserve">Volvo </t>
  </si>
  <si>
    <t xml:space="preserve">FM 8XR </t>
  </si>
  <si>
    <t xml:space="preserve">specjalny pożarniczy </t>
  </si>
  <si>
    <t xml:space="preserve">YV2JG30G0BA717225 </t>
  </si>
  <si>
    <t xml:space="preserve">Gmina </t>
  </si>
  <si>
    <t xml:space="preserve">WPR 88827 </t>
  </si>
  <si>
    <t xml:space="preserve">Skoda </t>
  </si>
  <si>
    <t xml:space="preserve">3T </t>
  </si>
  <si>
    <t>Superb</t>
  </si>
  <si>
    <t>TMBNF73T5F9052344</t>
  </si>
  <si>
    <t>WPR2580A</t>
  </si>
  <si>
    <t>Widpol</t>
  </si>
  <si>
    <t>12A</t>
  </si>
  <si>
    <t>przyczepa lekka</t>
  </si>
  <si>
    <t>SX912A000F1AW1053</t>
  </si>
  <si>
    <t>0/-450</t>
  </si>
  <si>
    <t>Aktualny okres ubezpieczenia Assistance płatny</t>
  </si>
  <si>
    <t>12777/-</t>
  </si>
  <si>
    <t>1968/-</t>
  </si>
  <si>
    <t>534-24-80-595</t>
  </si>
  <si>
    <t>Budynek gospodarczy (wynajmowany na centralę telefoniczną) *</t>
  </si>
  <si>
    <t xml:space="preserve">Budynek gimnazjum </t>
  </si>
  <si>
    <t>budynek Urzędu Gminy</t>
  </si>
  <si>
    <t>budynek mieszkalny</t>
  </si>
  <si>
    <t>Budunek mieszklano-biurowy</t>
  </si>
  <si>
    <t xml:space="preserve">Budynek Ośrodka zdrowia (lokal w budynku wynajmowany) </t>
  </si>
  <si>
    <t>budynek Ośrodka zdrowia wynajmowany</t>
  </si>
  <si>
    <t>Budynek technologiczny SUW (stacja uzdatniania wody)</t>
  </si>
  <si>
    <t>ul. Żródlana, Pęcice</t>
  </si>
  <si>
    <t>budynek gospodarczy (wynajmowany na centralę telefoniczną)</t>
  </si>
  <si>
    <t>ul. Centralna 27, Opacz-Kolonia</t>
  </si>
  <si>
    <t>rolety anywłamaniowe</t>
  </si>
  <si>
    <t>gaśnice
Liczba sprawnych gaśnic: 4</t>
  </si>
  <si>
    <t>Hydranty wewnętrzne:
Liczba sprawnych hydrantów wewnętrznych:………</t>
  </si>
  <si>
    <t>gaśnice
Liczba sprawnych gaśnic: ………….</t>
  </si>
  <si>
    <t>Hydranty wewnętrzne:
Liczba sprawnych hydrantów wewnętrznych:……….1</t>
  </si>
  <si>
    <t>9.1</t>
  </si>
  <si>
    <t>Załącznik nr 1e do siwz - Zakładka 3 - WYKAZ EEI</t>
  </si>
  <si>
    <t>Załącznik nr 1e do siwz - Zakładka 2 - Zabezpieczenia</t>
  </si>
  <si>
    <t>Załacznik nr 1e do siwz - Zakładka 1 - BUDYNKI</t>
  </si>
  <si>
    <t>Załącznik nr 1e do siwz, Zakładka 4 - WYKAZ  mienia AR</t>
  </si>
  <si>
    <t>Miejscowość</t>
  </si>
  <si>
    <t>Ulica</t>
  </si>
  <si>
    <t>Granica</t>
  </si>
  <si>
    <t xml:space="preserve">ul. Kalinowa 14 </t>
  </si>
  <si>
    <t xml:space="preserve">ul. Kalinowa 12 </t>
  </si>
  <si>
    <t>ul. Kalinowa 10</t>
  </si>
  <si>
    <t xml:space="preserve">ul. Kalinowa 8 </t>
  </si>
  <si>
    <t>ul. Gościnna 4</t>
  </si>
  <si>
    <t xml:space="preserve">ul. Gościnna 2 </t>
  </si>
  <si>
    <t>ul. Gościnna 2a</t>
  </si>
  <si>
    <t>ul. Gościnna 17</t>
  </si>
  <si>
    <t>ul. Gościnna 19</t>
  </si>
  <si>
    <t>ul. Gościnna 7</t>
  </si>
  <si>
    <t>ul. Gościnna 5</t>
  </si>
  <si>
    <t xml:space="preserve">ul. Gościnna 3 </t>
  </si>
  <si>
    <t xml:space="preserve">ul. Gościnna 9 </t>
  </si>
  <si>
    <t>ul. Gościnna 11</t>
  </si>
  <si>
    <t xml:space="preserve">ul. Gościnna 13 </t>
  </si>
  <si>
    <t xml:space="preserve">ul. Gościnna 15 </t>
  </si>
  <si>
    <t>ul. Gościnna dz. nr ew. 407/3</t>
  </si>
  <si>
    <t xml:space="preserve">ul. Sabały 17 </t>
  </si>
  <si>
    <t>ul. Sabały 19</t>
  </si>
  <si>
    <t xml:space="preserve">ul. Sabały 5 </t>
  </si>
  <si>
    <t>ul. Sabały 11</t>
  </si>
  <si>
    <t xml:space="preserve">ul. Sabały 15 </t>
  </si>
  <si>
    <t xml:space="preserve">ul. Sabały /Reja 14 c </t>
  </si>
  <si>
    <t>Opacz - Kolonia</t>
  </si>
  <si>
    <t>ul. Studzienna 1b</t>
  </si>
  <si>
    <t xml:space="preserve">ul. Studzienna 2  </t>
  </si>
  <si>
    <t>ul. Studzienna 4</t>
  </si>
  <si>
    <t>ul. Studzienna 8a</t>
  </si>
  <si>
    <t>ul. Studzienna 7</t>
  </si>
  <si>
    <t>ul. Studzienna 9</t>
  </si>
  <si>
    <t xml:space="preserve">ul. Studzienna 10 </t>
  </si>
  <si>
    <t>ul. Studzienna 11</t>
  </si>
  <si>
    <t>ul. Makowa 1a</t>
  </si>
  <si>
    <t xml:space="preserve">ul. Makowa 1 </t>
  </si>
  <si>
    <t>ul. Makowa 2</t>
  </si>
  <si>
    <t>ul. Makowa 4</t>
  </si>
  <si>
    <t>ul. Makowa 3</t>
  </si>
  <si>
    <t>ul. Makowa 6</t>
  </si>
  <si>
    <t>ul. Makowa 8</t>
  </si>
  <si>
    <t>ul. Makowa 10</t>
  </si>
  <si>
    <t>Michałowice</t>
  </si>
  <si>
    <t>ul. Regulska 46</t>
  </si>
  <si>
    <t>ul. Mokra 19</t>
  </si>
  <si>
    <t xml:space="preserve">ul. Mokra 17 </t>
  </si>
  <si>
    <t xml:space="preserve">ul. Mokra 8a </t>
  </si>
  <si>
    <t>ul. Mokra 12</t>
  </si>
  <si>
    <t>ul. Mokra 14</t>
  </si>
  <si>
    <t>ul. Mokra 15</t>
  </si>
  <si>
    <t>ul. Mokra 16</t>
  </si>
  <si>
    <t xml:space="preserve">ul. Mokra 8 </t>
  </si>
  <si>
    <t xml:space="preserve">ul. Mokra 10 </t>
  </si>
  <si>
    <t>ul. Mokra 7</t>
  </si>
  <si>
    <t xml:space="preserve">ul. Willowa 4 </t>
  </si>
  <si>
    <t>ul. Willowa 3</t>
  </si>
  <si>
    <t>ul. Willowa 5</t>
  </si>
  <si>
    <t>Komorów</t>
  </si>
  <si>
    <t>ul. Kolejowa 2b</t>
  </si>
  <si>
    <t>ul. Kolejowa 2</t>
  </si>
  <si>
    <t>ul. Jasna 7</t>
  </si>
  <si>
    <t>ul. Jasna 5</t>
  </si>
  <si>
    <t>ul. Jasna 3</t>
  </si>
  <si>
    <t xml:space="preserve">ul. Jasna 6 </t>
  </si>
  <si>
    <t>ul. Jasna 10</t>
  </si>
  <si>
    <t xml:space="preserve">ul. Jasna 14 </t>
  </si>
  <si>
    <t xml:space="preserve">ul. Jasna 164/3 </t>
  </si>
  <si>
    <t xml:space="preserve">ul. Jasna 1A (dz. nr ew. 158/18) </t>
  </si>
  <si>
    <t xml:space="preserve">ul. Jasna 11 </t>
  </si>
  <si>
    <t>ul. Grabowa 4</t>
  </si>
  <si>
    <t>ul. Grabowa 7a</t>
  </si>
  <si>
    <t>ul. Grabowa 8</t>
  </si>
  <si>
    <t xml:space="preserve">ul. Grabowa 11 </t>
  </si>
  <si>
    <t>ul. Grabowa 6</t>
  </si>
  <si>
    <t xml:space="preserve">ul. Czysta 3 </t>
  </si>
  <si>
    <t xml:space="preserve">ul. Czysta 5 </t>
  </si>
  <si>
    <t>ul. Czysta 9</t>
  </si>
  <si>
    <t>ul. Czysta 10</t>
  </si>
  <si>
    <t>ul. Polna 5</t>
  </si>
  <si>
    <t>ul. Polna 17</t>
  </si>
  <si>
    <t>ul. Studzienna 1a</t>
  </si>
  <si>
    <t>ul. Jasna dz. nr ew. 158/19</t>
  </si>
  <si>
    <t>ul. Grabowa 7 (dz. nr ew. 150/1)</t>
  </si>
  <si>
    <t>ul. Studzienna 8 (dz. nr ew. 408/1)</t>
  </si>
  <si>
    <t>ul. Sabały dz. nr ew. 1005</t>
  </si>
  <si>
    <t>Wartość:</t>
  </si>
  <si>
    <t>WYKAZ PRZYDOMOWYCH PRZEPOMPOWNI ŚCIEKÓW</t>
  </si>
  <si>
    <t xml:space="preserve">Lp. </t>
  </si>
  <si>
    <t xml:space="preserve">Norwida </t>
  </si>
  <si>
    <t>Pruszkowska</t>
  </si>
  <si>
    <t>Reja</t>
  </si>
  <si>
    <t>Starych Sadów</t>
  </si>
  <si>
    <t>Główna</t>
  </si>
  <si>
    <t xml:space="preserve">Mazurska </t>
  </si>
  <si>
    <t xml:space="preserve">Żwirowa </t>
  </si>
  <si>
    <t xml:space="preserve">Sanatoryjna   </t>
  </si>
  <si>
    <t>Komorów Wieś</t>
  </si>
  <si>
    <t>Turystyczna</t>
  </si>
  <si>
    <t>Polna / Słoneczna</t>
  </si>
  <si>
    <t xml:space="preserve">Kolejowa </t>
  </si>
  <si>
    <t xml:space="preserve">Rumuńska </t>
  </si>
  <si>
    <t xml:space="preserve">Słoneczna </t>
  </si>
  <si>
    <t>Kasztanowa</t>
  </si>
  <si>
    <t>Michałowice Wieś</t>
  </si>
  <si>
    <t xml:space="preserve">Jesienna </t>
  </si>
  <si>
    <t>Nowa Wieś</t>
  </si>
  <si>
    <t>Główna przy straży</t>
  </si>
  <si>
    <t>Polna</t>
  </si>
  <si>
    <t>Spacerowa</t>
  </si>
  <si>
    <t>Tęczowa</t>
  </si>
  <si>
    <t xml:space="preserve">Polna </t>
  </si>
  <si>
    <t xml:space="preserve">Centralna </t>
  </si>
  <si>
    <t>Łąkowa</t>
  </si>
  <si>
    <t>Środkowa</t>
  </si>
  <si>
    <t>Targowa</t>
  </si>
  <si>
    <t>Opacz Mała</t>
  </si>
  <si>
    <t>Pałacyk</t>
  </si>
  <si>
    <t>Pęcice</t>
  </si>
  <si>
    <t xml:space="preserve">Stawy </t>
  </si>
  <si>
    <t xml:space="preserve">os. AGRICOLA </t>
  </si>
  <si>
    <t>Parkowa / Piachy</t>
  </si>
  <si>
    <t>Torfowa</t>
  </si>
  <si>
    <t>Reguły</t>
  </si>
  <si>
    <t>Wspólnoty Wiejskiej</t>
  </si>
  <si>
    <t xml:space="preserve">Sokołów </t>
  </si>
  <si>
    <t>Rodzinna</t>
  </si>
  <si>
    <t>Wąska/Zaułek</t>
  </si>
  <si>
    <t>Środkowa za Skodą</t>
  </si>
  <si>
    <t>Leśna / ks. Woźniaka</t>
  </si>
  <si>
    <t>Pęcice Małe</t>
  </si>
  <si>
    <t>Al. Topolowa</t>
  </si>
  <si>
    <t>Al. Jana Pawła II</t>
  </si>
  <si>
    <t>WYKAZ ULICZNYCH PRZEPOMPOWNI ŚCIEKÓW</t>
  </si>
  <si>
    <r>
      <rPr>
        <b/>
        <sz val="10"/>
        <color indexed="12"/>
        <rFont val="Arial"/>
        <family val="2"/>
        <charset val="238"/>
      </rPr>
      <t>Załącznik nr 1e do siwz, Zakładka 7 - Maszyny</t>
    </r>
    <r>
      <rPr>
        <sz val="10"/>
        <rFont val="Arial"/>
        <family val="2"/>
        <charset val="238"/>
      </rPr>
      <t xml:space="preserve"> (łączna suma ubezpieczenia: 3 985 000,00 zł)</t>
    </r>
  </si>
  <si>
    <t>Załącznik nr 1e do siwz, Zakładka 5-BUDOWLE</t>
  </si>
  <si>
    <t>Załącznik nr 1e do siwz, Zakładka 6 - POJAZDY</t>
  </si>
  <si>
    <t>Sumy ubezpieczenia w poszczegolnych jednostkach:</t>
  </si>
  <si>
    <t>lp</t>
  </si>
  <si>
    <t>Rodzaj, nazwa typ</t>
  </si>
  <si>
    <t>Cena zakupu za sztukę (brutto)</t>
  </si>
  <si>
    <t>ilość sztuk</t>
  </si>
  <si>
    <t>razem (brutto)</t>
  </si>
  <si>
    <t>Mata gumowa rondo(12 klinów o średnicy 5 m)</t>
  </si>
  <si>
    <t>Mata gumowa "przejście dla pieszych"</t>
  </si>
  <si>
    <t xml:space="preserve">Mata gumkowa "ścieżka" </t>
  </si>
  <si>
    <t>Mini znak drogowy odblaskowy</t>
  </si>
  <si>
    <t>Podstawa metalowa</t>
  </si>
  <si>
    <t>Słupek</t>
  </si>
  <si>
    <t>Sygnalizator 3 -komorowy dlaruchu pieszego z pilotem zdalnego sterenowania o zasięgu ok. 100m oraz dodatkowy akumulator 12V</t>
  </si>
  <si>
    <t>Sygnalizator 3/2 komorowy dla ruchu pieszo-kołowego z pilotem zdalnego sterowania o zasięgu ok. 100m oraz dodatkowego akumulator 12V</t>
  </si>
  <si>
    <t>Transport pod wskazany adres</t>
  </si>
  <si>
    <t>Torby/Pokrowce transportowe</t>
  </si>
  <si>
    <t>Oznakowanie  (naklejki samoprzylepne)</t>
  </si>
  <si>
    <t xml:space="preserve">Rower dziecięcy </t>
  </si>
  <si>
    <t>Rower miejski</t>
  </si>
  <si>
    <t>Unibike 1499zł</t>
  </si>
  <si>
    <t>Rower dla osoby niepełnosprawnej</t>
  </si>
  <si>
    <t>Rower biegowy</t>
  </si>
  <si>
    <t>Hulajnoga</t>
  </si>
  <si>
    <t>Foteliki dzięcice</t>
  </si>
  <si>
    <t>Zapięcie zabezpieczające "łańcuch"</t>
  </si>
  <si>
    <t>Zapięcie zabezpieczające"linka"</t>
  </si>
  <si>
    <t>Zestaw narzędzi serwisowych</t>
  </si>
  <si>
    <t>Pompki rowerowe</t>
  </si>
  <si>
    <t>Pokrowce</t>
  </si>
  <si>
    <t xml:space="preserve">Oznakowanie  </t>
  </si>
  <si>
    <t>Kijki nordic walking</t>
  </si>
  <si>
    <t>Oznakowanie - kijki</t>
  </si>
  <si>
    <t>Załącznik nr 1e do siwz, Zakładka 8 - Wykaz sprzętu z projektu pn.: "Kompleksowa oferta turystyczna w Gminie Michałowice"</t>
  </si>
  <si>
    <t>Miejsca ubezpieczenia:</t>
  </si>
  <si>
    <t xml:space="preserve">1. </t>
  </si>
  <si>
    <t>Mobilne miasteczko ruchu drogowego - adresy szkół Gminy Michalowice (Zespół Szkół w Michałowicach, Zespół Szkół Ogólnokształcących im. Marii Dąbrowskiej w Komorowie, Zespół Szkolno-Przedszkolny im. Mikołaja Kopernika w Nowej Wsi</t>
  </si>
  <si>
    <t>Sprzęt turystyczny - siedziba Urzędu Gminy</t>
  </si>
  <si>
    <t>Monitoring, urządzenia alarmowe siedziba UG</t>
  </si>
  <si>
    <t>Monitoring, urządzenia alarmowe Reguły, Plac przy ul. Granicznej</t>
  </si>
  <si>
    <t>Monitoring, urządzenia alarmowe, teren Gminy Michałowice</t>
  </si>
  <si>
    <t>Suchy Las, ul. Ks. Woźniaka 6</t>
  </si>
  <si>
    <t>słupy stalowe z okładziną z płyty i wełny</t>
  </si>
  <si>
    <t>stalowe</t>
  </si>
  <si>
    <t>boisko</t>
  </si>
  <si>
    <t>Granica ul. Rekreacyjna</t>
  </si>
  <si>
    <t>8 słupów z 20 naświetlaczami trybuny na 340 miejsc</t>
  </si>
  <si>
    <t>Centrum Usług Wspólnych Gminy Michałowice</t>
  </si>
  <si>
    <t>2007/2016</t>
  </si>
  <si>
    <t>2.4</t>
  </si>
  <si>
    <t>Monitoring - LO</t>
  </si>
  <si>
    <t>2.5</t>
  </si>
  <si>
    <t xml:space="preserve">Hala pneumatyczna - sezonowe zadaszenie boiska </t>
  </si>
  <si>
    <t xml:space="preserve">Opacz - Kolonia ul. Ryżowa 90 </t>
  </si>
  <si>
    <t>2017/2018</t>
  </si>
  <si>
    <t>Nowa Wieś ul. Główna 52B</t>
  </si>
  <si>
    <t>Świetlica*</t>
  </si>
  <si>
    <t>Komorów, ul. Kolejowa</t>
  </si>
  <si>
    <t>Ogódek jordanowski+ plac zabaw</t>
  </si>
  <si>
    <t xml:space="preserve">Wiata przystankowa </t>
  </si>
  <si>
    <t xml:space="preserve">Komorów, ul. Turystyczna  , Al. Starych Lip, Pęcice ul. Pęcicka </t>
  </si>
  <si>
    <t xml:space="preserve">Komorów , ul. Al. Starych Lip </t>
  </si>
  <si>
    <t xml:space="preserve">Radarowy wyświetlacz prędkości </t>
  </si>
  <si>
    <t xml:space="preserve">Opacz- Kolonia, ul. Środkowa </t>
  </si>
  <si>
    <t xml:space="preserve">Suchy Las ul. Ks. Woźniaka </t>
  </si>
  <si>
    <t>Wymiana nawierzchni placu zabaw</t>
  </si>
  <si>
    <t>adaptacja pomieszczeń II p. w 2016 r.</t>
  </si>
  <si>
    <t>2014 generalny remont</t>
  </si>
  <si>
    <t xml:space="preserve">lata 30-te XX w. </t>
  </si>
  <si>
    <t>2015 - remont generalny</t>
  </si>
  <si>
    <t>remont dachu
2015 - wykonanie opaski wentylacyjnej</t>
  </si>
  <si>
    <t>wymiana stolarki drewnianej
wykonanie wentylacji 2015</t>
  </si>
  <si>
    <t>wymiana drzwi 2015</t>
  </si>
  <si>
    <t>wykonanie łazienki 2015</t>
  </si>
  <si>
    <t>częściowa modernizacja 2010-2012, pompownia II stopnia, agregat, modernizacja ciągu technologicznego, termomodernizacja budynku</t>
  </si>
  <si>
    <t>1.17</t>
  </si>
  <si>
    <t>słupy stalowe z okładziną z blachy</t>
  </si>
  <si>
    <t>słupy stalowe z okładzina z blachy</t>
  </si>
  <si>
    <t>Przepompownie ścieków - wyposażenie maszyny i urządzenia (uliczne 38 szt. I przydomowe 82 szt)</t>
  </si>
  <si>
    <t>plac zabaw</t>
  </si>
  <si>
    <t>Sokołów ul. Rodzinna</t>
  </si>
  <si>
    <t>1.28</t>
  </si>
  <si>
    <t>1.29</t>
  </si>
  <si>
    <t>1.30</t>
  </si>
  <si>
    <t>1.31</t>
  </si>
  <si>
    <t>1.32</t>
  </si>
  <si>
    <t>1.33</t>
  </si>
  <si>
    <t>1.34</t>
  </si>
  <si>
    <t>1.35</t>
  </si>
  <si>
    <t>03.08.2018 - 02.08.2019</t>
  </si>
  <si>
    <t>15.01.2019-14.01.2020</t>
  </si>
  <si>
    <t>25.08.2018-24.08.2019</t>
  </si>
  <si>
    <t>01.04.2019-31.03.2020</t>
  </si>
  <si>
    <t>07.11.2018-06.11.2019</t>
  </si>
  <si>
    <t>rower miejski Urban</t>
  </si>
  <si>
    <t>Szkoła Podstawowa im. Jana Pawła II w Michałowicach</t>
  </si>
  <si>
    <t>WPR4880A</t>
  </si>
  <si>
    <t>SZUNT1100JJ000084</t>
  </si>
  <si>
    <t>_/150</t>
  </si>
  <si>
    <t>Mustang-Strong</t>
  </si>
  <si>
    <t>OSP Nowa Wieś</t>
  </si>
  <si>
    <t>14.03.2019 - 13.03.2020</t>
  </si>
  <si>
    <t>Reguły, Aleja Powstańców Warszawy 1, 05-816 Michałowice; Opacz Kolonia, ul. Ryżowa 90, 05-816 Michałowice; Nowa Wieś, ul. Główna 52A, 05-806 Komorów; 05-806 Komorów, Granica, ul. Czeremchy 1, 05-806 Komorów ul. Ceglana 2D</t>
  </si>
  <si>
    <t>zgodnie z wykazem budynków i budowli</t>
  </si>
  <si>
    <t>6.3</t>
  </si>
  <si>
    <t>Nowa Wieś, ul. Główna 96, ul. Główna 52a</t>
  </si>
  <si>
    <t>7</t>
  </si>
  <si>
    <t>7.3</t>
  </si>
  <si>
    <t>7.4</t>
  </si>
  <si>
    <t>7.5</t>
  </si>
  <si>
    <t>8.3</t>
  </si>
  <si>
    <t>8.4</t>
  </si>
  <si>
    <t>010671821</t>
  </si>
  <si>
    <t>Zespół Szkół Ogólnokształcących im. Marii Dąbrowskiej</t>
  </si>
  <si>
    <t>Zespół Szkolno-Przedszkolny im. Mikołaja Kopernika w Nowej Wsi</t>
  </si>
  <si>
    <t>010671880</t>
  </si>
  <si>
    <t>Nowa Wieś, ul. Główna 96, 05-806 Komorów</t>
  </si>
  <si>
    <t xml:space="preserve">Zespół Szkół Ogólnokształcących im. Marii Dąbrowskiej
(szkoła podstawowa) </t>
  </si>
  <si>
    <t>O10671821</t>
  </si>
  <si>
    <t>Zespół Szkolno-Przedszkolny im. Mikołaja Kopernika w Nowej Wsi
(Szkoła Podstawowa)</t>
  </si>
  <si>
    <t>Zespół Szkolno-Przedszkolny im. Mikołaja Kopernika w Nowej Wsi
(Publiczne Gimnazjum)</t>
  </si>
  <si>
    <t>Zespół Szkolno-Przedszkolny im. Mikołaja Kopernika w Nowej Wsi
(Gminne Przedszkole)</t>
  </si>
  <si>
    <t xml:space="preserve">Zespół Szkół Ogólnoksztacących im. Marii Dąbrowskiej  (Gimnazjum) </t>
  </si>
  <si>
    <t xml:space="preserve">Zespół Szkół Ogólnoksztacących im. Marii Dąbrowskiej  (Liceum Ogólnokształcące)  </t>
  </si>
  <si>
    <t>3.4</t>
  </si>
  <si>
    <t>Nowa Wieś, ul. Główna 52A, 05-806 Komorów</t>
  </si>
  <si>
    <t>AL.. M. Dąbrowskiej 12/20, 05-806 Komorów</t>
  </si>
  <si>
    <t>O10671880</t>
  </si>
  <si>
    <t>Stały dozór fizyczny - pracownicy firmy ochrony mienia. W godzinach: całodobowo</t>
  </si>
  <si>
    <t>3. gaśnice lub agregaty</t>
  </si>
  <si>
    <t xml:space="preserve">2. Czy wszystkie drzwi zewnętrzne zaopatrzone są w co najmniej 2 zamki wielozastawkowe  -    </t>
  </si>
  <si>
    <t>ul. Współnoty Wiejskiej, Sokołów</t>
  </si>
  <si>
    <t>25.</t>
  </si>
  <si>
    <t>26.</t>
  </si>
  <si>
    <t>Opacz-Kolonia ul. Ryżowa 90</t>
  </si>
  <si>
    <t>Suchy Las ul. Ks. Woźniaka 6</t>
  </si>
  <si>
    <t>Reguły ul. Wiejska 13</t>
  </si>
  <si>
    <t>Hydranty wewnętrzne:
Liczba sprawnych hydrantów wewnętrznych:1</t>
  </si>
  <si>
    <t>Hydranty zewnętrzne:
Liczba sprawnych hydrantów zewnętrznych: 2</t>
  </si>
  <si>
    <t>gaśnice
Liczba sprawnych gaśnic:2</t>
  </si>
  <si>
    <t>Agregaty gaśnicze:
Liczba sprawnych agregatów gaśniczych:1</t>
  </si>
  <si>
    <t>Stały dozór fizyczny - pracownicy firmy ochrony mienia. W godzinach: 17-6</t>
  </si>
  <si>
    <t>gaśnice 
Liczba sprawnych gaśnic: 12</t>
  </si>
  <si>
    <t>Hydranty wewnętrzne:
Liczba sprawnych hydrantów wewnętrznych:……….14</t>
  </si>
  <si>
    <t>gaśnice
Liczba sprawnych gaśnic:……….4</t>
  </si>
  <si>
    <t>gaśnice
Liczba sprawnych gaśnic:4</t>
  </si>
  <si>
    <t>Hydranty wewnętrzne:
Liczba sprawnych hydrantów wewnętrznych:</t>
  </si>
  <si>
    <t>Agregaty gaśnicze:
Liczba sprawnych agregatów gaśniczych:</t>
  </si>
  <si>
    <t>7 .5.</t>
  </si>
  <si>
    <t>7 . 2.</t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</si>
  <si>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 sekretariat, gabinet dyrektora</t>
    </r>
  </si>
  <si>
    <t>gaśnice
Liczba sprawnych gaśnic:14</t>
  </si>
  <si>
    <t>Hydranty wewnętrzne:
Liczba sprawnych hydrantów wewnętrznych:7</t>
  </si>
  <si>
    <t>Stały dozór fizyczny - ochrona własna 
W godzinach: 6-22</t>
  </si>
  <si>
    <t>gaśnice
Liczba sprawnych gaśnic:5</t>
  </si>
  <si>
    <t>Hydranty wewnętrzne:
Liczba sprawnych hydrantów wewnętrznych:4</t>
  </si>
  <si>
    <r>
      <t xml:space="preserve">Czy okna budynków są okratowane
</t>
    </r>
    <r>
      <rPr>
        <i/>
        <sz val="9"/>
        <rFont val="Times New Roman"/>
        <family val="1"/>
        <charset val="238"/>
      </rPr>
      <t>(jeśli tak proszę podać które i w jakich pomieszczeniach) administracja i gabinet dyrektora</t>
    </r>
  </si>
  <si>
    <t>Stały dozór fizyczny - ochrona własna 
W godzinach: 6 - 22</t>
  </si>
  <si>
    <t>gaśnice
Liczba sprawnych gaśnic:9</t>
  </si>
  <si>
    <t>Agregaty gaśnicze
Liczba sprawnych agregatów gaśniczych:</t>
  </si>
  <si>
    <t>Hydranty wewnętrzne:
Liczba sprawnych hydrantów wewnętrznych:3</t>
  </si>
  <si>
    <t>gaśnice
Liczba sprawnych gaśnic:8</t>
  </si>
  <si>
    <t>Stały dozór fizyczny - ochrona własna 
W godzinach: 8-15 i 15-22</t>
  </si>
  <si>
    <t>gaśnice
Liczba sprawnych gaśnic:43</t>
  </si>
  <si>
    <t>Hydranty wewnętrzne:
Liczba sprawnych hydrantów wewnętrznych:16</t>
  </si>
  <si>
    <t>gaśnice
Liczba sprawnych gaśnic:</t>
  </si>
  <si>
    <t>Aktualny okres ubezpieczenia OC/Ass podstawowy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</si>
</sst>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6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name val="Calibri"/>
      <family val="2"/>
      <charset val="238"/>
    </font>
    <font>
      <sz val="10"/>
      <color indexed="8"/>
      <name val="Arial Narrow"/>
      <family val="2"/>
      <charset val="238"/>
    </font>
    <font>
      <i/>
      <sz val="9"/>
      <color indexed="10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Cambria"/>
      <family val="1"/>
      <charset val="238"/>
    </font>
    <font>
      <sz val="9"/>
      <color indexed="81"/>
      <name val="Tahoma"/>
      <family val="2"/>
      <charset val="238"/>
    </font>
    <font>
      <sz val="9"/>
      <color indexed="8"/>
      <name val="Times New Roman"/>
      <family val="1"/>
      <charset val="238"/>
    </font>
    <font>
      <b/>
      <sz val="12"/>
      <color indexed="12"/>
      <name val="Arial Narrow"/>
      <family val="2"/>
      <charset val="238"/>
    </font>
    <font>
      <b/>
      <sz val="10"/>
      <color indexed="12"/>
      <name val="Calibri"/>
      <family val="2"/>
      <charset val="238"/>
    </font>
    <font>
      <b/>
      <sz val="8"/>
      <name val="Calibri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FF"/>
      <name val="Arial Narrow"/>
      <family val="2"/>
      <charset val="238"/>
    </font>
    <font>
      <sz val="10"/>
      <color rgb="FF0000FF"/>
      <name val="Arial Narrow"/>
      <family val="2"/>
      <charset val="238"/>
    </font>
    <font>
      <b/>
      <sz val="12"/>
      <color rgb="FF0000FF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FF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b/>
      <sz val="10"/>
      <color rgb="FF0000FF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11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8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4" fontId="8" fillId="0" borderId="1" xfId="1" applyFont="1" applyBorder="1"/>
    <xf numFmtId="44" fontId="8" fillId="0" borderId="0" xfId="1" applyFont="1"/>
    <xf numFmtId="0" fontId="11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44" fontId="8" fillId="0" borderId="1" xfId="1" applyFont="1" applyBorder="1" applyAlignment="1">
      <alignment horizontal="right" vertical="top" wrapText="1"/>
    </xf>
    <xf numFmtId="0" fontId="5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4" fontId="8" fillId="0" borderId="0" xfId="1" applyFont="1" applyFill="1" applyBorder="1"/>
    <xf numFmtId="0" fontId="5" fillId="0" borderId="1" xfId="0" applyFont="1" applyBorder="1" applyAlignment="1">
      <alignment horizontal="center"/>
    </xf>
    <xf numFmtId="0" fontId="8" fillId="0" borderId="0" xfId="0" applyFont="1" applyBorder="1"/>
    <xf numFmtId="44" fontId="9" fillId="0" borderId="0" xfId="1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4" fontId="8" fillId="0" borderId="1" xfId="1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/>
    </xf>
    <xf numFmtId="44" fontId="8" fillId="0" borderId="0" xfId="1" applyFont="1" applyFill="1"/>
    <xf numFmtId="44" fontId="5" fillId="0" borderId="0" xfId="1" applyFont="1" applyFill="1" applyBorder="1" applyAlignment="1">
      <alignment horizontal="center" vertical="center"/>
    </xf>
    <xf numFmtId="44" fontId="8" fillId="0" borderId="0" xfId="1" quotePrefix="1" applyFont="1" applyAlignment="1">
      <alignment horizontal="fill"/>
    </xf>
    <xf numFmtId="0" fontId="5" fillId="0" borderId="1" xfId="1" applyNumberFormat="1" applyFont="1" applyBorder="1" applyAlignment="1">
      <alignment horizontal="right" vertical="top" wrapText="1"/>
    </xf>
    <xf numFmtId="0" fontId="5" fillId="0" borderId="1" xfId="1" applyNumberFormat="1" applyFont="1" applyBorder="1" applyAlignment="1">
      <alignment vertical="top" wrapText="1"/>
    </xf>
    <xf numFmtId="10" fontId="8" fillId="0" borderId="0" xfId="1" applyNumberFormat="1" applyFont="1"/>
    <xf numFmtId="10" fontId="8" fillId="0" borderId="0" xfId="1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4" fontId="8" fillId="0" borderId="0" xfId="1" applyFont="1" applyFill="1" applyBorder="1" applyAlignment="1" applyProtection="1">
      <alignment horizontal="right" vertical="top" wrapText="1"/>
      <protection locked="0"/>
    </xf>
    <xf numFmtId="44" fontId="8" fillId="0" borderId="0" xfId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right"/>
    </xf>
    <xf numFmtId="164" fontId="8" fillId="0" borderId="0" xfId="0" applyNumberFormat="1" applyFont="1" applyBorder="1"/>
    <xf numFmtId="10" fontId="8" fillId="0" borderId="6" xfId="1" applyNumberFormat="1" applyFont="1" applyBorder="1"/>
    <xf numFmtId="0" fontId="13" fillId="0" borderId="0" xfId="0" applyFo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11" fillId="0" borderId="7" xfId="0" applyFont="1" applyFill="1" applyBorder="1" applyAlignment="1">
      <alignment horizontal="right" vertical="top" wrapText="1"/>
    </xf>
    <xf numFmtId="0" fontId="5" fillId="0" borderId="7" xfId="1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/>
    <xf numFmtId="44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44" fontId="8" fillId="0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44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25" fillId="0" borderId="0" xfId="0" applyFont="1"/>
    <xf numFmtId="0" fontId="25" fillId="0" borderId="0" xfId="0" applyFont="1" applyFill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5" fillId="0" borderId="2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0" fillId="0" borderId="2" xfId="0" applyBorder="1" applyAlignment="1"/>
    <xf numFmtId="44" fontId="8" fillId="0" borderId="0" xfId="1" applyFont="1" applyAlignment="1">
      <alignment horizontal="left"/>
    </xf>
    <xf numFmtId="0" fontId="8" fillId="0" borderId="1" xfId="0" applyFont="1" applyFill="1" applyBorder="1" applyAlignment="1">
      <alignment horizontal="right"/>
    </xf>
    <xf numFmtId="10" fontId="8" fillId="0" borderId="6" xfId="1" applyNumberFormat="1" applyFont="1" applyFill="1" applyBorder="1"/>
    <xf numFmtId="0" fontId="8" fillId="0" borderId="5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 vertical="top" wrapText="1"/>
    </xf>
    <xf numFmtId="49" fontId="24" fillId="0" borderId="1" xfId="1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/>
    </xf>
    <xf numFmtId="44" fontId="24" fillId="0" borderId="8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top" wrapText="1"/>
    </xf>
    <xf numFmtId="10" fontId="8" fillId="0" borderId="6" xfId="1" applyNumberFormat="1" applyFont="1" applyFill="1" applyBorder="1" applyAlignment="1">
      <alignment horizontal="right" vertical="top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44" fontId="26" fillId="4" borderId="1" xfId="0" applyNumberFormat="1" applyFont="1" applyFill="1" applyBorder="1"/>
    <xf numFmtId="0" fontId="25" fillId="4" borderId="1" xfId="0" applyFont="1" applyFill="1" applyBorder="1" applyAlignment="1">
      <alignment wrapText="1"/>
    </xf>
    <xf numFmtId="44" fontId="26" fillId="4" borderId="0" xfId="1" applyFont="1" applyFill="1"/>
    <xf numFmtId="44" fontId="26" fillId="4" borderId="0" xfId="0" applyNumberFormat="1" applyFont="1" applyFill="1"/>
    <xf numFmtId="0" fontId="25" fillId="4" borderId="9" xfId="0" applyFont="1" applyFill="1" applyBorder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/>
    <xf numFmtId="0" fontId="27" fillId="0" borderId="1" xfId="0" applyFont="1" applyBorder="1" applyAlignment="1">
      <alignment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top" wrapText="1"/>
    </xf>
    <xf numFmtId="44" fontId="8" fillId="5" borderId="1" xfId="1" applyFont="1" applyFill="1" applyBorder="1" applyAlignment="1" applyProtection="1">
      <alignment horizontal="right" vertical="top" wrapText="1"/>
      <protection locked="0"/>
    </xf>
    <xf numFmtId="0" fontId="20" fillId="0" borderId="0" xfId="0" applyFont="1"/>
    <xf numFmtId="0" fontId="5" fillId="4" borderId="1" xfId="0" applyFont="1" applyFill="1" applyBorder="1" applyAlignment="1">
      <alignment horizontal="center" vertical="center"/>
    </xf>
    <xf numFmtId="44" fontId="5" fillId="4" borderId="8" xfId="1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3" xfId="0" applyFont="1" applyFill="1" applyBorder="1" applyAlignment="1">
      <alignment horizontal="right"/>
    </xf>
    <xf numFmtId="44" fontId="8" fillId="0" borderId="6" xfId="1" applyFont="1" applyFill="1" applyBorder="1" applyAlignment="1" applyProtection="1">
      <alignment horizontal="right" wrapText="1"/>
      <protection locked="0"/>
    </xf>
    <xf numFmtId="2" fontId="8" fillId="5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4" fontId="39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9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44" fontId="20" fillId="0" borderId="3" xfId="1" applyFont="1" applyBorder="1" applyAlignment="1">
      <alignment vertical="center"/>
    </xf>
    <xf numFmtId="44" fontId="20" fillId="5" borderId="1" xfId="1" applyFont="1" applyFill="1" applyBorder="1" applyAlignment="1">
      <alignment vertical="center"/>
    </xf>
    <xf numFmtId="44" fontId="5" fillId="5" borderId="1" xfId="1" applyFont="1" applyFill="1" applyBorder="1" applyAlignment="1">
      <alignment horizontal="center" vertical="center" wrapText="1"/>
    </xf>
    <xf numFmtId="44" fontId="25" fillId="0" borderId="1" xfId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44" fontId="25" fillId="0" borderId="0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wrapText="1"/>
    </xf>
    <xf numFmtId="0" fontId="25" fillId="0" borderId="1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wrapText="1"/>
    </xf>
    <xf numFmtId="44" fontId="25" fillId="0" borderId="1" xfId="1" applyFont="1" applyFill="1" applyBorder="1" applyAlignment="1">
      <alignment vertical="center"/>
    </xf>
    <xf numFmtId="0" fontId="25" fillId="0" borderId="3" xfId="0" applyFont="1" applyFill="1" applyBorder="1"/>
    <xf numFmtId="44" fontId="40" fillId="0" borderId="1" xfId="0" applyNumberFormat="1" applyFont="1" applyFill="1" applyBorder="1"/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6" borderId="10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wrapText="1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27" fillId="6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 applyProtection="1">
      <alignment horizontal="center" vertical="center" wrapText="1"/>
      <protection locked="0"/>
    </xf>
    <xf numFmtId="49" fontId="27" fillId="6" borderId="1" xfId="0" applyNumberFormat="1" applyFont="1" applyFill="1" applyBorder="1" applyAlignment="1">
      <alignment horizontal="center" vertical="center" wrapText="1"/>
    </xf>
    <xf numFmtId="1" fontId="2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0" xfId="0" applyFont="1" applyFill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44" fontId="8" fillId="6" borderId="1" xfId="1" applyFont="1" applyFill="1" applyBorder="1" applyAlignment="1" applyProtection="1">
      <alignment horizontal="right" vertical="top" wrapText="1"/>
      <protection locked="0"/>
    </xf>
    <xf numFmtId="44" fontId="8" fillId="6" borderId="1" xfId="1" applyFont="1" applyFill="1" applyBorder="1" applyAlignment="1" applyProtection="1">
      <alignment horizontal="right" wrapText="1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0" xfId="0" applyFont="1" applyFill="1"/>
    <xf numFmtId="0" fontId="7" fillId="6" borderId="1" xfId="0" applyFont="1" applyFill="1" applyBorder="1" applyAlignment="1" applyProtection="1">
      <alignment horizontal="left" wrapText="1"/>
      <protection locked="0"/>
    </xf>
    <xf numFmtId="0" fontId="6" fillId="6" borderId="0" xfId="0" applyFont="1" applyFill="1"/>
    <xf numFmtId="0" fontId="6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 applyProtection="1">
      <alignment horizontal="center" wrapText="1"/>
      <protection locked="0"/>
    </xf>
    <xf numFmtId="0" fontId="7" fillId="6" borderId="1" xfId="0" applyFont="1" applyFill="1" applyBorder="1" applyAlignment="1" applyProtection="1">
      <alignment wrapText="1"/>
      <protection locked="0"/>
    </xf>
    <xf numFmtId="0" fontId="7" fillId="6" borderId="1" xfId="0" quotePrefix="1" applyFont="1" applyFill="1" applyBorder="1" applyAlignment="1" applyProtection="1">
      <alignment horizontal="left" wrapText="1"/>
      <protection locked="0"/>
    </xf>
    <xf numFmtId="0" fontId="7" fillId="6" borderId="0" xfId="0" applyFont="1" applyFill="1" applyAlignment="1">
      <alignment horizontal="right"/>
    </xf>
    <xf numFmtId="0" fontId="7" fillId="6" borderId="0" xfId="0" applyNumberFormat="1" applyFont="1" applyFill="1" applyAlignment="1">
      <alignment horizontal="center"/>
    </xf>
    <xf numFmtId="0" fontId="4" fillId="6" borderId="0" xfId="0" applyFont="1" applyFill="1"/>
    <xf numFmtId="0" fontId="3" fillId="6" borderId="0" xfId="0" applyFont="1" applyFill="1"/>
    <xf numFmtId="44" fontId="8" fillId="6" borderId="1" xfId="1" applyFont="1" applyFill="1" applyBorder="1" applyAlignment="1">
      <alignment horizontal="right"/>
    </xf>
    <xf numFmtId="44" fontId="8" fillId="6" borderId="1" xfId="1" quotePrefix="1" applyFont="1" applyFill="1" applyBorder="1" applyAlignment="1">
      <alignment horizontal="left"/>
    </xf>
    <xf numFmtId="0" fontId="18" fillId="6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6" borderId="1" xfId="0" applyFont="1" applyFill="1" applyBorder="1" applyAlignment="1">
      <alignment vertical="center" wrapText="1"/>
    </xf>
    <xf numFmtId="44" fontId="5" fillId="6" borderId="1" xfId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right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44" fontId="8" fillId="6" borderId="1" xfId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wrapText="1"/>
    </xf>
    <xf numFmtId="0" fontId="32" fillId="6" borderId="1" xfId="0" applyFont="1" applyFill="1" applyBorder="1" applyAlignment="1">
      <alignment vertical="center" wrapText="1"/>
    </xf>
    <xf numFmtId="0" fontId="43" fillId="7" borderId="4" xfId="0" applyFont="1" applyFill="1" applyBorder="1"/>
    <xf numFmtId="0" fontId="48" fillId="0" borderId="0" xfId="0" applyFont="1"/>
    <xf numFmtId="164" fontId="49" fillId="0" borderId="0" xfId="0" applyNumberFormat="1" applyFont="1"/>
    <xf numFmtId="0" fontId="50" fillId="6" borderId="0" xfId="0" applyFont="1" applyFill="1"/>
    <xf numFmtId="0" fontId="10" fillId="0" borderId="0" xfId="0" applyFont="1"/>
    <xf numFmtId="0" fontId="51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8" borderId="1" xfId="0" applyFont="1" applyFill="1" applyBorder="1" applyAlignment="1">
      <alignment vertical="center"/>
    </xf>
    <xf numFmtId="0" fontId="42" fillId="8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0" fillId="0" borderId="1" xfId="0" applyBorder="1"/>
    <xf numFmtId="165" fontId="51" fillId="0" borderId="1" xfId="0" applyNumberFormat="1" applyFont="1" applyBorder="1"/>
    <xf numFmtId="0" fontId="43" fillId="0" borderId="0" xfId="0" applyFont="1"/>
    <xf numFmtId="0" fontId="52" fillId="0" borderId="1" xfId="0" applyFont="1" applyBorder="1" applyAlignment="1">
      <alignment horizontal="right" vertical="center"/>
    </xf>
    <xf numFmtId="0" fontId="52" fillId="8" borderId="1" xfId="0" applyFont="1" applyFill="1" applyBorder="1" applyAlignment="1">
      <alignment horizontal="right" vertical="center"/>
    </xf>
    <xf numFmtId="0" fontId="10" fillId="0" borderId="1" xfId="0" applyFont="1" applyBorder="1"/>
    <xf numFmtId="0" fontId="45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165" fontId="43" fillId="0" borderId="1" xfId="0" applyNumberFormat="1" applyFont="1" applyBorder="1"/>
    <xf numFmtId="0" fontId="0" fillId="0" borderId="1" xfId="0" applyBorder="1" applyAlignment="1">
      <alignment wrapText="1"/>
    </xf>
    <xf numFmtId="0" fontId="26" fillId="7" borderId="1" xfId="0" applyFont="1" applyFill="1" applyBorder="1" applyAlignment="1">
      <alignment horizontal="center"/>
    </xf>
    <xf numFmtId="0" fontId="53" fillId="0" borderId="0" xfId="0" applyFont="1" applyFill="1"/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47" fillId="7" borderId="1" xfId="0" applyFont="1" applyFill="1" applyBorder="1" applyAlignment="1">
      <alignment horizontal="center" vertical="center"/>
    </xf>
    <xf numFmtId="0" fontId="54" fillId="7" borderId="1" xfId="0" applyFont="1" applyFill="1" applyBorder="1" applyAlignment="1">
      <alignment horizontal="center" vertical="center"/>
    </xf>
    <xf numFmtId="0" fontId="54" fillId="7" borderId="1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8" fontId="5" fillId="6" borderId="1" xfId="1" applyNumberFormat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12" xfId="0" applyNumberFormat="1" applyFont="1" applyFill="1" applyBorder="1" applyAlignment="1">
      <alignment horizontal="center" vertical="center"/>
    </xf>
    <xf numFmtId="164" fontId="43" fillId="0" borderId="0" xfId="0" applyNumberFormat="1" applyFont="1"/>
    <xf numFmtId="164" fontId="0" fillId="0" borderId="1" xfId="0" applyNumberFormat="1" applyBorder="1" applyAlignment="1"/>
    <xf numFmtId="164" fontId="0" fillId="0" borderId="1" xfId="0" applyNumberFormat="1" applyBorder="1" applyAlignment="1">
      <alignment vertical="center"/>
    </xf>
    <xf numFmtId="165" fontId="0" fillId="0" borderId="1" xfId="0" applyNumberFormat="1" applyBorder="1"/>
    <xf numFmtId="44" fontId="20" fillId="6" borderId="3" xfId="1" applyFont="1" applyFill="1" applyBorder="1" applyAlignment="1">
      <alignment vertical="center"/>
    </xf>
    <xf numFmtId="7" fontId="20" fillId="6" borderId="1" xfId="1" applyNumberFormat="1" applyFont="1" applyFill="1" applyBorder="1" applyAlignment="1">
      <alignment vertical="center"/>
    </xf>
    <xf numFmtId="7" fontId="20" fillId="6" borderId="9" xfId="1" applyNumberFormat="1" applyFont="1" applyFill="1" applyBorder="1" applyAlignment="1">
      <alignment vertical="center"/>
    </xf>
    <xf numFmtId="7" fontId="20" fillId="5" borderId="1" xfId="1" applyNumberFormat="1" applyFont="1" applyFill="1" applyBorder="1" applyAlignment="1">
      <alignment vertical="center"/>
    </xf>
    <xf numFmtId="7" fontId="20" fillId="5" borderId="9" xfId="1" applyNumberFormat="1" applyFont="1" applyFill="1" applyBorder="1" applyAlignment="1">
      <alignment vertical="center"/>
    </xf>
    <xf numFmtId="44" fontId="26" fillId="4" borderId="9" xfId="0" applyNumberFormat="1" applyFont="1" applyFill="1" applyBorder="1"/>
    <xf numFmtId="44" fontId="8" fillId="6" borderId="1" xfId="1" applyFont="1" applyFill="1" applyBorder="1" applyAlignment="1">
      <alignment horizontal="right" vertical="top" wrapText="1"/>
    </xf>
    <xf numFmtId="8" fontId="8" fillId="6" borderId="1" xfId="1" applyNumberFormat="1" applyFont="1" applyFill="1" applyBorder="1" applyAlignment="1" applyProtection="1">
      <alignment horizontal="right" vertical="top" wrapText="1"/>
      <protection locked="0"/>
    </xf>
    <xf numFmtId="0" fontId="3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Alignment="1">
      <alignment wrapText="1"/>
    </xf>
    <xf numFmtId="44" fontId="8" fillId="6" borderId="6" xfId="1" applyFont="1" applyFill="1" applyBorder="1" applyAlignment="1" applyProtection="1">
      <alignment horizontal="right" vertical="top" wrapText="1"/>
      <protection locked="0"/>
    </xf>
    <xf numFmtId="44" fontId="8" fillId="6" borderId="1" xfId="1" applyFont="1" applyFill="1" applyBorder="1" applyProtection="1">
      <protection locked="0"/>
    </xf>
    <xf numFmtId="44" fontId="21" fillId="6" borderId="1" xfId="1" applyFont="1" applyFill="1" applyBorder="1" applyAlignment="1" applyProtection="1">
      <alignment horizontal="right" wrapText="1"/>
      <protection locked="0"/>
    </xf>
    <xf numFmtId="44" fontId="21" fillId="6" borderId="1" xfId="1" applyFont="1" applyFill="1" applyBorder="1" applyProtection="1">
      <protection locked="0"/>
    </xf>
    <xf numFmtId="10" fontId="8" fillId="6" borderId="0" xfId="1" applyNumberFormat="1" applyFont="1" applyFill="1"/>
    <xf numFmtId="44" fontId="55" fillId="0" borderId="0" xfId="0" applyNumberFormat="1" applyFont="1" applyFill="1" applyAlignment="1">
      <alignment horizontal="center" vertical="center" wrapText="1"/>
    </xf>
    <xf numFmtId="44" fontId="29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/>
    <xf numFmtId="0" fontId="38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8" fillId="6" borderId="8" xfId="0" quotePrefix="1" applyFont="1" applyFill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42" fillId="6" borderId="0" xfId="0" applyFont="1" applyFill="1" applyAlignment="1">
      <alignment horizontal="center"/>
    </xf>
    <xf numFmtId="49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left" vertical="top" wrapText="1"/>
    </xf>
    <xf numFmtId="0" fontId="7" fillId="6" borderId="1" xfId="0" quotePrefix="1" applyFont="1" applyFill="1" applyBorder="1" applyAlignment="1" applyProtection="1">
      <alignment horizontal="center" wrapText="1"/>
      <protection locked="0"/>
    </xf>
    <xf numFmtId="0" fontId="11" fillId="6" borderId="1" xfId="0" applyFont="1" applyFill="1" applyBorder="1" applyAlignment="1">
      <alignment horizontal="right" vertical="top" wrapText="1"/>
    </xf>
    <xf numFmtId="49" fontId="5" fillId="6" borderId="1" xfId="1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center"/>
    </xf>
    <xf numFmtId="44" fontId="5" fillId="6" borderId="8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44" fontId="20" fillId="0" borderId="8" xfId="1" applyFont="1" applyFill="1" applyBorder="1" applyAlignment="1">
      <alignment horizontal="center" vertical="center" wrapText="1"/>
    </xf>
    <xf numFmtId="44" fontId="26" fillId="4" borderId="1" xfId="1" applyFont="1" applyFill="1" applyBorder="1"/>
    <xf numFmtId="0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5" borderId="1" xfId="0" applyFont="1" applyFill="1" applyBorder="1"/>
    <xf numFmtId="0" fontId="20" fillId="5" borderId="1" xfId="0" applyFont="1" applyFill="1" applyBorder="1" applyAlignment="1">
      <alignment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wrapText="1"/>
    </xf>
    <xf numFmtId="44" fontId="27" fillId="6" borderId="1" xfId="1" applyFont="1" applyFill="1" applyBorder="1" applyAlignment="1" applyProtection="1">
      <alignment horizontal="center" vertical="center" wrapText="1"/>
      <protection locked="0"/>
    </xf>
    <xf numFmtId="0" fontId="27" fillId="6" borderId="15" xfId="0" applyFont="1" applyFill="1" applyBorder="1" applyAlignment="1" applyProtection="1">
      <alignment horizontal="center" vertical="center" wrapText="1"/>
      <protection locked="0"/>
    </xf>
    <xf numFmtId="0" fontId="29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wrapText="1"/>
    </xf>
    <xf numFmtId="0" fontId="27" fillId="6" borderId="3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wrapText="1"/>
    </xf>
    <xf numFmtId="0" fontId="41" fillId="6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vertical="center" wrapText="1"/>
    </xf>
    <xf numFmtId="0" fontId="41" fillId="6" borderId="2" xfId="0" applyFont="1" applyFill="1" applyBorder="1" applyAlignment="1">
      <alignment vertical="center" wrapText="1"/>
    </xf>
    <xf numFmtId="0" fontId="43" fillId="7" borderId="3" xfId="0" applyFont="1" applyFill="1" applyBorder="1"/>
    <xf numFmtId="0" fontId="43" fillId="7" borderId="2" xfId="0" applyFont="1" applyFill="1" applyBorder="1"/>
    <xf numFmtId="0" fontId="58" fillId="6" borderId="0" xfId="0" applyFont="1" applyFill="1"/>
    <xf numFmtId="0" fontId="58" fillId="3" borderId="0" xfId="0" applyFont="1" applyFill="1"/>
    <xf numFmtId="0" fontId="32" fillId="6" borderId="0" xfId="0" applyFont="1" applyFill="1"/>
    <xf numFmtId="0" fontId="32" fillId="0" borderId="0" xfId="0" applyFont="1" applyFill="1"/>
    <xf numFmtId="0" fontId="32" fillId="6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center" vertical="center" wrapText="1"/>
    </xf>
    <xf numFmtId="0" fontId="60" fillId="6" borderId="0" xfId="0" applyFont="1" applyFill="1"/>
    <xf numFmtId="0" fontId="61" fillId="6" borderId="0" xfId="0" applyFont="1" applyFill="1"/>
    <xf numFmtId="0" fontId="8" fillId="0" borderId="1" xfId="0" applyFont="1" applyBorder="1" applyAlignment="1">
      <alignment horizontal="left" vertical="top" wrapText="1"/>
    </xf>
    <xf numFmtId="44" fontId="8" fillId="0" borderId="1" xfId="0" applyNumberFormat="1" applyFont="1" applyBorder="1" applyAlignment="1">
      <alignment horizontal="left" vertical="top" wrapText="1"/>
    </xf>
    <xf numFmtId="2" fontId="55" fillId="6" borderId="1" xfId="0" applyNumberFormat="1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3" fillId="0" borderId="14" xfId="0" applyFont="1" applyBorder="1" applyAlignment="1"/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1" fillId="6" borderId="4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8" fillId="6" borderId="3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0" fillId="0" borderId="2" xfId="0" applyBorder="1" applyAlignment="1"/>
    <xf numFmtId="0" fontId="23" fillId="0" borderId="3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/>
    <xf numFmtId="0" fontId="8" fillId="4" borderId="1" xfId="0" applyFont="1" applyFill="1" applyBorder="1" applyAlignment="1"/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10" fillId="0" borderId="2" xfId="0" applyFont="1" applyBorder="1" applyAlignment="1"/>
    <xf numFmtId="0" fontId="8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/>
    <xf numFmtId="0" fontId="10" fillId="0" borderId="2" xfId="0" applyFont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0" fontId="21" fillId="0" borderId="2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top" wrapText="1"/>
    </xf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5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38" fillId="6" borderId="1" xfId="0" applyFont="1" applyFill="1" applyBorder="1" applyAlignment="1">
      <alignment horizontal="center" vertical="center" wrapText="1"/>
    </xf>
    <xf numFmtId="0" fontId="38" fillId="6" borderId="1" xfId="0" applyNumberFormat="1" applyFont="1" applyFill="1" applyBorder="1" applyAlignment="1">
      <alignment horizontal="center" vertical="center" wrapText="1"/>
    </xf>
    <xf numFmtId="0" fontId="58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8" xfId="0" applyNumberFormat="1" applyFont="1" applyFill="1" applyBorder="1" applyAlignment="1">
      <alignment horizontal="center" vertical="center" wrapText="1"/>
    </xf>
    <xf numFmtId="0" fontId="19" fillId="6" borderId="11" xfId="0" applyNumberFormat="1" applyFont="1" applyFill="1" applyBorder="1" applyAlignment="1">
      <alignment horizontal="center" vertical="center" wrapText="1"/>
    </xf>
    <xf numFmtId="0" fontId="19" fillId="6" borderId="9" xfId="0" applyNumberFormat="1" applyFont="1" applyFill="1" applyBorder="1" applyAlignment="1">
      <alignment horizontal="center" vertical="center" wrapText="1"/>
    </xf>
    <xf numFmtId="0" fontId="58" fillId="6" borderId="8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8" fillId="6" borderId="1" xfId="0" applyFont="1" applyFill="1" applyBorder="1" applyAlignment="1">
      <alignment horizontal="center"/>
    </xf>
    <xf numFmtId="0" fontId="58" fillId="6" borderId="8" xfId="0" applyFont="1" applyFill="1" applyBorder="1" applyAlignment="1">
      <alignment horizontal="center" wrapText="1"/>
    </xf>
    <xf numFmtId="0" fontId="58" fillId="6" borderId="11" xfId="0" applyFont="1" applyFill="1" applyBorder="1" applyAlignment="1">
      <alignment horizontal="center" wrapText="1"/>
    </xf>
    <xf numFmtId="0" fontId="58" fillId="6" borderId="9" xfId="0" applyFont="1" applyFill="1" applyBorder="1" applyAlignment="1">
      <alignment horizontal="center" wrapText="1"/>
    </xf>
    <xf numFmtId="0" fontId="59" fillId="7" borderId="7" xfId="0" applyFont="1" applyFill="1" applyBorder="1" applyAlignment="1"/>
    <xf numFmtId="0" fontId="57" fillId="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9" fontId="38" fillId="6" borderId="1" xfId="0" applyNumberFormat="1" applyFont="1" applyFill="1" applyBorder="1" applyAlignment="1">
      <alignment horizontal="center" vertical="center" wrapText="1"/>
    </xf>
    <xf numFmtId="0" fontId="32" fillId="6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6" fillId="6" borderId="8" xfId="0" applyNumberFormat="1" applyFont="1" applyFill="1" applyBorder="1" applyAlignment="1">
      <alignment horizontal="center" vertical="center" wrapText="1"/>
    </xf>
    <xf numFmtId="0" fontId="16" fillId="6" borderId="11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16" fontId="19" fillId="6" borderId="8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58" fillId="6" borderId="8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0" fillId="9" borderId="4" xfId="0" applyFill="1" applyBorder="1" applyAlignment="1">
      <alignment vertical="top" wrapText="1"/>
    </xf>
    <xf numFmtId="0" fontId="0" fillId="9" borderId="2" xfId="0" applyFill="1" applyBorder="1" applyAlignment="1">
      <alignment vertical="top" wrapText="1"/>
    </xf>
    <xf numFmtId="0" fontId="26" fillId="7" borderId="1" xfId="0" applyFont="1" applyFill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6" fillId="9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/>
    <xf numFmtId="0" fontId="0" fillId="0" borderId="4" xfId="0" applyBorder="1" applyAlignment="1"/>
  </cellXfs>
  <cellStyles count="5">
    <cellStyle name="Normalny" xfId="0" builtinId="0"/>
    <cellStyle name="Normalny 2" xfId="2" xr:uid="{41DCCB9C-C488-46A6-A845-7C695792D8D3}"/>
    <cellStyle name="Procentowy 2" xfId="3" xr:uid="{18A3E5C0-E5FD-433C-82C6-167C5437DA9B}"/>
    <cellStyle name="Walutowy" xfId="1" builtinId="4"/>
    <cellStyle name="Walutowy 2" xfId="4" xr:uid="{2A444B74-C48D-4BAD-BE16-9BCD396CF1B4}"/>
  </cellStyles>
  <dxfs count="0"/>
  <tableStyles count="0" defaultTableStyle="TableStyleMedium2" defaultPivotStyle="PivotStyleLight16"/>
  <colors>
    <mruColors>
      <color rgb="FF99FFCC"/>
      <color rgb="FF0B3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bs&#322;ugiwane\Micha&#322;owice%20UG\2016\Dokumenty\Ankiety\ZWROTY%20ANKIETY%20DO%20PRZETARGU\1.%20UG%20wszystkie%20za&#322;&#261;czniki\Kopia%201%20%20Ankieta%202016%20Urz&#261;d%20Gminy%20Micha&#322;ow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kieta"/>
      <sheetName val="Dane do oceny ryzyka"/>
      <sheetName val="Załącznik 1 Budynki"/>
      <sheetName val="Załącznik 1A Budynki"/>
      <sheetName val="Załącznik 1B Budowle"/>
      <sheetName val="Załącznik 3 "/>
      <sheetName val="Załącznik 4"/>
      <sheetName val="Załącznik nr 5"/>
      <sheetName val="Załącznik nr 6"/>
      <sheetName val="Arkusz1"/>
    </sheetNames>
    <sheetDataSet>
      <sheetData sheetId="0" refreshError="1"/>
      <sheetData sheetId="1" refreshError="1"/>
      <sheetData sheetId="2" refreshError="1">
        <row r="7">
          <cell r="C7" t="str">
            <v>Lokalizacja (adres)</v>
          </cell>
        </row>
        <row r="19">
          <cell r="B19" t="str">
            <v>Budynek mieszkalny</v>
          </cell>
        </row>
        <row r="21">
          <cell r="B21" t="str">
            <v>Budynek mieszkalny</v>
          </cell>
        </row>
        <row r="23">
          <cell r="B23" t="str">
            <v>Budynek mieszkalny</v>
          </cell>
        </row>
        <row r="46">
          <cell r="B46" t="str">
            <v>Świetlica</v>
          </cell>
        </row>
        <row r="48">
          <cell r="B48" t="str">
            <v>Świetlica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3"/>
  <sheetViews>
    <sheetView defaultGridColor="0" colorId="59" zoomScale="85" workbookViewId="0">
      <selection activeCell="M15" sqref="M15"/>
    </sheetView>
  </sheetViews>
  <sheetFormatPr defaultRowHeight="15" customHeight="1" x14ac:dyDescent="0.2"/>
  <cols>
    <col min="1" max="1" width="5.140625" style="3" customWidth="1"/>
    <col min="2" max="2" width="38" style="1" customWidth="1"/>
    <col min="3" max="3" width="22.28515625" style="4" bestFit="1" customWidth="1"/>
    <col min="4" max="4" width="18.28515625" style="9" bestFit="1" customWidth="1"/>
    <col min="5" max="16384" width="9.140625" style="1"/>
  </cols>
  <sheetData>
    <row r="1" spans="1:4" ht="15" customHeight="1" x14ac:dyDescent="0.25">
      <c r="B1" s="222" t="s">
        <v>475</v>
      </c>
      <c r="C1" s="223"/>
    </row>
    <row r="2" spans="1:4" ht="15" customHeight="1" x14ac:dyDescent="0.2">
      <c r="A2" s="392" t="s">
        <v>429</v>
      </c>
      <c r="B2" s="392"/>
      <c r="C2" s="392"/>
      <c r="D2" s="22"/>
    </row>
    <row r="3" spans="1:4" ht="15" customHeight="1" x14ac:dyDescent="0.2">
      <c r="A3" s="20" t="s">
        <v>4</v>
      </c>
      <c r="B3" s="20" t="s">
        <v>12</v>
      </c>
      <c r="C3" s="20" t="s">
        <v>1</v>
      </c>
    </row>
    <row r="4" spans="1:4" ht="15" customHeight="1" x14ac:dyDescent="0.2">
      <c r="A4" s="2">
        <v>1</v>
      </c>
      <c r="B4" s="25" t="s">
        <v>404</v>
      </c>
      <c r="C4" s="24">
        <f>D14+D23+D32+D41+D50+D58+D67+D76+D85+D94+D103+D112+D121</f>
        <v>88201984.870000005</v>
      </c>
    </row>
    <row r="5" spans="1:4" ht="15" customHeight="1" x14ac:dyDescent="0.2">
      <c r="A5" s="2">
        <v>2</v>
      </c>
      <c r="B5" s="300" t="s">
        <v>112</v>
      </c>
      <c r="C5" s="24">
        <f>D15+D24+D33+D42+D51+D59+D68+D95+D104+D113+D122</f>
        <v>39356226.379999995</v>
      </c>
    </row>
    <row r="6" spans="1:4" ht="15" customHeight="1" x14ac:dyDescent="0.2">
      <c r="A6" s="2">
        <v>3</v>
      </c>
      <c r="B6" s="27" t="s">
        <v>111</v>
      </c>
      <c r="C6" s="24">
        <f>D16+D25+D34+D43+D52+D60+D69+ D78+D96+D105+D114+D123</f>
        <v>2810702.46</v>
      </c>
      <c r="D6" s="89"/>
    </row>
    <row r="7" spans="1:4" ht="26.25" customHeight="1" x14ac:dyDescent="0.2">
      <c r="A7" s="2">
        <v>4</v>
      </c>
      <c r="B7" s="353" t="s">
        <v>430</v>
      </c>
      <c r="C7" s="354">
        <f>D17</f>
        <v>56089.599999999991</v>
      </c>
    </row>
    <row r="8" spans="1:4" ht="16.5" customHeight="1" x14ac:dyDescent="0.2">
      <c r="A8" s="393" t="s">
        <v>613</v>
      </c>
      <c r="B8" s="394"/>
      <c r="C8" s="394"/>
      <c r="D8" s="394"/>
    </row>
    <row r="9" spans="1:4" ht="15" customHeight="1" x14ac:dyDescent="0.2">
      <c r="A9" s="382" t="s">
        <v>19</v>
      </c>
      <c r="B9" s="383"/>
      <c r="C9" s="10" t="s">
        <v>13</v>
      </c>
      <c r="D9" s="31" t="str">
        <f>'wykaz jedn.'!E2</f>
        <v>013269290</v>
      </c>
    </row>
    <row r="10" spans="1:4" ht="25.5" customHeight="1" x14ac:dyDescent="0.2">
      <c r="A10" s="380" t="str">
        <f>'wykaz jedn.'!B2</f>
        <v>Urząd Gminy Michałowice</v>
      </c>
      <c r="B10" s="381"/>
      <c r="C10" s="380" t="str">
        <f>'wykaz jedn.'!C2</f>
        <v>Reguły, Aleja Powstańców Warszawy 1, 05-816 Michałowice</v>
      </c>
      <c r="D10" s="381"/>
    </row>
    <row r="11" spans="1:4" ht="15" customHeight="1" x14ac:dyDescent="0.2">
      <c r="A11" s="382" t="s">
        <v>14</v>
      </c>
      <c r="B11" s="386"/>
      <c r="C11" s="386"/>
      <c r="D11" s="383"/>
    </row>
    <row r="12" spans="1:4" ht="15" customHeight="1" x14ac:dyDescent="0.2">
      <c r="A12" s="380" t="s">
        <v>110</v>
      </c>
      <c r="B12" s="389"/>
      <c r="C12" s="389"/>
      <c r="D12" s="381"/>
    </row>
    <row r="13" spans="1:4" s="15" customFormat="1" ht="15" customHeight="1" x14ac:dyDescent="0.2">
      <c r="A13" s="11" t="s">
        <v>5</v>
      </c>
      <c r="B13" s="390" t="s">
        <v>0</v>
      </c>
      <c r="C13" s="391"/>
      <c r="D13" s="12" t="s">
        <v>1</v>
      </c>
    </row>
    <row r="14" spans="1:4" ht="15" customHeight="1" x14ac:dyDescent="0.2">
      <c r="A14" s="16">
        <f>A4</f>
        <v>1</v>
      </c>
      <c r="B14" s="384" t="str">
        <f>B$4</f>
        <v>Budynki</v>
      </c>
      <c r="C14" s="385"/>
      <c r="D14" s="288">
        <f>'1 - BUDYNKI '!T30</f>
        <v>31307956.449999996</v>
      </c>
    </row>
    <row r="15" spans="1:4" ht="15" customHeight="1" x14ac:dyDescent="0.2">
      <c r="A15" s="16">
        <f>A5</f>
        <v>2</v>
      </c>
      <c r="B15" s="384" t="s">
        <v>30</v>
      </c>
      <c r="C15" s="385"/>
      <c r="D15" s="288">
        <f>'5-BUDOWLE'!D39</f>
        <v>31663304.290000003</v>
      </c>
    </row>
    <row r="16" spans="1:4" ht="15" customHeight="1" x14ac:dyDescent="0.2">
      <c r="A16" s="16">
        <v>3</v>
      </c>
      <c r="B16" s="384" t="str">
        <f>B$6</f>
        <v>Maszyny, urządzenia i wyposażenie</v>
      </c>
      <c r="C16" s="385"/>
      <c r="D16" s="288">
        <f>261182+20412+16344+35000+406708+931029</f>
        <v>1670675</v>
      </c>
    </row>
    <row r="17" spans="1:4" ht="15" customHeight="1" x14ac:dyDescent="0.2">
      <c r="A17" s="16">
        <v>4</v>
      </c>
      <c r="B17" s="395" t="s">
        <v>430</v>
      </c>
      <c r="C17" s="396"/>
      <c r="D17" s="288">
        <f>'8- Sprzęt "kompleksowa oferta t'!E31</f>
        <v>56089.599999999991</v>
      </c>
    </row>
    <row r="18" spans="1:4" ht="15" customHeight="1" x14ac:dyDescent="0.2">
      <c r="A18" s="382" t="s">
        <v>19</v>
      </c>
      <c r="B18" s="383"/>
      <c r="C18" s="10" t="s">
        <v>13</v>
      </c>
      <c r="D18" s="31" t="str">
        <f>'wykaz jedn.'!E3</f>
        <v>006712150</v>
      </c>
    </row>
    <row r="19" spans="1:4" ht="26.25" customHeight="1" x14ac:dyDescent="0.2">
      <c r="A19" s="380" t="str">
        <f>'wykaz jedn.'!B3</f>
        <v>Gminny Ośrodek Pomocy Społecznej Gminy Michałowice</v>
      </c>
      <c r="B19" s="381"/>
      <c r="C19" s="380" t="str">
        <f>'wykaz jedn.'!C3</f>
        <v>Reguły, Aleja Powstańców Warszawy 1, 05-816 Michałowice</v>
      </c>
      <c r="D19" s="381"/>
    </row>
    <row r="20" spans="1:4" ht="15" customHeight="1" x14ac:dyDescent="0.2">
      <c r="A20" s="382" t="s">
        <v>14</v>
      </c>
      <c r="B20" s="386"/>
      <c r="C20" s="386"/>
      <c r="D20" s="383"/>
    </row>
    <row r="21" spans="1:4" ht="38.25" customHeight="1" x14ac:dyDescent="0.2">
      <c r="A21" s="380" t="str">
        <f>'wykaz jedn.'!F3</f>
        <v>Reguły, Aleja Powstańców Warszawy 1, 05-816 Michałowice; Opacz Kolonia, ul. Ryżowa 90, 05-816 Michałowice; Nowa Wieś, ul. Główna 52A, 05-806 Komorów; 05-806 Komorów, Granica, ul. Czeremchy 1, 05-806 Komorów ul. Ceglana 2D</v>
      </c>
      <c r="B21" s="389"/>
      <c r="C21" s="389"/>
      <c r="D21" s="381"/>
    </row>
    <row r="22" spans="1:4" s="15" customFormat="1" ht="15" customHeight="1" x14ac:dyDescent="0.2">
      <c r="A22" s="11" t="s">
        <v>5</v>
      </c>
      <c r="B22" s="390" t="s">
        <v>0</v>
      </c>
      <c r="C22" s="391"/>
      <c r="D22" s="12" t="s">
        <v>1</v>
      </c>
    </row>
    <row r="23" spans="1:4" ht="15" customHeight="1" x14ac:dyDescent="0.2">
      <c r="A23" s="16">
        <f>A14</f>
        <v>1</v>
      </c>
      <c r="B23" s="384" t="str">
        <f>B4</f>
        <v>Budynki</v>
      </c>
      <c r="C23" s="385"/>
      <c r="D23" s="178">
        <v>0</v>
      </c>
    </row>
    <row r="24" spans="1:4" ht="15" customHeight="1" x14ac:dyDescent="0.2">
      <c r="A24" s="16">
        <f>A15</f>
        <v>2</v>
      </c>
      <c r="B24" s="384" t="str">
        <f>B$5</f>
        <v xml:space="preserve">Budowle </v>
      </c>
      <c r="C24" s="385"/>
      <c r="D24" s="195">
        <v>0</v>
      </c>
    </row>
    <row r="25" spans="1:4" ht="15" customHeight="1" x14ac:dyDescent="0.2">
      <c r="A25" s="16">
        <v>3</v>
      </c>
      <c r="B25" s="384" t="str">
        <f>B$6</f>
        <v>Maszyny, urządzenia i wyposażenie</v>
      </c>
      <c r="C25" s="385"/>
      <c r="D25" s="178">
        <f>1088.01+2568.98+72293.61+1955.7</f>
        <v>77906.3</v>
      </c>
    </row>
    <row r="26" spans="1:4" ht="15" customHeight="1" x14ac:dyDescent="0.2">
      <c r="B26" s="47"/>
      <c r="C26" s="1"/>
      <c r="D26" s="33"/>
    </row>
    <row r="27" spans="1:4" ht="15" customHeight="1" x14ac:dyDescent="0.2">
      <c r="A27" s="387" t="s">
        <v>19</v>
      </c>
      <c r="B27" s="388"/>
      <c r="C27" s="61" t="s">
        <v>13</v>
      </c>
      <c r="D27" s="62" t="str">
        <f>'wykaz jedn.'!E4</f>
        <v>017196978</v>
      </c>
    </row>
    <row r="28" spans="1:4" ht="15" customHeight="1" x14ac:dyDescent="0.2">
      <c r="A28" s="361" t="str">
        <f>'wykaz jedn.'!B4</f>
        <v>Biblioteka Publiczna Gminy Michałowice</v>
      </c>
      <c r="B28" s="363"/>
      <c r="C28" s="361" t="str">
        <f>'wykaz jedn.'!C4</f>
        <v>ul. Raszyńska 34, 05-816 Michałowice</v>
      </c>
      <c r="D28" s="363"/>
    </row>
    <row r="29" spans="1:4" ht="15" customHeight="1" x14ac:dyDescent="0.2">
      <c r="A29" s="368" t="s">
        <v>14</v>
      </c>
      <c r="B29" s="369"/>
      <c r="C29" s="369"/>
      <c r="D29" s="370"/>
    </row>
    <row r="30" spans="1:4" ht="19.5" customHeight="1" x14ac:dyDescent="0.2">
      <c r="A30" s="361" t="str">
        <f>'wykaz jedn.'!F4</f>
        <v>ul. Raszyńska 34, 05-816 Michałowice; Filia w Nowej Wsi, ul. Główna 52A, 05-806 Komorów</v>
      </c>
      <c r="B30" s="362"/>
      <c r="C30" s="362"/>
      <c r="D30" s="363"/>
    </row>
    <row r="31" spans="1:4" ht="15" customHeight="1" x14ac:dyDescent="0.2">
      <c r="A31" s="131" t="s">
        <v>5</v>
      </c>
      <c r="B31" s="366" t="s">
        <v>0</v>
      </c>
      <c r="C31" s="367"/>
      <c r="D31" s="132" t="s">
        <v>1</v>
      </c>
    </row>
    <row r="32" spans="1:4" ht="15" customHeight="1" x14ac:dyDescent="0.2">
      <c r="A32" s="65">
        <f>A23</f>
        <v>1</v>
      </c>
      <c r="B32" s="364" t="str">
        <f>B$4</f>
        <v>Budynki</v>
      </c>
      <c r="C32" s="365"/>
      <c r="D32" s="178">
        <v>0</v>
      </c>
    </row>
    <row r="33" spans="1:4" ht="15" customHeight="1" x14ac:dyDescent="0.2">
      <c r="A33" s="65">
        <f>A24</f>
        <v>2</v>
      </c>
      <c r="B33" s="364" t="str">
        <f>B$5</f>
        <v xml:space="preserve">Budowle </v>
      </c>
      <c r="C33" s="365"/>
      <c r="D33" s="178">
        <v>0</v>
      </c>
    </row>
    <row r="34" spans="1:4" ht="15" customHeight="1" x14ac:dyDescent="0.2">
      <c r="A34" s="65">
        <v>3</v>
      </c>
      <c r="B34" s="364" t="str">
        <f>B$6</f>
        <v>Maszyny, urządzenia i wyposażenie</v>
      </c>
      <c r="C34" s="365"/>
      <c r="D34" s="178">
        <f>125000+399</f>
        <v>125399</v>
      </c>
    </row>
    <row r="35" spans="1:4" ht="15" customHeight="1" x14ac:dyDescent="0.2">
      <c r="C35" s="1"/>
      <c r="D35" s="33"/>
    </row>
    <row r="36" spans="1:4" ht="15" customHeight="1" x14ac:dyDescent="0.2">
      <c r="A36" s="387" t="s">
        <v>19</v>
      </c>
      <c r="B36" s="388"/>
      <c r="C36" s="61" t="s">
        <v>13</v>
      </c>
      <c r="D36" s="62" t="str">
        <f>'wykaz jedn.'!E5</f>
        <v>000939102</v>
      </c>
    </row>
    <row r="37" spans="1:4" ht="17.25" customHeight="1" x14ac:dyDescent="0.2">
      <c r="A37" s="361" t="str">
        <f>'wykaz jedn.'!B5</f>
        <v>Gminna Biblioteka Publiczna w Komorowie</v>
      </c>
      <c r="B37" s="363"/>
      <c r="C37" s="361" t="str">
        <f>'wykaz jedn.'!C5</f>
        <v>ul. Kraszewskiego 3, 05-806 Komorów</v>
      </c>
      <c r="D37" s="363"/>
    </row>
    <row r="38" spans="1:4" ht="15" customHeight="1" x14ac:dyDescent="0.2">
      <c r="A38" s="368" t="s">
        <v>14</v>
      </c>
      <c r="B38" s="369"/>
      <c r="C38" s="369"/>
      <c r="D38" s="370"/>
    </row>
    <row r="39" spans="1:4" ht="15" customHeight="1" x14ac:dyDescent="0.2">
      <c r="A39" s="361" t="str">
        <f>C37</f>
        <v>ul. Kraszewskiego 3, 05-806 Komorów</v>
      </c>
      <c r="B39" s="362"/>
      <c r="C39" s="362"/>
      <c r="D39" s="363"/>
    </row>
    <row r="40" spans="1:4" ht="15" customHeight="1" x14ac:dyDescent="0.2">
      <c r="A40" s="131" t="s">
        <v>5</v>
      </c>
      <c r="B40" s="366" t="s">
        <v>0</v>
      </c>
      <c r="C40" s="367"/>
      <c r="D40" s="133" t="s">
        <v>1</v>
      </c>
    </row>
    <row r="41" spans="1:4" ht="15" customHeight="1" x14ac:dyDescent="0.2">
      <c r="A41" s="65">
        <f>A32</f>
        <v>1</v>
      </c>
      <c r="B41" s="364" t="str">
        <f>B$4</f>
        <v>Budynki</v>
      </c>
      <c r="C41" s="365"/>
      <c r="D41" s="178">
        <f>'1 - BUDYNKI '!R32</f>
        <v>617336.39</v>
      </c>
    </row>
    <row r="42" spans="1:4" ht="15" customHeight="1" x14ac:dyDescent="0.2">
      <c r="A42" s="65">
        <f>A33</f>
        <v>2</v>
      </c>
      <c r="B42" s="364" t="str">
        <f>B$5</f>
        <v xml:space="preserve">Budowle </v>
      </c>
      <c r="C42" s="365"/>
      <c r="D42" s="178">
        <v>0</v>
      </c>
    </row>
    <row r="43" spans="1:4" ht="15" customHeight="1" x14ac:dyDescent="0.2">
      <c r="A43" s="65">
        <f>A34</f>
        <v>3</v>
      </c>
      <c r="B43" s="364" t="str">
        <f>B$6</f>
        <v>Maszyny, urządzenia i wyposażenie</v>
      </c>
      <c r="C43" s="365"/>
      <c r="D43" s="178">
        <f>7613.7+10996.54+13245.54+92287.44</f>
        <v>124143.22</v>
      </c>
    </row>
    <row r="44" spans="1:4" ht="15" customHeight="1" x14ac:dyDescent="0.2">
      <c r="A44" s="17"/>
      <c r="B44" s="18"/>
      <c r="C44" s="18"/>
      <c r="D44" s="34"/>
    </row>
    <row r="45" spans="1:4" ht="15" customHeight="1" x14ac:dyDescent="0.2">
      <c r="A45" s="387" t="s">
        <v>19</v>
      </c>
      <c r="B45" s="388"/>
      <c r="C45" s="61" t="s">
        <v>13</v>
      </c>
      <c r="D45" s="62" t="str">
        <f>'wykaz jedn.'!E6</f>
        <v>001189376</v>
      </c>
    </row>
    <row r="46" spans="1:4" ht="29.25" customHeight="1" x14ac:dyDescent="0.2">
      <c r="A46" s="361" t="str">
        <f>'wykaz jedn.'!B6</f>
        <v>Centrum Usług Wspólnych Gminy Michałowice</v>
      </c>
      <c r="B46" s="363"/>
      <c r="C46" s="361" t="str">
        <f>'wykaz jedn.'!C6</f>
        <v>Reguły, Aleja Powstańców Warszawy 1, 05-816 Michałowice</v>
      </c>
      <c r="D46" s="363"/>
    </row>
    <row r="47" spans="1:4" ht="15" customHeight="1" x14ac:dyDescent="0.2">
      <c r="A47" s="368" t="s">
        <v>14</v>
      </c>
      <c r="B47" s="369"/>
      <c r="C47" s="369"/>
      <c r="D47" s="370"/>
    </row>
    <row r="48" spans="1:4" ht="15" customHeight="1" x14ac:dyDescent="0.2">
      <c r="A48" s="361" t="str">
        <f>C46</f>
        <v>Reguły, Aleja Powstańców Warszawy 1, 05-816 Michałowice</v>
      </c>
      <c r="B48" s="362"/>
      <c r="C48" s="362"/>
      <c r="D48" s="363"/>
    </row>
    <row r="49" spans="1:4" ht="15" customHeight="1" x14ac:dyDescent="0.2">
      <c r="A49" s="131" t="s">
        <v>5</v>
      </c>
      <c r="B49" s="366" t="s">
        <v>0</v>
      </c>
      <c r="C49" s="367"/>
      <c r="D49" s="133" t="s">
        <v>1</v>
      </c>
    </row>
    <row r="50" spans="1:4" ht="15" customHeight="1" x14ac:dyDescent="0.2">
      <c r="A50" s="65">
        <f>A41</f>
        <v>1</v>
      </c>
      <c r="B50" s="364" t="str">
        <f>B4</f>
        <v>Budynki</v>
      </c>
      <c r="C50" s="365"/>
      <c r="D50" s="178">
        <v>0</v>
      </c>
    </row>
    <row r="51" spans="1:4" ht="15" customHeight="1" x14ac:dyDescent="0.2">
      <c r="A51" s="65">
        <f>A42</f>
        <v>2</v>
      </c>
      <c r="B51" s="364" t="str">
        <f>B$5</f>
        <v xml:space="preserve">Budowle </v>
      </c>
      <c r="C51" s="365"/>
      <c r="D51" s="288">
        <v>0</v>
      </c>
    </row>
    <row r="52" spans="1:4" ht="15" customHeight="1" x14ac:dyDescent="0.2">
      <c r="A52" s="65">
        <f>A43</f>
        <v>3</v>
      </c>
      <c r="B52" s="364" t="str">
        <f>B$6</f>
        <v>Maszyny, urządzenia i wyposażenie</v>
      </c>
      <c r="C52" s="365"/>
      <c r="D52" s="288">
        <f>8825.38</f>
        <v>8825.3799999999992</v>
      </c>
    </row>
    <row r="53" spans="1:4" ht="15" customHeight="1" x14ac:dyDescent="0.2">
      <c r="A53" s="378" t="s">
        <v>19</v>
      </c>
      <c r="B53" s="379"/>
      <c r="C53" s="311" t="s">
        <v>13</v>
      </c>
      <c r="D53" s="312" t="str">
        <f>'wykaz jedn.'!E7</f>
        <v>001147202</v>
      </c>
    </row>
    <row r="54" spans="1:4" ht="18.75" customHeight="1" x14ac:dyDescent="0.2">
      <c r="A54" s="398" t="str">
        <f>'wykaz jedn.'!B7</f>
        <v>Szkoła Podstawowa im. Jana Pawła II w Michałowicach</v>
      </c>
      <c r="B54" s="400"/>
      <c r="C54" s="398" t="str">
        <f>'wykaz jedn.'!C7</f>
        <v>ul. Szkolna 15, 05-816 Michałowice</v>
      </c>
      <c r="D54" s="400"/>
    </row>
    <row r="55" spans="1:4" ht="15" customHeight="1" x14ac:dyDescent="0.2">
      <c r="A55" s="378" t="s">
        <v>14</v>
      </c>
      <c r="B55" s="397"/>
      <c r="C55" s="397"/>
      <c r="D55" s="379"/>
    </row>
    <row r="56" spans="1:4" ht="15" customHeight="1" x14ac:dyDescent="0.2">
      <c r="A56" s="398" t="str">
        <f>C54</f>
        <v>ul. Szkolna 15, 05-816 Michałowice</v>
      </c>
      <c r="B56" s="399"/>
      <c r="C56" s="399"/>
      <c r="D56" s="400"/>
    </row>
    <row r="57" spans="1:4" ht="15" customHeight="1" x14ac:dyDescent="0.2">
      <c r="A57" s="313" t="s">
        <v>5</v>
      </c>
      <c r="B57" s="403" t="s">
        <v>0</v>
      </c>
      <c r="C57" s="404"/>
      <c r="D57" s="314" t="s">
        <v>1</v>
      </c>
    </row>
    <row r="58" spans="1:4" ht="15" customHeight="1" x14ac:dyDescent="0.2">
      <c r="A58" s="315" t="s">
        <v>29</v>
      </c>
      <c r="B58" s="401" t="str">
        <f>B$4</f>
        <v>Budynki</v>
      </c>
      <c r="C58" s="402"/>
      <c r="D58" s="178">
        <f>'1 - BUDYNKI '!R34+'1 - BUDYNKI '!R35+'1 - BUDYNKI '!R36</f>
        <v>13933220.65</v>
      </c>
    </row>
    <row r="59" spans="1:4" ht="15" customHeight="1" x14ac:dyDescent="0.2">
      <c r="A59" s="315">
        <v>2</v>
      </c>
      <c r="B59" s="401" t="str">
        <f>B$5</f>
        <v xml:space="preserve">Budowle </v>
      </c>
      <c r="C59" s="402"/>
      <c r="D59" s="178">
        <f>'5-BUDOWLE'!D47</f>
        <v>3947269.6799999997</v>
      </c>
    </row>
    <row r="60" spans="1:4" ht="15" customHeight="1" x14ac:dyDescent="0.2">
      <c r="A60" s="315">
        <v>3</v>
      </c>
      <c r="B60" s="401" t="str">
        <f>B$6</f>
        <v>Maszyny, urządzenia i wyposażenie</v>
      </c>
      <c r="C60" s="402"/>
      <c r="D60" s="178">
        <f>5490+2164.8+2644.5+2250.9+15297.16</f>
        <v>27847.360000000001</v>
      </c>
    </row>
    <row r="61" spans="1:4" ht="15" customHeight="1" x14ac:dyDescent="0.2">
      <c r="C61" s="1"/>
      <c r="D61" s="297"/>
    </row>
    <row r="62" spans="1:4" ht="15" customHeight="1" x14ac:dyDescent="0.2">
      <c r="A62" s="374" t="s">
        <v>19</v>
      </c>
      <c r="B62" s="375"/>
      <c r="C62" s="128" t="s">
        <v>13</v>
      </c>
      <c r="D62" s="62" t="str">
        <f>'wykaz jedn.'!E8</f>
        <v>010671821</v>
      </c>
    </row>
    <row r="63" spans="1:4" ht="40.5" customHeight="1" x14ac:dyDescent="0.2">
      <c r="A63" s="361" t="s">
        <v>729</v>
      </c>
      <c r="B63" s="363"/>
      <c r="C63" s="361" t="str">
        <f>'wykaz jedn.'!C8</f>
        <v>Al.. M. Dąbrowskiej 12/20, 05-806 Komorów</v>
      </c>
      <c r="D63" s="363"/>
    </row>
    <row r="64" spans="1:4" ht="15" customHeight="1" x14ac:dyDescent="0.2">
      <c r="A64" s="368" t="s">
        <v>14</v>
      </c>
      <c r="B64" s="369"/>
      <c r="C64" s="369"/>
      <c r="D64" s="370"/>
    </row>
    <row r="65" spans="1:4" ht="15" customHeight="1" x14ac:dyDescent="0.2">
      <c r="A65" s="361" t="str">
        <f>C63</f>
        <v>Al.. M. Dąbrowskiej 12/20, 05-806 Komorów</v>
      </c>
      <c r="B65" s="362"/>
      <c r="C65" s="362"/>
      <c r="D65" s="363"/>
    </row>
    <row r="66" spans="1:4" ht="15" customHeight="1" x14ac:dyDescent="0.2">
      <c r="A66" s="131" t="s">
        <v>5</v>
      </c>
      <c r="B66" s="366" t="s">
        <v>0</v>
      </c>
      <c r="C66" s="367"/>
      <c r="D66" s="132" t="s">
        <v>1</v>
      </c>
    </row>
    <row r="67" spans="1:4" ht="15" customHeight="1" x14ac:dyDescent="0.2">
      <c r="A67" s="65">
        <f>A41</f>
        <v>1</v>
      </c>
      <c r="B67" s="364" t="str">
        <f>B$4</f>
        <v>Budynki</v>
      </c>
      <c r="C67" s="365"/>
      <c r="D67" s="178">
        <f>'1 - BUDYNKI '!R38+'1 - BUDYNKI '!R39</f>
        <v>10157481</v>
      </c>
    </row>
    <row r="68" spans="1:4" ht="15" customHeight="1" x14ac:dyDescent="0.2">
      <c r="A68" s="65">
        <f>A42</f>
        <v>2</v>
      </c>
      <c r="B68" s="364" t="str">
        <f>B$5</f>
        <v xml:space="preserve">Budowle </v>
      </c>
      <c r="C68" s="365"/>
      <c r="D68" s="178">
        <f>'5-BUDOWLE'!D54</f>
        <v>1546259.98</v>
      </c>
    </row>
    <row r="69" spans="1:4" ht="15" customHeight="1" x14ac:dyDescent="0.2">
      <c r="A69" s="65">
        <f>A43</f>
        <v>3</v>
      </c>
      <c r="B69" s="364" t="str">
        <f>B$6</f>
        <v>Maszyny, urządzenia i wyposażenie</v>
      </c>
      <c r="C69" s="365"/>
      <c r="D69" s="178">
        <f>40815.23</f>
        <v>40815.230000000003</v>
      </c>
    </row>
    <row r="70" spans="1:4" ht="15" customHeight="1" x14ac:dyDescent="0.2">
      <c r="C70" s="1"/>
      <c r="D70" s="33"/>
    </row>
    <row r="71" spans="1:4" ht="15" customHeight="1" x14ac:dyDescent="0.2">
      <c r="A71" s="374" t="s">
        <v>19</v>
      </c>
      <c r="B71" s="375"/>
      <c r="C71" s="128" t="s">
        <v>13</v>
      </c>
      <c r="D71" s="68" t="s">
        <v>730</v>
      </c>
    </row>
    <row r="72" spans="1:4" ht="30" customHeight="1" x14ac:dyDescent="0.2">
      <c r="A72" s="361" t="s">
        <v>734</v>
      </c>
      <c r="B72" s="363"/>
      <c r="C72" s="361" t="str">
        <f>C63</f>
        <v>Al.. M. Dąbrowskiej 12/20, 05-806 Komorów</v>
      </c>
      <c r="D72" s="363"/>
    </row>
    <row r="73" spans="1:4" ht="15" customHeight="1" x14ac:dyDescent="0.2">
      <c r="A73" s="368" t="s">
        <v>14</v>
      </c>
      <c r="B73" s="369"/>
      <c r="C73" s="369"/>
      <c r="D73" s="370"/>
    </row>
    <row r="74" spans="1:4" ht="15" customHeight="1" x14ac:dyDescent="0.2">
      <c r="A74" s="361" t="str">
        <f>C72</f>
        <v>Al.. M. Dąbrowskiej 12/20, 05-806 Komorów</v>
      </c>
      <c r="B74" s="362"/>
      <c r="C74" s="362"/>
      <c r="D74" s="363"/>
    </row>
    <row r="75" spans="1:4" ht="15" customHeight="1" x14ac:dyDescent="0.2">
      <c r="A75" s="131" t="s">
        <v>5</v>
      </c>
      <c r="B75" s="366" t="s">
        <v>0</v>
      </c>
      <c r="C75" s="367"/>
      <c r="D75" s="132" t="s">
        <v>1</v>
      </c>
    </row>
    <row r="76" spans="1:4" ht="15" customHeight="1" x14ac:dyDescent="0.2">
      <c r="A76" s="65">
        <f>A50</f>
        <v>1</v>
      </c>
      <c r="B76" s="364" t="str">
        <f>B$4</f>
        <v>Budynki</v>
      </c>
      <c r="C76" s="365"/>
      <c r="D76" s="178">
        <f>'1 - BUDYNKI '!R40</f>
        <v>6991300</v>
      </c>
    </row>
    <row r="77" spans="1:4" ht="15" customHeight="1" x14ac:dyDescent="0.2">
      <c r="A77" s="65">
        <f>A51</f>
        <v>2</v>
      </c>
      <c r="B77" s="364" t="str">
        <f>B$5</f>
        <v xml:space="preserve">Budowle </v>
      </c>
      <c r="C77" s="365"/>
      <c r="D77" s="178">
        <v>0</v>
      </c>
    </row>
    <row r="78" spans="1:4" ht="15" customHeight="1" x14ac:dyDescent="0.2">
      <c r="A78" s="65">
        <f>A52</f>
        <v>3</v>
      </c>
      <c r="B78" s="364" t="str">
        <f>B$6</f>
        <v>Maszyny, urządzenia i wyposażenie</v>
      </c>
      <c r="C78" s="365"/>
      <c r="D78" s="178">
        <f>393600+48238.28</f>
        <v>441838.28</v>
      </c>
    </row>
    <row r="79" spans="1:4" ht="15" customHeight="1" x14ac:dyDescent="0.2">
      <c r="A79" s="69"/>
      <c r="B79" s="70"/>
      <c r="C79" s="66"/>
      <c r="D79" s="129"/>
    </row>
    <row r="80" spans="1:4" ht="15" customHeight="1" x14ac:dyDescent="0.2">
      <c r="A80" s="374" t="s">
        <v>19</v>
      </c>
      <c r="B80" s="375"/>
      <c r="C80" s="128" t="s">
        <v>13</v>
      </c>
      <c r="D80" s="68" t="s">
        <v>730</v>
      </c>
    </row>
    <row r="81" spans="1:4" ht="25.5" customHeight="1" x14ac:dyDescent="0.2">
      <c r="A81" s="361" t="s">
        <v>735</v>
      </c>
      <c r="B81" s="363"/>
      <c r="C81" s="361" t="str">
        <f>C72</f>
        <v>Al.. M. Dąbrowskiej 12/20, 05-806 Komorów</v>
      </c>
      <c r="D81" s="363"/>
    </row>
    <row r="82" spans="1:4" ht="15" customHeight="1" x14ac:dyDescent="0.2">
      <c r="A82" s="368" t="s">
        <v>14</v>
      </c>
      <c r="B82" s="369"/>
      <c r="C82" s="369"/>
      <c r="D82" s="370"/>
    </row>
    <row r="83" spans="1:4" ht="15" customHeight="1" x14ac:dyDescent="0.2">
      <c r="A83" s="361" t="str">
        <f>C81</f>
        <v>Al.. M. Dąbrowskiej 12/20, 05-806 Komorów</v>
      </c>
      <c r="B83" s="362"/>
      <c r="C83" s="362"/>
      <c r="D83" s="363"/>
    </row>
    <row r="84" spans="1:4" ht="15" customHeight="1" x14ac:dyDescent="0.2">
      <c r="A84" s="131" t="s">
        <v>5</v>
      </c>
      <c r="B84" s="366" t="s">
        <v>0</v>
      </c>
      <c r="C84" s="367"/>
      <c r="D84" s="132" t="s">
        <v>1</v>
      </c>
    </row>
    <row r="85" spans="1:4" ht="15" customHeight="1" x14ac:dyDescent="0.2">
      <c r="A85" s="65" t="s">
        <v>29</v>
      </c>
      <c r="B85" s="364" t="str">
        <f>B$4</f>
        <v>Budynki</v>
      </c>
      <c r="C85" s="365"/>
      <c r="D85" s="178">
        <f>'1 - BUDYNKI '!R41+'1 - BUDYNKI '!R42</f>
        <v>6771594.3700000001</v>
      </c>
    </row>
    <row r="86" spans="1:4" ht="15" customHeight="1" x14ac:dyDescent="0.2">
      <c r="A86" s="65">
        <v>2</v>
      </c>
      <c r="B86" s="364" t="str">
        <f>B$5</f>
        <v xml:space="preserve">Budowle </v>
      </c>
      <c r="C86" s="365"/>
      <c r="D86" s="178">
        <v>0</v>
      </c>
    </row>
    <row r="87" spans="1:4" ht="15" customHeight="1" x14ac:dyDescent="0.2">
      <c r="A87" s="65">
        <v>3</v>
      </c>
      <c r="B87" s="364" t="str">
        <f>B$6</f>
        <v>Maszyny, urządzenia i wyposażenie</v>
      </c>
      <c r="C87" s="365"/>
      <c r="D87" s="178">
        <v>0</v>
      </c>
    </row>
    <row r="88" spans="1:4" ht="15" customHeight="1" x14ac:dyDescent="0.2">
      <c r="A88" s="69"/>
      <c r="B88" s="70"/>
      <c r="C88" s="66"/>
      <c r="D88" s="1"/>
    </row>
    <row r="89" spans="1:4" ht="15" customHeight="1" x14ac:dyDescent="0.2">
      <c r="A89" s="376" t="s">
        <v>19</v>
      </c>
      <c r="B89" s="377"/>
      <c r="C89" s="10" t="s">
        <v>13</v>
      </c>
      <c r="D89" s="32"/>
    </row>
    <row r="90" spans="1:4" ht="37.5" customHeight="1" x14ac:dyDescent="0.2">
      <c r="A90" s="361" t="s">
        <v>731</v>
      </c>
      <c r="B90" s="363"/>
      <c r="C90" s="361" t="str">
        <f>'wykaz jedn.'!C9</f>
        <v>Nowa Wieś, ul. Główna 96, 05-806 Komorów</v>
      </c>
      <c r="D90" s="363"/>
    </row>
    <row r="91" spans="1:4" ht="15" customHeight="1" x14ac:dyDescent="0.2">
      <c r="A91" s="368" t="s">
        <v>14</v>
      </c>
      <c r="B91" s="369"/>
      <c r="C91" s="369"/>
      <c r="D91" s="370"/>
    </row>
    <row r="92" spans="1:4" ht="15" customHeight="1" x14ac:dyDescent="0.2">
      <c r="A92" s="361" t="str">
        <f>C90</f>
        <v>Nowa Wieś, ul. Główna 96, 05-806 Komorów</v>
      </c>
      <c r="B92" s="362"/>
      <c r="C92" s="362"/>
      <c r="D92" s="363"/>
    </row>
    <row r="93" spans="1:4" ht="15" customHeight="1" x14ac:dyDescent="0.2">
      <c r="A93" s="131" t="s">
        <v>5</v>
      </c>
      <c r="B93" s="366" t="s">
        <v>0</v>
      </c>
      <c r="C93" s="367"/>
      <c r="D93" s="133" t="s">
        <v>1</v>
      </c>
    </row>
    <row r="94" spans="1:4" ht="15" customHeight="1" x14ac:dyDescent="0.2">
      <c r="A94" s="65">
        <f>A67</f>
        <v>1</v>
      </c>
      <c r="B94" s="364" t="str">
        <f>B$4</f>
        <v>Budynki</v>
      </c>
      <c r="C94" s="365"/>
      <c r="D94" s="178">
        <f>'1 - BUDYNKI '!R44+'1 - BUDYNKI '!R45+'1 - BUDYNKI '!R46</f>
        <v>11975652.530000001</v>
      </c>
    </row>
    <row r="95" spans="1:4" ht="15" customHeight="1" x14ac:dyDescent="0.2">
      <c r="A95" s="65">
        <f>A68</f>
        <v>2</v>
      </c>
      <c r="B95" s="364" t="str">
        <f>B$5</f>
        <v xml:space="preserve">Budowle </v>
      </c>
      <c r="C95" s="365"/>
      <c r="D95" s="178">
        <f>'5-BUDOWLE'!D61</f>
        <v>352683.68</v>
      </c>
    </row>
    <row r="96" spans="1:4" ht="15" customHeight="1" x14ac:dyDescent="0.2">
      <c r="A96" s="65">
        <v>3</v>
      </c>
      <c r="B96" s="364" t="str">
        <f>B$6</f>
        <v>Maszyny, urządzenia i wyposażenie</v>
      </c>
      <c r="C96" s="365"/>
      <c r="D96" s="178">
        <f>6500+13277.85</f>
        <v>19777.849999999999</v>
      </c>
    </row>
    <row r="97" spans="1:4" ht="15" customHeight="1" x14ac:dyDescent="0.2">
      <c r="C97" s="1"/>
      <c r="D97" s="33"/>
    </row>
    <row r="98" spans="1:4" ht="15" customHeight="1" x14ac:dyDescent="0.2">
      <c r="A98" s="376" t="s">
        <v>19</v>
      </c>
      <c r="B98" s="377"/>
      <c r="C98" s="10" t="s">
        <v>13</v>
      </c>
      <c r="D98" s="32"/>
    </row>
    <row r="99" spans="1:4" ht="37.5" customHeight="1" x14ac:dyDescent="0.2">
      <c r="A99" s="361" t="s">
        <v>732</v>
      </c>
      <c r="B99" s="363"/>
      <c r="C99" s="361" t="str">
        <f>'wykaz jedn.'!C9</f>
        <v>Nowa Wieś, ul. Główna 96, 05-806 Komorów</v>
      </c>
      <c r="D99" s="363"/>
    </row>
    <row r="100" spans="1:4" ht="15" customHeight="1" x14ac:dyDescent="0.2">
      <c r="A100" s="368" t="s">
        <v>14</v>
      </c>
      <c r="B100" s="369"/>
      <c r="C100" s="369"/>
      <c r="D100" s="370"/>
    </row>
    <row r="101" spans="1:4" ht="16.5" customHeight="1" x14ac:dyDescent="0.2">
      <c r="A101" s="361" t="str">
        <f>C99</f>
        <v>Nowa Wieś, ul. Główna 96, 05-806 Komorów</v>
      </c>
      <c r="B101" s="362"/>
      <c r="C101" s="362"/>
      <c r="D101" s="363"/>
    </row>
    <row r="102" spans="1:4" ht="15" customHeight="1" x14ac:dyDescent="0.2">
      <c r="A102" s="131" t="s">
        <v>5</v>
      </c>
      <c r="B102" s="366" t="s">
        <v>0</v>
      </c>
      <c r="C102" s="367"/>
      <c r="D102" s="133" t="s">
        <v>1</v>
      </c>
    </row>
    <row r="103" spans="1:4" ht="15" customHeight="1" x14ac:dyDescent="0.2">
      <c r="A103" s="65">
        <f>A94</f>
        <v>1</v>
      </c>
      <c r="B103" s="364" t="str">
        <f>B$4</f>
        <v>Budynki</v>
      </c>
      <c r="C103" s="365"/>
      <c r="D103" s="178">
        <v>0</v>
      </c>
    </row>
    <row r="104" spans="1:4" ht="15" customHeight="1" x14ac:dyDescent="0.2">
      <c r="A104" s="65">
        <f>A95</f>
        <v>2</v>
      </c>
      <c r="B104" s="364" t="str">
        <f>B$5</f>
        <v xml:space="preserve">Budowle </v>
      </c>
      <c r="C104" s="365"/>
      <c r="D104" s="178">
        <f>'5-BUDOWLE'!D66</f>
        <v>70260.679999999993</v>
      </c>
    </row>
    <row r="105" spans="1:4" ht="15" customHeight="1" x14ac:dyDescent="0.2">
      <c r="A105" s="65">
        <f>A96</f>
        <v>3</v>
      </c>
      <c r="B105" s="364" t="str">
        <f>B$6</f>
        <v>Maszyny, urządzenia i wyposażenie</v>
      </c>
      <c r="C105" s="365"/>
      <c r="D105" s="178">
        <f>55420+15470</f>
        <v>70890</v>
      </c>
    </row>
    <row r="106" spans="1:4" ht="15" customHeight="1" x14ac:dyDescent="0.2">
      <c r="A106" s="69"/>
      <c r="B106" s="70"/>
      <c r="C106" s="66"/>
      <c r="D106" s="60"/>
    </row>
    <row r="107" spans="1:4" ht="15" customHeight="1" x14ac:dyDescent="0.2">
      <c r="A107" s="374" t="s">
        <v>19</v>
      </c>
      <c r="B107" s="375"/>
      <c r="C107" s="61" t="s">
        <v>13</v>
      </c>
      <c r="D107" s="68"/>
    </row>
    <row r="108" spans="1:4" ht="36.75" customHeight="1" x14ac:dyDescent="0.2">
      <c r="A108" s="361" t="s">
        <v>733</v>
      </c>
      <c r="B108" s="363"/>
      <c r="C108" s="361" t="str">
        <f>'wykaz jedn.'!C9</f>
        <v>Nowa Wieś, ul. Główna 96, 05-806 Komorów</v>
      </c>
      <c r="D108" s="363"/>
    </row>
    <row r="109" spans="1:4" ht="15" customHeight="1" x14ac:dyDescent="0.2">
      <c r="A109" s="368" t="s">
        <v>14</v>
      </c>
      <c r="B109" s="369"/>
      <c r="C109" s="369"/>
      <c r="D109" s="370"/>
    </row>
    <row r="110" spans="1:4" ht="15" customHeight="1" x14ac:dyDescent="0.2">
      <c r="A110" s="361" t="s">
        <v>195</v>
      </c>
      <c r="B110" s="362"/>
      <c r="C110" s="362"/>
      <c r="D110" s="363"/>
    </row>
    <row r="111" spans="1:4" ht="15" customHeight="1" x14ac:dyDescent="0.2">
      <c r="A111" s="131" t="s">
        <v>5</v>
      </c>
      <c r="B111" s="366" t="s">
        <v>0</v>
      </c>
      <c r="C111" s="367"/>
      <c r="D111" s="133" t="s">
        <v>1</v>
      </c>
    </row>
    <row r="112" spans="1:4" ht="15" customHeight="1" x14ac:dyDescent="0.2">
      <c r="A112" s="65">
        <f>A103</f>
        <v>1</v>
      </c>
      <c r="B112" s="364" t="str">
        <f>B$4</f>
        <v>Budynki</v>
      </c>
      <c r="C112" s="365"/>
      <c r="D112" s="178">
        <f>'1 - BUDYNKI '!R47</f>
        <v>1627500</v>
      </c>
    </row>
    <row r="113" spans="1:4" ht="15" customHeight="1" x14ac:dyDescent="0.2">
      <c r="A113" s="65">
        <f>A104</f>
        <v>2</v>
      </c>
      <c r="B113" s="364" t="str">
        <f>B$5</f>
        <v xml:space="preserve">Budowle </v>
      </c>
      <c r="C113" s="365"/>
      <c r="D113" s="178">
        <f>'5-BUDOWLE'!D71</f>
        <v>746750.88</v>
      </c>
    </row>
    <row r="114" spans="1:4" ht="15" customHeight="1" x14ac:dyDescent="0.2">
      <c r="A114" s="65">
        <v>3</v>
      </c>
      <c r="B114" s="364" t="str">
        <f>B$6</f>
        <v>Maszyny, urządzenia i wyposażenie</v>
      </c>
      <c r="C114" s="365"/>
      <c r="D114" s="178">
        <f>2868+14515.23</f>
        <v>17383.23</v>
      </c>
    </row>
    <row r="115" spans="1:4" ht="15" customHeight="1" x14ac:dyDescent="0.2">
      <c r="A115" s="42"/>
      <c r="B115" s="43"/>
      <c r="C115" s="35"/>
      <c r="D115" s="14"/>
    </row>
    <row r="116" spans="1:4" ht="15" customHeight="1" x14ac:dyDescent="0.2">
      <c r="A116" s="374" t="s">
        <v>19</v>
      </c>
      <c r="B116" s="375"/>
      <c r="C116" s="61" t="s">
        <v>13</v>
      </c>
      <c r="D116" s="68" t="str">
        <f>'wykaz jedn.'!E10</f>
        <v>013000375</v>
      </c>
    </row>
    <row r="117" spans="1:4" ht="14.25" customHeight="1" x14ac:dyDescent="0.2">
      <c r="A117" s="373" t="str">
        <f>'wykaz jedn.'!B10</f>
        <v>Gminne Przedszkole w Michałowicach</v>
      </c>
      <c r="B117" s="373"/>
      <c r="C117" s="373" t="str">
        <f>'wykaz jedn.'!C10</f>
        <v>ul. Szkolna 13, 05-816 Michałowice</v>
      </c>
      <c r="D117" s="373"/>
    </row>
    <row r="118" spans="1:4" ht="15" customHeight="1" x14ac:dyDescent="0.2">
      <c r="A118" s="368" t="s">
        <v>14</v>
      </c>
      <c r="B118" s="369"/>
      <c r="C118" s="369"/>
      <c r="D118" s="370"/>
    </row>
    <row r="119" spans="1:4" ht="18" customHeight="1" x14ac:dyDescent="0.2">
      <c r="A119" s="361" t="str">
        <f>C117</f>
        <v>ul. Szkolna 13, 05-816 Michałowice</v>
      </c>
      <c r="B119" s="362"/>
      <c r="C119" s="362"/>
      <c r="D119" s="363"/>
    </row>
    <row r="120" spans="1:4" ht="15" customHeight="1" x14ac:dyDescent="0.2">
      <c r="A120" s="131" t="s">
        <v>5</v>
      </c>
      <c r="B120" s="366" t="s">
        <v>0</v>
      </c>
      <c r="C120" s="367"/>
      <c r="D120" s="133" t="s">
        <v>1</v>
      </c>
    </row>
    <row r="121" spans="1:4" ht="15" customHeight="1" x14ac:dyDescent="0.2">
      <c r="A121" s="65">
        <f>A112</f>
        <v>1</v>
      </c>
      <c r="B121" s="371" t="str">
        <f>B$4</f>
        <v>Budynki</v>
      </c>
      <c r="C121" s="371"/>
      <c r="D121" s="178">
        <f>'1 - BUDYNKI '!R49</f>
        <v>4819943.4800000004</v>
      </c>
    </row>
    <row r="122" spans="1:4" ht="15" customHeight="1" x14ac:dyDescent="0.2">
      <c r="A122" s="65">
        <f>A113</f>
        <v>2</v>
      </c>
      <c r="B122" s="371" t="str">
        <f>B$5</f>
        <v xml:space="preserve">Budowle </v>
      </c>
      <c r="C122" s="371"/>
      <c r="D122" s="178">
        <f>'5-BUDOWLE'!D75</f>
        <v>1029697.19</v>
      </c>
    </row>
    <row r="123" spans="1:4" ht="15" customHeight="1" x14ac:dyDescent="0.2">
      <c r="A123" s="65">
        <v>3</v>
      </c>
      <c r="B123" s="371" t="str">
        <f>B$6</f>
        <v>Maszyny, urządzenia i wyposażenie</v>
      </c>
      <c r="C123" s="371"/>
      <c r="D123" s="178">
        <f>23677.85+72259.57+89264.19</f>
        <v>185201.61000000002</v>
      </c>
    </row>
    <row r="124" spans="1:4" ht="15" customHeight="1" x14ac:dyDescent="0.2">
      <c r="A124" s="372"/>
      <c r="B124" s="372"/>
      <c r="C124" s="359"/>
      <c r="D124" s="359"/>
    </row>
    <row r="125" spans="1:4" ht="15" customHeight="1" x14ac:dyDescent="0.2">
      <c r="A125" s="358"/>
      <c r="B125" s="358"/>
      <c r="C125" s="358"/>
      <c r="D125" s="358"/>
    </row>
    <row r="126" spans="1:4" ht="15" customHeight="1" x14ac:dyDescent="0.2">
      <c r="A126" s="359"/>
      <c r="B126" s="359"/>
      <c r="C126" s="359"/>
      <c r="D126" s="359"/>
    </row>
    <row r="127" spans="1:4" ht="15" customHeight="1" x14ac:dyDescent="0.2">
      <c r="A127" s="36"/>
      <c r="B127" s="360"/>
      <c r="C127" s="360"/>
      <c r="D127" s="29"/>
    </row>
    <row r="128" spans="1:4" ht="15" customHeight="1" x14ac:dyDescent="0.2">
      <c r="A128" s="37"/>
      <c r="B128" s="357"/>
      <c r="C128" s="357"/>
      <c r="D128" s="38"/>
    </row>
    <row r="129" spans="1:4" ht="15" customHeight="1" x14ac:dyDescent="0.2">
      <c r="A129" s="37"/>
      <c r="B129" s="357"/>
      <c r="C129" s="357"/>
      <c r="D129" s="39"/>
    </row>
    <row r="130" spans="1:4" ht="15" customHeight="1" x14ac:dyDescent="0.2">
      <c r="A130" s="37"/>
      <c r="B130" s="357"/>
      <c r="C130" s="357"/>
      <c r="D130" s="39"/>
    </row>
    <row r="131" spans="1:4" ht="15" customHeight="1" x14ac:dyDescent="0.2">
      <c r="A131" s="37"/>
      <c r="B131" s="357"/>
      <c r="C131" s="357"/>
      <c r="D131" s="38"/>
    </row>
    <row r="132" spans="1:4" ht="15" customHeight="1" x14ac:dyDescent="0.2">
      <c r="A132" s="37"/>
      <c r="B132" s="357"/>
      <c r="C132" s="357"/>
      <c r="D132" s="38"/>
    </row>
    <row r="133" spans="1:4" ht="15" customHeight="1" x14ac:dyDescent="0.2">
      <c r="A133" s="37"/>
      <c r="B133" s="357"/>
      <c r="C133" s="357"/>
      <c r="D133" s="38"/>
    </row>
    <row r="134" spans="1:4" ht="15" customHeight="1" x14ac:dyDescent="0.2">
      <c r="A134" s="37"/>
      <c r="B134" s="357"/>
      <c r="C134" s="357"/>
      <c r="D134" s="39"/>
    </row>
    <row r="135" spans="1:4" ht="15" customHeight="1" x14ac:dyDescent="0.2">
      <c r="A135" s="359"/>
      <c r="B135" s="359"/>
      <c r="C135" s="359"/>
      <c r="D135" s="359"/>
    </row>
    <row r="136" spans="1:4" ht="15" customHeight="1" x14ac:dyDescent="0.2">
      <c r="A136" s="358"/>
      <c r="B136" s="358"/>
      <c r="C136" s="358"/>
      <c r="D136" s="358"/>
    </row>
    <row r="137" spans="1:4" ht="15" customHeight="1" x14ac:dyDescent="0.2">
      <c r="A137" s="359"/>
      <c r="B137" s="359"/>
      <c r="C137" s="359"/>
      <c r="D137" s="359"/>
    </row>
    <row r="138" spans="1:4" ht="15" customHeight="1" x14ac:dyDescent="0.2">
      <c r="A138" s="36"/>
      <c r="B138" s="360"/>
      <c r="C138" s="360"/>
      <c r="D138" s="29"/>
    </row>
    <row r="139" spans="1:4" ht="15" customHeight="1" x14ac:dyDescent="0.2">
      <c r="A139" s="37"/>
      <c r="B139" s="357"/>
      <c r="C139" s="357"/>
      <c r="D139" s="38"/>
    </row>
    <row r="140" spans="1:4" ht="15" customHeight="1" x14ac:dyDescent="0.2">
      <c r="A140" s="37"/>
      <c r="B140" s="357"/>
      <c r="C140" s="357"/>
      <c r="D140" s="39"/>
    </row>
    <row r="141" spans="1:4" ht="15" customHeight="1" x14ac:dyDescent="0.2">
      <c r="A141" s="37"/>
      <c r="B141" s="357"/>
      <c r="C141" s="357"/>
      <c r="D141" s="39"/>
    </row>
    <row r="142" spans="1:4" ht="15" customHeight="1" x14ac:dyDescent="0.2">
      <c r="A142" s="37"/>
      <c r="B142" s="357"/>
      <c r="C142" s="357"/>
      <c r="D142" s="38"/>
    </row>
    <row r="143" spans="1:4" ht="15" customHeight="1" x14ac:dyDescent="0.2">
      <c r="A143" s="37"/>
      <c r="B143" s="357"/>
      <c r="C143" s="357"/>
      <c r="D143" s="38"/>
    </row>
    <row r="144" spans="1:4" ht="15" customHeight="1" x14ac:dyDescent="0.2">
      <c r="A144" s="37"/>
      <c r="B144" s="357"/>
      <c r="C144" s="357"/>
      <c r="D144" s="38"/>
    </row>
    <row r="145" spans="1:4" ht="15" customHeight="1" x14ac:dyDescent="0.2">
      <c r="A145" s="37"/>
      <c r="B145" s="357"/>
      <c r="C145" s="357"/>
      <c r="D145" s="39"/>
    </row>
    <row r="146" spans="1:4" ht="15" customHeight="1" x14ac:dyDescent="0.2">
      <c r="A146" s="358"/>
      <c r="B146" s="358"/>
      <c r="C146" s="40"/>
      <c r="D146" s="41"/>
    </row>
    <row r="147" spans="1:4" ht="15" customHeight="1" x14ac:dyDescent="0.2">
      <c r="A147" s="359"/>
      <c r="B147" s="359"/>
      <c r="C147" s="359"/>
      <c r="D147" s="359"/>
    </row>
    <row r="148" spans="1:4" ht="15" customHeight="1" x14ac:dyDescent="0.2">
      <c r="A148" s="358"/>
      <c r="B148" s="358"/>
      <c r="C148" s="358"/>
      <c r="D148" s="358"/>
    </row>
    <row r="149" spans="1:4" ht="15" customHeight="1" x14ac:dyDescent="0.2">
      <c r="A149" s="359"/>
      <c r="B149" s="359"/>
      <c r="C149" s="359"/>
      <c r="D149" s="359"/>
    </row>
    <row r="150" spans="1:4" ht="15" customHeight="1" x14ac:dyDescent="0.2">
      <c r="A150" s="36"/>
      <c r="B150" s="360"/>
      <c r="C150" s="360"/>
      <c r="D150" s="29"/>
    </row>
    <row r="151" spans="1:4" ht="15" customHeight="1" x14ac:dyDescent="0.2">
      <c r="A151" s="37"/>
      <c r="B151" s="357"/>
      <c r="C151" s="357"/>
      <c r="D151" s="38"/>
    </row>
    <row r="152" spans="1:4" ht="15" customHeight="1" x14ac:dyDescent="0.2">
      <c r="A152" s="37"/>
      <c r="B152" s="357"/>
      <c r="C152" s="357"/>
      <c r="D152" s="39"/>
    </row>
    <row r="153" spans="1:4" ht="15" customHeight="1" x14ac:dyDescent="0.2">
      <c r="A153" s="37"/>
      <c r="B153" s="357"/>
      <c r="C153" s="357"/>
      <c r="D153" s="39"/>
    </row>
    <row r="154" spans="1:4" ht="15" customHeight="1" x14ac:dyDescent="0.2">
      <c r="A154" s="37"/>
      <c r="B154" s="357"/>
      <c r="C154" s="357"/>
      <c r="D154" s="38"/>
    </row>
    <row r="155" spans="1:4" ht="15" customHeight="1" x14ac:dyDescent="0.2">
      <c r="A155" s="37"/>
      <c r="B155" s="357"/>
      <c r="C155" s="357"/>
      <c r="D155" s="38"/>
    </row>
    <row r="156" spans="1:4" ht="15" customHeight="1" x14ac:dyDescent="0.2">
      <c r="A156" s="37"/>
      <c r="B156" s="357"/>
      <c r="C156" s="357"/>
      <c r="D156" s="38"/>
    </row>
    <row r="157" spans="1:4" ht="15" customHeight="1" x14ac:dyDescent="0.2">
      <c r="A157" s="37"/>
      <c r="B157" s="357"/>
      <c r="C157" s="357"/>
      <c r="D157" s="39"/>
    </row>
    <row r="158" spans="1:4" ht="15" customHeight="1" x14ac:dyDescent="0.2">
      <c r="A158" s="358"/>
      <c r="B158" s="358"/>
      <c r="C158" s="40"/>
      <c r="D158" s="41"/>
    </row>
    <row r="159" spans="1:4" ht="15" customHeight="1" x14ac:dyDescent="0.2">
      <c r="A159" s="359"/>
      <c r="B159" s="359"/>
      <c r="C159" s="359"/>
      <c r="D159" s="359"/>
    </row>
    <row r="160" spans="1:4" ht="15" customHeight="1" x14ac:dyDescent="0.2">
      <c r="A160" s="358"/>
      <c r="B160" s="358"/>
      <c r="C160" s="358"/>
      <c r="D160" s="358"/>
    </row>
    <row r="161" spans="1:4" ht="15" customHeight="1" x14ac:dyDescent="0.2">
      <c r="A161" s="359"/>
      <c r="B161" s="359"/>
      <c r="C161" s="359"/>
      <c r="D161" s="359"/>
    </row>
    <row r="162" spans="1:4" ht="15" customHeight="1" x14ac:dyDescent="0.2">
      <c r="A162" s="36"/>
      <c r="B162" s="360"/>
      <c r="C162" s="360"/>
      <c r="D162" s="29"/>
    </row>
    <row r="163" spans="1:4" ht="15" customHeight="1" x14ac:dyDescent="0.2">
      <c r="A163" s="37"/>
      <c r="B163" s="357"/>
      <c r="C163" s="357"/>
      <c r="D163" s="38"/>
    </row>
    <row r="164" spans="1:4" ht="15" customHeight="1" x14ac:dyDescent="0.2">
      <c r="A164" s="37"/>
      <c r="B164" s="357"/>
      <c r="C164" s="357"/>
      <c r="D164" s="39"/>
    </row>
    <row r="165" spans="1:4" ht="15" customHeight="1" x14ac:dyDescent="0.2">
      <c r="A165" s="37"/>
      <c r="B165" s="357"/>
      <c r="C165" s="357"/>
      <c r="D165" s="39"/>
    </row>
    <row r="166" spans="1:4" ht="15" customHeight="1" x14ac:dyDescent="0.2">
      <c r="A166" s="37"/>
      <c r="B166" s="357"/>
      <c r="C166" s="357"/>
      <c r="D166" s="38"/>
    </row>
    <row r="167" spans="1:4" ht="15" customHeight="1" x14ac:dyDescent="0.2">
      <c r="A167" s="37"/>
      <c r="B167" s="357"/>
      <c r="C167" s="357"/>
      <c r="D167" s="38"/>
    </row>
    <row r="168" spans="1:4" ht="15" customHeight="1" x14ac:dyDescent="0.2">
      <c r="A168" s="37"/>
      <c r="B168" s="357"/>
      <c r="C168" s="357"/>
      <c r="D168" s="38"/>
    </row>
    <row r="169" spans="1:4" ht="15" customHeight="1" x14ac:dyDescent="0.2">
      <c r="A169" s="37"/>
      <c r="B169" s="357"/>
      <c r="C169" s="357"/>
      <c r="D169" s="39"/>
    </row>
    <row r="170" spans="1:4" ht="15" customHeight="1" x14ac:dyDescent="0.2">
      <c r="A170" s="358"/>
      <c r="B170" s="358"/>
      <c r="C170" s="40"/>
      <c r="D170" s="41"/>
    </row>
    <row r="171" spans="1:4" ht="15" customHeight="1" x14ac:dyDescent="0.2">
      <c r="A171" s="359"/>
      <c r="B171" s="359"/>
      <c r="C171" s="359"/>
      <c r="D171" s="359"/>
    </row>
    <row r="172" spans="1:4" ht="15" customHeight="1" x14ac:dyDescent="0.2">
      <c r="A172" s="358"/>
      <c r="B172" s="358"/>
      <c r="C172" s="358"/>
      <c r="D172" s="358"/>
    </row>
    <row r="173" spans="1:4" ht="15" customHeight="1" x14ac:dyDescent="0.2">
      <c r="A173" s="359"/>
      <c r="B173" s="359"/>
      <c r="C173" s="359"/>
      <c r="D173" s="359"/>
    </row>
    <row r="174" spans="1:4" ht="15" customHeight="1" x14ac:dyDescent="0.2">
      <c r="A174" s="36"/>
      <c r="B174" s="360"/>
      <c r="C174" s="360"/>
      <c r="D174" s="29"/>
    </row>
    <row r="175" spans="1:4" ht="15" customHeight="1" x14ac:dyDescent="0.2">
      <c r="A175" s="37"/>
      <c r="B175" s="357"/>
      <c r="C175" s="357"/>
      <c r="D175" s="38"/>
    </row>
    <row r="176" spans="1:4" ht="15" customHeight="1" x14ac:dyDescent="0.2">
      <c r="A176" s="37"/>
      <c r="B176" s="357"/>
      <c r="C176" s="357"/>
      <c r="D176" s="39"/>
    </row>
    <row r="177" spans="1:4" ht="15" customHeight="1" x14ac:dyDescent="0.2">
      <c r="A177" s="37"/>
      <c r="B177" s="357"/>
      <c r="C177" s="357"/>
      <c r="D177" s="39"/>
    </row>
    <row r="178" spans="1:4" ht="15" customHeight="1" x14ac:dyDescent="0.2">
      <c r="A178" s="37"/>
      <c r="B178" s="357"/>
      <c r="C178" s="357"/>
      <c r="D178" s="38"/>
    </row>
    <row r="179" spans="1:4" ht="15" customHeight="1" x14ac:dyDescent="0.2">
      <c r="A179" s="37"/>
      <c r="B179" s="357"/>
      <c r="C179" s="357"/>
      <c r="D179" s="38"/>
    </row>
    <row r="180" spans="1:4" ht="15" customHeight="1" x14ac:dyDescent="0.2">
      <c r="A180" s="37"/>
      <c r="B180" s="357"/>
      <c r="C180" s="357"/>
      <c r="D180" s="38"/>
    </row>
    <row r="181" spans="1:4" ht="15" customHeight="1" x14ac:dyDescent="0.2">
      <c r="A181" s="37"/>
      <c r="B181" s="357"/>
      <c r="C181" s="357"/>
      <c r="D181" s="39"/>
    </row>
    <row r="182" spans="1:4" ht="15" customHeight="1" x14ac:dyDescent="0.2">
      <c r="A182" s="358"/>
      <c r="B182" s="358"/>
      <c r="C182" s="40"/>
      <c r="D182" s="41"/>
    </row>
    <row r="183" spans="1:4" ht="15" customHeight="1" x14ac:dyDescent="0.2">
      <c r="A183" s="359"/>
      <c r="B183" s="359"/>
      <c r="C183" s="359"/>
      <c r="D183" s="359"/>
    </row>
    <row r="184" spans="1:4" ht="15" customHeight="1" x14ac:dyDescent="0.2">
      <c r="A184" s="358"/>
      <c r="B184" s="358"/>
      <c r="C184" s="358"/>
      <c r="D184" s="358"/>
    </row>
    <row r="185" spans="1:4" ht="15" customHeight="1" x14ac:dyDescent="0.2">
      <c r="A185" s="359"/>
      <c r="B185" s="359"/>
      <c r="C185" s="359"/>
      <c r="D185" s="359"/>
    </row>
    <row r="186" spans="1:4" ht="15" customHeight="1" x14ac:dyDescent="0.2">
      <c r="A186" s="36"/>
      <c r="B186" s="360"/>
      <c r="C186" s="360"/>
      <c r="D186" s="29"/>
    </row>
    <row r="187" spans="1:4" ht="15" customHeight="1" x14ac:dyDescent="0.2">
      <c r="A187" s="37"/>
      <c r="B187" s="357"/>
      <c r="C187" s="357"/>
      <c r="D187" s="38"/>
    </row>
    <row r="188" spans="1:4" ht="15" customHeight="1" x14ac:dyDescent="0.2">
      <c r="A188" s="37"/>
      <c r="B188" s="357"/>
      <c r="C188" s="357"/>
      <c r="D188" s="39"/>
    </row>
    <row r="189" spans="1:4" ht="15" customHeight="1" x14ac:dyDescent="0.2">
      <c r="A189" s="37"/>
      <c r="B189" s="357"/>
      <c r="C189" s="357"/>
      <c r="D189" s="39"/>
    </row>
    <row r="190" spans="1:4" ht="15" customHeight="1" x14ac:dyDescent="0.2">
      <c r="A190" s="37"/>
      <c r="B190" s="357"/>
      <c r="C190" s="357"/>
      <c r="D190" s="38"/>
    </row>
    <row r="191" spans="1:4" ht="15" customHeight="1" x14ac:dyDescent="0.2">
      <c r="A191" s="37"/>
      <c r="B191" s="357"/>
      <c r="C191" s="357"/>
      <c r="D191" s="38"/>
    </row>
    <row r="192" spans="1:4" ht="15" customHeight="1" x14ac:dyDescent="0.2">
      <c r="A192" s="37"/>
      <c r="B192" s="357"/>
      <c r="C192" s="357"/>
      <c r="D192" s="38"/>
    </row>
    <row r="193" spans="1:4" ht="15" customHeight="1" x14ac:dyDescent="0.2">
      <c r="A193" s="37"/>
      <c r="B193" s="357"/>
      <c r="C193" s="357"/>
      <c r="D193" s="39"/>
    </row>
  </sheetData>
  <mergeCells count="196">
    <mergeCell ref="B33:C33"/>
    <mergeCell ref="A29:D29"/>
    <mergeCell ref="A46:B46"/>
    <mergeCell ref="C46:D46"/>
    <mergeCell ref="B49:C49"/>
    <mergeCell ref="A47:D47"/>
    <mergeCell ref="A65:D65"/>
    <mergeCell ref="C63:D63"/>
    <mergeCell ref="A55:D55"/>
    <mergeCell ref="A56:D56"/>
    <mergeCell ref="A36:B36"/>
    <mergeCell ref="B34:C34"/>
    <mergeCell ref="B59:C59"/>
    <mergeCell ref="B58:C58"/>
    <mergeCell ref="B57:C57"/>
    <mergeCell ref="B60:C60"/>
    <mergeCell ref="A54:B54"/>
    <mergeCell ref="C54:D54"/>
    <mergeCell ref="B51:C51"/>
    <mergeCell ref="B87:C87"/>
    <mergeCell ref="B85:C85"/>
    <mergeCell ref="B75:C75"/>
    <mergeCell ref="A80:B80"/>
    <mergeCell ref="A62:B62"/>
    <mergeCell ref="A64:D64"/>
    <mergeCell ref="B67:C67"/>
    <mergeCell ref="B66:C66"/>
    <mergeCell ref="B68:C68"/>
    <mergeCell ref="A72:B72"/>
    <mergeCell ref="C72:D72"/>
    <mergeCell ref="A63:B63"/>
    <mergeCell ref="B13:C13"/>
    <mergeCell ref="A2:C2"/>
    <mergeCell ref="A10:B10"/>
    <mergeCell ref="A12:D12"/>
    <mergeCell ref="A9:B9"/>
    <mergeCell ref="C10:D10"/>
    <mergeCell ref="A11:D11"/>
    <mergeCell ref="A8:D8"/>
    <mergeCell ref="B17:C17"/>
    <mergeCell ref="B15:C15"/>
    <mergeCell ref="B16:C16"/>
    <mergeCell ref="B14:C14"/>
    <mergeCell ref="A19:B19"/>
    <mergeCell ref="C19:D19"/>
    <mergeCell ref="A18:B18"/>
    <mergeCell ref="B23:C23"/>
    <mergeCell ref="A20:D20"/>
    <mergeCell ref="B24:C24"/>
    <mergeCell ref="A27:B27"/>
    <mergeCell ref="B32:C32"/>
    <mergeCell ref="A45:B45"/>
    <mergeCell ref="B42:C42"/>
    <mergeCell ref="A30:D30"/>
    <mergeCell ref="B31:C31"/>
    <mergeCell ref="A21:D21"/>
    <mergeCell ref="B22:C22"/>
    <mergeCell ref="A39:D39"/>
    <mergeCell ref="A37:B37"/>
    <mergeCell ref="C37:D37"/>
    <mergeCell ref="A38:D38"/>
    <mergeCell ref="C28:D28"/>
    <mergeCell ref="B40:C40"/>
    <mergeCell ref="B41:C41"/>
    <mergeCell ref="B43:C43"/>
    <mergeCell ref="B25:C25"/>
    <mergeCell ref="A28:B28"/>
    <mergeCell ref="A101:D101"/>
    <mergeCell ref="B104:C104"/>
    <mergeCell ref="A107:B107"/>
    <mergeCell ref="B103:C103"/>
    <mergeCell ref="B52:C52"/>
    <mergeCell ref="A53:B53"/>
    <mergeCell ref="B50:C50"/>
    <mergeCell ref="A48:D48"/>
    <mergeCell ref="B76:C76"/>
    <mergeCell ref="B77:C77"/>
    <mergeCell ref="B105:C105"/>
    <mergeCell ref="B69:C69"/>
    <mergeCell ref="A81:B81"/>
    <mergeCell ref="C81:D81"/>
    <mergeCell ref="A82:D82"/>
    <mergeCell ref="A83:D83"/>
    <mergeCell ref="B84:C84"/>
    <mergeCell ref="A89:B89"/>
    <mergeCell ref="A74:D74"/>
    <mergeCell ref="A73:D73"/>
    <mergeCell ref="A71:B71"/>
    <mergeCell ref="B78:C78"/>
    <mergeCell ref="B86:C86"/>
    <mergeCell ref="A91:D91"/>
    <mergeCell ref="A98:B98"/>
    <mergeCell ref="A99:B99"/>
    <mergeCell ref="C99:D99"/>
    <mergeCell ref="A100:D100"/>
    <mergeCell ref="A92:D92"/>
    <mergeCell ref="B95:C95"/>
    <mergeCell ref="A90:B90"/>
    <mergeCell ref="C90:D90"/>
    <mergeCell ref="B94:C94"/>
    <mergeCell ref="B96:C96"/>
    <mergeCell ref="B93:C93"/>
    <mergeCell ref="A110:D110"/>
    <mergeCell ref="B112:C112"/>
    <mergeCell ref="B102:C102"/>
    <mergeCell ref="A109:D109"/>
    <mergeCell ref="B111:C111"/>
    <mergeCell ref="B122:C122"/>
    <mergeCell ref="B123:C123"/>
    <mergeCell ref="B128:C128"/>
    <mergeCell ref="B127:C127"/>
    <mergeCell ref="A126:D126"/>
    <mergeCell ref="A125:D125"/>
    <mergeCell ref="A124:B124"/>
    <mergeCell ref="C124:D124"/>
    <mergeCell ref="B113:C113"/>
    <mergeCell ref="B114:C114"/>
    <mergeCell ref="B121:C121"/>
    <mergeCell ref="A117:B117"/>
    <mergeCell ref="A118:D118"/>
    <mergeCell ref="C117:D117"/>
    <mergeCell ref="B120:C120"/>
    <mergeCell ref="A119:D119"/>
    <mergeCell ref="A116:B116"/>
    <mergeCell ref="A108:B108"/>
    <mergeCell ref="C108:D108"/>
    <mergeCell ref="A135:B135"/>
    <mergeCell ref="C135:D135"/>
    <mergeCell ref="B138:C138"/>
    <mergeCell ref="B129:C129"/>
    <mergeCell ref="B134:C134"/>
    <mergeCell ref="B130:C130"/>
    <mergeCell ref="B131:C131"/>
    <mergeCell ref="B139:C139"/>
    <mergeCell ref="A137:D137"/>
    <mergeCell ref="B132:C132"/>
    <mergeCell ref="B133:C133"/>
    <mergeCell ref="A136:D136"/>
    <mergeCell ref="B140:C140"/>
    <mergeCell ref="A160:D160"/>
    <mergeCell ref="B169:C169"/>
    <mergeCell ref="B164:C164"/>
    <mergeCell ref="B165:C165"/>
    <mergeCell ref="B163:C163"/>
    <mergeCell ref="A158:B158"/>
    <mergeCell ref="B157:C157"/>
    <mergeCell ref="A149:D149"/>
    <mergeCell ref="B155:C155"/>
    <mergeCell ref="A147:B147"/>
    <mergeCell ref="C147:D147"/>
    <mergeCell ref="A148:D148"/>
    <mergeCell ref="B151:C151"/>
    <mergeCell ref="B152:C152"/>
    <mergeCell ref="B141:C141"/>
    <mergeCell ref="B142:C142"/>
    <mergeCell ref="B150:C150"/>
    <mergeCell ref="B143:C143"/>
    <mergeCell ref="B193:C193"/>
    <mergeCell ref="B191:C191"/>
    <mergeCell ref="B192:C192"/>
    <mergeCell ref="B189:C189"/>
    <mergeCell ref="B190:C190"/>
    <mergeCell ref="B186:C186"/>
    <mergeCell ref="B175:C175"/>
    <mergeCell ref="C159:D159"/>
    <mergeCell ref="B162:C162"/>
    <mergeCell ref="C171:D171"/>
    <mergeCell ref="B178:C178"/>
    <mergeCell ref="B179:C179"/>
    <mergeCell ref="A171:B171"/>
    <mergeCell ref="A172:D172"/>
    <mergeCell ref="A159:B159"/>
    <mergeCell ref="B177:C177"/>
    <mergeCell ref="A161:D161"/>
    <mergeCell ref="A170:B170"/>
    <mergeCell ref="B168:C168"/>
    <mergeCell ref="B166:C166"/>
    <mergeCell ref="B167:C167"/>
    <mergeCell ref="B188:C188"/>
    <mergeCell ref="B180:C180"/>
    <mergeCell ref="C183:D183"/>
    <mergeCell ref="B187:C187"/>
    <mergeCell ref="B181:C181"/>
    <mergeCell ref="A182:B182"/>
    <mergeCell ref="A184:D184"/>
    <mergeCell ref="B176:C176"/>
    <mergeCell ref="A183:B183"/>
    <mergeCell ref="A173:D173"/>
    <mergeCell ref="B144:C144"/>
    <mergeCell ref="B153:C153"/>
    <mergeCell ref="A146:B146"/>
    <mergeCell ref="A185:D185"/>
    <mergeCell ref="B174:C174"/>
    <mergeCell ref="B145:C145"/>
    <mergeCell ref="B154:C154"/>
    <mergeCell ref="B156:C156"/>
  </mergeCells>
  <phoneticPr fontId="2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0"/>
  <sheetViews>
    <sheetView zoomScale="85" workbookViewId="0">
      <selection activeCell="H38" sqref="H38"/>
    </sheetView>
  </sheetViews>
  <sheetFormatPr defaultRowHeight="15" customHeight="1" x14ac:dyDescent="0.2"/>
  <cols>
    <col min="1" max="1" width="5.5703125" style="3" customWidth="1"/>
    <col min="2" max="2" width="37.7109375" style="1" customWidth="1"/>
    <col min="3" max="3" width="24.28515625" style="4" customWidth="1"/>
    <col min="4" max="4" width="18.7109375" style="9" customWidth="1"/>
    <col min="5" max="16384" width="9.140625" style="1"/>
  </cols>
  <sheetData>
    <row r="1" spans="1:4" ht="15" customHeight="1" x14ac:dyDescent="0.25">
      <c r="B1" s="222" t="s">
        <v>472</v>
      </c>
    </row>
    <row r="2" spans="1:4" ht="15" customHeight="1" x14ac:dyDescent="0.2">
      <c r="A2" s="438" t="s">
        <v>429</v>
      </c>
      <c r="B2" s="439"/>
      <c r="C2" s="440"/>
    </row>
    <row r="3" spans="1:4" ht="15" customHeight="1" x14ac:dyDescent="0.2">
      <c r="A3" s="6" t="s">
        <v>4</v>
      </c>
      <c r="B3" s="6" t="s">
        <v>17</v>
      </c>
      <c r="C3" s="7" t="s">
        <v>18</v>
      </c>
    </row>
    <row r="4" spans="1:4" ht="15" customHeight="1" x14ac:dyDescent="0.2">
      <c r="A4" s="2">
        <v>1</v>
      </c>
      <c r="B4" s="23" t="s">
        <v>250</v>
      </c>
      <c r="C4" s="8">
        <f>D17+D31+D42+D53+D64+D75+D86+D113+D124+D135+D146+D97+D105</f>
        <v>2301385.4400000004</v>
      </c>
    </row>
    <row r="5" spans="1:4" ht="36" customHeight="1" x14ac:dyDescent="0.2">
      <c r="A5" s="2" t="s">
        <v>29</v>
      </c>
      <c r="B5" s="23" t="s">
        <v>255</v>
      </c>
      <c r="C5" s="8">
        <f>D18</f>
        <v>21345.51</v>
      </c>
    </row>
    <row r="6" spans="1:4" ht="15" customHeight="1" x14ac:dyDescent="0.2">
      <c r="A6" s="2">
        <v>2</v>
      </c>
      <c r="B6" s="5" t="s">
        <v>251</v>
      </c>
      <c r="C6" s="8">
        <f>D19+D32+D43+D54+D65+D76+D87+D114+D125+D136+D147+D20+D21+D107</f>
        <v>382882.31999999995</v>
      </c>
      <c r="D6" s="30"/>
    </row>
    <row r="7" spans="1:4" ht="15" customHeight="1" x14ac:dyDescent="0.2">
      <c r="A7" s="2">
        <v>3</v>
      </c>
      <c r="B7" s="5" t="s">
        <v>252</v>
      </c>
      <c r="C7" s="8">
        <f>D22+D33+D44+D55+D66+D77+D88+D115+D126+D137+D148+D98+D106</f>
        <v>1029935.03</v>
      </c>
    </row>
    <row r="8" spans="1:4" ht="15" customHeight="1" x14ac:dyDescent="0.2">
      <c r="A8" s="2">
        <v>4</v>
      </c>
      <c r="B8" s="5" t="s">
        <v>32</v>
      </c>
      <c r="C8" s="8">
        <f>D23+D34+D45+D56+D67+D78+D89+D116+D127+D138+D149</f>
        <v>202713.92</v>
      </c>
    </row>
    <row r="9" spans="1:4" ht="15" customHeight="1" x14ac:dyDescent="0.2">
      <c r="A9" s="2">
        <v>5</v>
      </c>
      <c r="B9" s="23" t="s">
        <v>253</v>
      </c>
      <c r="C9" s="8">
        <f>D24+D35+D46+D57+D68+D79+D90+D117+D128+D139+D150</f>
        <v>55837.990000000005</v>
      </c>
      <c r="D9" s="28"/>
    </row>
    <row r="11" spans="1:4" ht="15" customHeight="1" x14ac:dyDescent="0.2">
      <c r="A11" s="393" t="s">
        <v>613</v>
      </c>
      <c r="B11" s="394"/>
      <c r="C11" s="394"/>
      <c r="D11" s="394"/>
    </row>
    <row r="12" spans="1:4" ht="15" customHeight="1" x14ac:dyDescent="0.2">
      <c r="A12" s="382" t="s">
        <v>19</v>
      </c>
      <c r="B12" s="383"/>
      <c r="C12" s="10" t="s">
        <v>13</v>
      </c>
      <c r="D12" s="32" t="str">
        <f>'wykaz jedn.'!E2</f>
        <v>013269290</v>
      </c>
    </row>
    <row r="13" spans="1:4" ht="15" customHeight="1" x14ac:dyDescent="0.2">
      <c r="A13" s="416" t="str">
        <f>'wykaz jedn.'!B2</f>
        <v>Urząd Gminy Michałowice</v>
      </c>
      <c r="B13" s="417"/>
      <c r="C13" s="416" t="str">
        <f>'wykaz jedn.'!C2</f>
        <v>Reguły, Aleja Powstańców Warszawy 1, 05-816 Michałowice</v>
      </c>
      <c r="D13" s="417"/>
    </row>
    <row r="14" spans="1:4" ht="15" customHeight="1" x14ac:dyDescent="0.2">
      <c r="A14" s="421" t="s">
        <v>14</v>
      </c>
      <c r="B14" s="422"/>
      <c r="C14" s="422"/>
      <c r="D14" s="417"/>
    </row>
    <row r="15" spans="1:4" ht="15" customHeight="1" x14ac:dyDescent="0.2">
      <c r="A15" s="380" t="s">
        <v>715</v>
      </c>
      <c r="B15" s="389"/>
      <c r="C15" s="389"/>
      <c r="D15" s="419"/>
    </row>
    <row r="16" spans="1:4" ht="15" customHeight="1" x14ac:dyDescent="0.2">
      <c r="A16" s="11" t="s">
        <v>5</v>
      </c>
      <c r="B16" s="420" t="s">
        <v>0</v>
      </c>
      <c r="C16" s="417"/>
      <c r="D16" s="12" t="s">
        <v>1</v>
      </c>
    </row>
    <row r="17" spans="1:4" ht="15" customHeight="1" x14ac:dyDescent="0.2">
      <c r="A17" s="13">
        <f>A4</f>
        <v>1</v>
      </c>
      <c r="B17" s="384" t="s">
        <v>250</v>
      </c>
      <c r="C17" s="425"/>
      <c r="D17" s="179">
        <f>784399.19+58635.13-21345.51</f>
        <v>821688.80999999994</v>
      </c>
    </row>
    <row r="18" spans="1:4" ht="26.25" customHeight="1" x14ac:dyDescent="0.2">
      <c r="A18" s="13" t="s">
        <v>29</v>
      </c>
      <c r="B18" s="384" t="s">
        <v>254</v>
      </c>
      <c r="C18" s="425"/>
      <c r="D18" s="179">
        <v>21345.51</v>
      </c>
    </row>
    <row r="19" spans="1:4" ht="15" hidden="1" customHeight="1" x14ac:dyDescent="0.2">
      <c r="A19" s="13">
        <f>A6</f>
        <v>2</v>
      </c>
      <c r="B19" s="384" t="s">
        <v>650</v>
      </c>
      <c r="C19" s="385"/>
      <c r="D19" s="179"/>
    </row>
    <row r="20" spans="1:4" ht="15" hidden="1" customHeight="1" x14ac:dyDescent="0.2">
      <c r="A20" s="13"/>
      <c r="B20" s="384" t="s">
        <v>651</v>
      </c>
      <c r="C20" s="385"/>
      <c r="D20" s="179"/>
    </row>
    <row r="21" spans="1:4" ht="15" hidden="1" customHeight="1" x14ac:dyDescent="0.2">
      <c r="A21" s="13"/>
      <c r="B21" s="384" t="s">
        <v>652</v>
      </c>
      <c r="C21" s="385"/>
      <c r="D21" s="179"/>
    </row>
    <row r="22" spans="1:4" ht="15" customHeight="1" x14ac:dyDescent="0.2">
      <c r="A22" s="13">
        <f>A7</f>
        <v>3</v>
      </c>
      <c r="B22" s="384" t="s">
        <v>252</v>
      </c>
      <c r="C22" s="418"/>
      <c r="D22" s="179">
        <f>73585.35+13368+10614.9+4599</f>
        <v>102167.25</v>
      </c>
    </row>
    <row r="23" spans="1:4" ht="15" customHeight="1" x14ac:dyDescent="0.2">
      <c r="A23" s="13">
        <f>A8</f>
        <v>4</v>
      </c>
      <c r="B23" s="384" t="s">
        <v>32</v>
      </c>
      <c r="C23" s="409"/>
      <c r="D23" s="179">
        <v>102609.23</v>
      </c>
    </row>
    <row r="24" spans="1:4" ht="15" customHeight="1" x14ac:dyDescent="0.2">
      <c r="A24" s="13">
        <f>A9</f>
        <v>5</v>
      </c>
      <c r="B24" s="384" t="s">
        <v>253</v>
      </c>
      <c r="C24" s="409"/>
      <c r="D24" s="194">
        <v>29809.07</v>
      </c>
    </row>
    <row r="25" spans="1:4" ht="15" customHeight="1" x14ac:dyDescent="0.2">
      <c r="A25" s="44"/>
      <c r="B25" s="21"/>
      <c r="C25" s="45"/>
      <c r="D25" s="46"/>
    </row>
    <row r="26" spans="1:4" ht="15" customHeight="1" x14ac:dyDescent="0.2">
      <c r="A26" s="382" t="s">
        <v>19</v>
      </c>
      <c r="B26" s="383"/>
      <c r="C26" s="10" t="s">
        <v>13</v>
      </c>
      <c r="D26" s="32" t="str">
        <f>'wykaz jedn.'!E3</f>
        <v>006712150</v>
      </c>
    </row>
    <row r="27" spans="1:4" ht="27" customHeight="1" x14ac:dyDescent="0.2">
      <c r="A27" s="416" t="str">
        <f>'wykaz jedn.'!B3</f>
        <v>Gminny Ośrodek Pomocy Społecznej Gminy Michałowice</v>
      </c>
      <c r="B27" s="417"/>
      <c r="C27" s="416" t="str">
        <f>'wykaz jedn.'!C3</f>
        <v>Reguły, Aleja Powstańców Warszawy 1, 05-816 Michałowice</v>
      </c>
      <c r="D27" s="417"/>
    </row>
    <row r="28" spans="1:4" ht="15" customHeight="1" x14ac:dyDescent="0.2">
      <c r="A28" s="421" t="s">
        <v>14</v>
      </c>
      <c r="B28" s="422"/>
      <c r="C28" s="422"/>
      <c r="D28" s="417"/>
    </row>
    <row r="29" spans="1:4" ht="41.25" customHeight="1" x14ac:dyDescent="0.2">
      <c r="A29" s="380" t="str">
        <f>'wykaz jedn.'!F3</f>
        <v>Reguły, Aleja Powstańców Warszawy 1, 05-816 Michałowice; Opacz Kolonia, ul. Ryżowa 90, 05-816 Michałowice; Nowa Wieś, ul. Główna 52A, 05-806 Komorów; 05-806 Komorów, Granica, ul. Czeremchy 1, 05-806 Komorów ul. Ceglana 2D</v>
      </c>
      <c r="B29" s="389"/>
      <c r="C29" s="389"/>
      <c r="D29" s="419"/>
    </row>
    <row r="30" spans="1:4" ht="15" customHeight="1" x14ac:dyDescent="0.2">
      <c r="A30" s="11" t="s">
        <v>5</v>
      </c>
      <c r="B30" s="420" t="s">
        <v>0</v>
      </c>
      <c r="C30" s="417"/>
      <c r="D30" s="12" t="s">
        <v>1</v>
      </c>
    </row>
    <row r="31" spans="1:4" ht="15" customHeight="1" x14ac:dyDescent="0.2">
      <c r="A31" s="13">
        <f>A4</f>
        <v>1</v>
      </c>
      <c r="B31" s="384" t="s">
        <v>250</v>
      </c>
      <c r="C31" s="385"/>
      <c r="D31" s="179">
        <f>66175.56+6899.99+10502.4-5148.59+2141.5+2230+718.32</f>
        <v>83519.180000000008</v>
      </c>
    </row>
    <row r="32" spans="1:4" ht="15" customHeight="1" x14ac:dyDescent="0.2">
      <c r="A32" s="13">
        <f>A6</f>
        <v>2</v>
      </c>
      <c r="B32" s="384" t="s">
        <v>251</v>
      </c>
      <c r="C32" s="385"/>
      <c r="D32" s="179">
        <v>0</v>
      </c>
    </row>
    <row r="33" spans="1:4" ht="15" customHeight="1" x14ac:dyDescent="0.2">
      <c r="A33" s="13">
        <f>A7</f>
        <v>3</v>
      </c>
      <c r="B33" s="384" t="s">
        <v>252</v>
      </c>
      <c r="C33" s="385"/>
      <c r="D33" s="179">
        <f>3600+2662.28+899+1205.4+1205.4+13906.35+2*4482.12+3250+3250</f>
        <v>38942.67</v>
      </c>
    </row>
    <row r="34" spans="1:4" ht="15" customHeight="1" x14ac:dyDescent="0.2">
      <c r="A34" s="13">
        <f>A8</f>
        <v>4</v>
      </c>
      <c r="B34" s="384" t="s">
        <v>32</v>
      </c>
      <c r="C34" s="385"/>
      <c r="D34" s="179">
        <f>20557.39+2829-1200+2550*2</f>
        <v>27286.39</v>
      </c>
    </row>
    <row r="35" spans="1:4" ht="15" customHeight="1" x14ac:dyDescent="0.2">
      <c r="A35" s="13">
        <f>A9</f>
        <v>5</v>
      </c>
      <c r="B35" s="384" t="s">
        <v>253</v>
      </c>
      <c r="C35" s="385"/>
      <c r="D35" s="179">
        <f>0</f>
        <v>0</v>
      </c>
    </row>
    <row r="36" spans="1:4" ht="15" customHeight="1" x14ac:dyDescent="0.2">
      <c r="A36" s="44"/>
      <c r="B36" s="21"/>
      <c r="C36" s="45"/>
      <c r="D36" s="46"/>
    </row>
    <row r="37" spans="1:4" ht="15" customHeight="1" x14ac:dyDescent="0.2">
      <c r="A37" s="368" t="s">
        <v>19</v>
      </c>
      <c r="B37" s="370"/>
      <c r="C37" s="61" t="s">
        <v>13</v>
      </c>
      <c r="D37" s="62" t="str">
        <f>'wykaz jedn.'!E4</f>
        <v>017196978</v>
      </c>
    </row>
    <row r="38" spans="1:4" ht="13.5" customHeight="1" x14ac:dyDescent="0.2">
      <c r="A38" s="373" t="str">
        <f>'wykaz jedn.'!B4</f>
        <v>Biblioteka Publiczna Gminy Michałowice</v>
      </c>
      <c r="B38" s="405"/>
      <c r="C38" s="373" t="str">
        <f>'wykaz jedn.'!C4</f>
        <v>ul. Raszyńska 34, 05-816 Michałowice</v>
      </c>
      <c r="D38" s="405"/>
    </row>
    <row r="39" spans="1:4" ht="15" customHeight="1" x14ac:dyDescent="0.2">
      <c r="A39" s="412" t="s">
        <v>14</v>
      </c>
      <c r="B39" s="371"/>
      <c r="C39" s="371"/>
      <c r="D39" s="405"/>
    </row>
    <row r="40" spans="1:4" ht="15" customHeight="1" x14ac:dyDescent="0.2">
      <c r="A40" s="361" t="str">
        <f>'wykaz jedn.'!F4</f>
        <v>ul. Raszyńska 34, 05-816 Michałowice; Filia w Nowej Wsi, ul. Główna 52A, 05-806 Komorów</v>
      </c>
      <c r="B40" s="362"/>
      <c r="C40" s="362"/>
      <c r="D40" s="406"/>
    </row>
    <row r="41" spans="1:4" ht="15" customHeight="1" x14ac:dyDescent="0.2">
      <c r="A41" s="63" t="s">
        <v>5</v>
      </c>
      <c r="B41" s="407" t="s">
        <v>0</v>
      </c>
      <c r="C41" s="405"/>
      <c r="D41" s="64" t="s">
        <v>1</v>
      </c>
    </row>
    <row r="42" spans="1:4" ht="15" customHeight="1" x14ac:dyDescent="0.2">
      <c r="A42" s="90">
        <f>A31</f>
        <v>1</v>
      </c>
      <c r="B42" s="384" t="s">
        <v>250</v>
      </c>
      <c r="C42" s="409"/>
      <c r="D42" s="179">
        <f>2550*4+13186+7100+999+471+200+1790.16+323.77+1122+199.99+400+820.57+2041.06+630+1719.54+2829+623.61+200</f>
        <v>44855.7</v>
      </c>
    </row>
    <row r="43" spans="1:4" ht="15" customHeight="1" x14ac:dyDescent="0.2">
      <c r="A43" s="90">
        <f>A32</f>
        <v>2</v>
      </c>
      <c r="B43" s="384" t="s">
        <v>251</v>
      </c>
      <c r="C43" s="409"/>
      <c r="D43" s="179">
        <f>23639.61+1734.3</f>
        <v>25373.91</v>
      </c>
    </row>
    <row r="44" spans="1:4" ht="15" customHeight="1" x14ac:dyDescent="0.2">
      <c r="A44" s="90">
        <f>A33</f>
        <v>3</v>
      </c>
      <c r="B44" s="384" t="s">
        <v>252</v>
      </c>
      <c r="C44" s="409"/>
      <c r="D44" s="179">
        <f>6048.36+(2039)+(13884.24)+2599</f>
        <v>24570.6</v>
      </c>
    </row>
    <row r="45" spans="1:4" ht="15" customHeight="1" x14ac:dyDescent="0.2">
      <c r="A45" s="90">
        <f>A34</f>
        <v>4</v>
      </c>
      <c r="B45" s="384" t="s">
        <v>32</v>
      </c>
      <c r="C45" s="409"/>
      <c r="D45" s="179">
        <f>4094.53+3525.8+2337-5196.02</f>
        <v>4761.3099999999995</v>
      </c>
    </row>
    <row r="46" spans="1:4" ht="15" customHeight="1" x14ac:dyDescent="0.2">
      <c r="A46" s="90">
        <f>A35</f>
        <v>5</v>
      </c>
      <c r="B46" s="384" t="s">
        <v>253</v>
      </c>
      <c r="C46" s="409"/>
      <c r="D46" s="194">
        <f>564.86+442.8+99.9</f>
        <v>1107.5600000000002</v>
      </c>
    </row>
    <row r="47" spans="1:4" ht="15" customHeight="1" x14ac:dyDescent="0.2">
      <c r="A47" s="44"/>
      <c r="C47" s="1"/>
      <c r="D47" s="1"/>
    </row>
    <row r="48" spans="1:4" ht="15" customHeight="1" x14ac:dyDescent="0.2">
      <c r="A48" s="368" t="s">
        <v>19</v>
      </c>
      <c r="B48" s="370"/>
      <c r="C48" s="61" t="s">
        <v>13</v>
      </c>
      <c r="D48" s="62" t="str">
        <f>'wykaz jedn.'!E5</f>
        <v>000939102</v>
      </c>
    </row>
    <row r="49" spans="1:4" ht="17.25" customHeight="1" x14ac:dyDescent="0.2">
      <c r="A49" s="373" t="str">
        <f>'wykaz jedn.'!B5</f>
        <v>Gminna Biblioteka Publiczna w Komorowie</v>
      </c>
      <c r="B49" s="405"/>
      <c r="C49" s="373" t="str">
        <f>'wykaz jedn.'!C5</f>
        <v>ul. Kraszewskiego 3, 05-806 Komorów</v>
      </c>
      <c r="D49" s="405"/>
    </row>
    <row r="50" spans="1:4" ht="15" customHeight="1" x14ac:dyDescent="0.2">
      <c r="A50" s="412" t="s">
        <v>14</v>
      </c>
      <c r="B50" s="371"/>
      <c r="C50" s="371"/>
      <c r="D50" s="405"/>
    </row>
    <row r="51" spans="1:4" ht="15" customHeight="1" x14ac:dyDescent="0.2">
      <c r="A51" s="361" t="str">
        <f>C49</f>
        <v>ul. Kraszewskiego 3, 05-806 Komorów</v>
      </c>
      <c r="B51" s="362"/>
      <c r="C51" s="362"/>
      <c r="D51" s="406"/>
    </row>
    <row r="52" spans="1:4" ht="15" customHeight="1" x14ac:dyDescent="0.2">
      <c r="A52" s="63" t="s">
        <v>5</v>
      </c>
      <c r="B52" s="407" t="s">
        <v>0</v>
      </c>
      <c r="C52" s="405"/>
      <c r="D52" s="67" t="s">
        <v>1</v>
      </c>
    </row>
    <row r="53" spans="1:4" ht="15" customHeight="1" x14ac:dyDescent="0.2">
      <c r="A53" s="90">
        <f>A42</f>
        <v>1</v>
      </c>
      <c r="B53" s="384" t="s">
        <v>250</v>
      </c>
      <c r="C53" s="409"/>
      <c r="D53" s="289">
        <f>1909+1718.99+516+11677.54+1909+700+950+549+1718.98+24493.88</f>
        <v>46142.39</v>
      </c>
    </row>
    <row r="54" spans="1:4" ht="15" customHeight="1" x14ac:dyDescent="0.2">
      <c r="A54" s="90">
        <f>A43</f>
        <v>2</v>
      </c>
      <c r="B54" s="384" t="s">
        <v>251</v>
      </c>
      <c r="C54" s="409"/>
      <c r="D54" s="178">
        <f>27361.21</f>
        <v>27361.21</v>
      </c>
    </row>
    <row r="55" spans="1:4" ht="15" customHeight="1" x14ac:dyDescent="0.2">
      <c r="A55" s="90">
        <f>A44</f>
        <v>3</v>
      </c>
      <c r="B55" s="384" t="s">
        <v>252</v>
      </c>
      <c r="C55" s="409"/>
      <c r="D55" s="178">
        <f>1038+24845+7613.7+2619.9+1685</f>
        <v>37801.599999999999</v>
      </c>
    </row>
    <row r="56" spans="1:4" ht="15" customHeight="1" x14ac:dyDescent="0.2">
      <c r="A56" s="90">
        <f>A45</f>
        <v>4</v>
      </c>
      <c r="B56" s="384" t="s">
        <v>32</v>
      </c>
      <c r="C56" s="409"/>
      <c r="D56" s="293">
        <f>2558.4+330+620.01</f>
        <v>3508.41</v>
      </c>
    </row>
    <row r="57" spans="1:4" ht="15" customHeight="1" x14ac:dyDescent="0.2">
      <c r="A57" s="90">
        <f>A46</f>
        <v>5</v>
      </c>
      <c r="B57" s="384" t="s">
        <v>253</v>
      </c>
      <c r="C57" s="409"/>
      <c r="D57" s="194">
        <f>2619+1684.5</f>
        <v>4303.5</v>
      </c>
    </row>
    <row r="58" spans="1:4" ht="15" customHeight="1" x14ac:dyDescent="0.2">
      <c r="A58" s="59"/>
      <c r="B58" s="59"/>
      <c r="C58" s="59"/>
      <c r="D58" s="91"/>
    </row>
    <row r="59" spans="1:4" ht="15" customHeight="1" x14ac:dyDescent="0.2">
      <c r="A59" s="368" t="s">
        <v>19</v>
      </c>
      <c r="B59" s="370"/>
      <c r="C59" s="61" t="s">
        <v>13</v>
      </c>
      <c r="D59" s="62" t="str">
        <f>'wykaz jedn.'!E6</f>
        <v>001189376</v>
      </c>
    </row>
    <row r="60" spans="1:4" ht="29.25" customHeight="1" x14ac:dyDescent="0.2">
      <c r="A60" s="373" t="str">
        <f>'wykaz jedn.'!B6</f>
        <v>Centrum Usług Wspólnych Gminy Michałowice</v>
      </c>
      <c r="B60" s="405"/>
      <c r="C60" s="373" t="str">
        <f>'wykaz jedn.'!C6</f>
        <v>Reguły, Aleja Powstańców Warszawy 1, 05-816 Michałowice</v>
      </c>
      <c r="D60" s="405"/>
    </row>
    <row r="61" spans="1:4" ht="15" customHeight="1" x14ac:dyDescent="0.2">
      <c r="A61" s="412" t="s">
        <v>14</v>
      </c>
      <c r="B61" s="371"/>
      <c r="C61" s="371"/>
      <c r="D61" s="405"/>
    </row>
    <row r="62" spans="1:4" ht="15" customHeight="1" x14ac:dyDescent="0.2">
      <c r="A62" s="361" t="str">
        <f>C60</f>
        <v>Reguły, Aleja Powstańców Warszawy 1, 05-816 Michałowice</v>
      </c>
      <c r="B62" s="362"/>
      <c r="C62" s="362"/>
      <c r="D62" s="406"/>
    </row>
    <row r="63" spans="1:4" ht="15" customHeight="1" x14ac:dyDescent="0.2">
      <c r="A63" s="63" t="s">
        <v>5</v>
      </c>
      <c r="B63" s="407" t="s">
        <v>0</v>
      </c>
      <c r="C63" s="405"/>
      <c r="D63" s="67" t="s">
        <v>1</v>
      </c>
    </row>
    <row r="64" spans="1:4" ht="15" customHeight="1" x14ac:dyDescent="0.2">
      <c r="A64" s="90">
        <f>A53</f>
        <v>1</v>
      </c>
      <c r="B64" s="384" t="s">
        <v>250</v>
      </c>
      <c r="C64" s="409"/>
      <c r="D64" s="289">
        <f>42173.92+3463</f>
        <v>45636.92</v>
      </c>
    </row>
    <row r="65" spans="1:4" ht="15" customHeight="1" x14ac:dyDescent="0.2">
      <c r="A65" s="90">
        <f>A54</f>
        <v>2</v>
      </c>
      <c r="B65" s="384" t="s">
        <v>251</v>
      </c>
      <c r="C65" s="409"/>
      <c r="D65" s="178">
        <v>0</v>
      </c>
    </row>
    <row r="66" spans="1:4" ht="15" customHeight="1" x14ac:dyDescent="0.2">
      <c r="A66" s="90">
        <f>A55</f>
        <v>3</v>
      </c>
      <c r="B66" s="384" t="s">
        <v>252</v>
      </c>
      <c r="C66" s="409"/>
      <c r="D66" s="178">
        <f>14155.74</f>
        <v>14155.74</v>
      </c>
    </row>
    <row r="67" spans="1:4" ht="15" customHeight="1" x14ac:dyDescent="0.2">
      <c r="A67" s="90">
        <f>A56</f>
        <v>4</v>
      </c>
      <c r="B67" s="384" t="s">
        <v>32</v>
      </c>
      <c r="C67" s="409"/>
      <c r="D67" s="194"/>
    </row>
    <row r="68" spans="1:4" ht="15" customHeight="1" x14ac:dyDescent="0.2">
      <c r="A68" s="90">
        <f>A57</f>
        <v>5</v>
      </c>
      <c r="B68" s="384" t="s">
        <v>253</v>
      </c>
      <c r="C68" s="409"/>
      <c r="D68" s="194">
        <f>4947</f>
        <v>4947</v>
      </c>
    </row>
    <row r="69" spans="1:4" ht="15" customHeight="1" x14ac:dyDescent="0.2">
      <c r="A69" s="92"/>
      <c r="B69" s="49"/>
      <c r="C69" s="50"/>
      <c r="D69" s="91"/>
    </row>
    <row r="70" spans="1:4" ht="15" customHeight="1" x14ac:dyDescent="0.2">
      <c r="A70" s="410" t="s">
        <v>19</v>
      </c>
      <c r="B70" s="411"/>
      <c r="C70" s="93" t="s">
        <v>13</v>
      </c>
      <c r="D70" s="94" t="str">
        <f>'wykaz jedn.'!E7</f>
        <v>001147202</v>
      </c>
    </row>
    <row r="71" spans="1:4" ht="18.75" customHeight="1" x14ac:dyDescent="0.2">
      <c r="A71" s="423" t="str">
        <f>'wykaz jedn.'!B7</f>
        <v>Szkoła Podstawowa im. Jana Pawła II w Michałowicach</v>
      </c>
      <c r="B71" s="424"/>
      <c r="C71" s="423" t="str">
        <f>'wykaz jedn.'!C7</f>
        <v>ul. Szkolna 15, 05-816 Michałowice</v>
      </c>
      <c r="D71" s="424"/>
    </row>
    <row r="72" spans="1:4" ht="15" customHeight="1" x14ac:dyDescent="0.2">
      <c r="A72" s="426" t="s">
        <v>14</v>
      </c>
      <c r="B72" s="427"/>
      <c r="C72" s="427"/>
      <c r="D72" s="424"/>
    </row>
    <row r="73" spans="1:4" ht="15" customHeight="1" x14ac:dyDescent="0.2">
      <c r="A73" s="428" t="str">
        <f>C71</f>
        <v>ul. Szkolna 15, 05-816 Michałowice</v>
      </c>
      <c r="B73" s="429"/>
      <c r="C73" s="429"/>
      <c r="D73" s="430"/>
    </row>
    <row r="74" spans="1:4" ht="15" customHeight="1" x14ac:dyDescent="0.2">
      <c r="A74" s="95" t="s">
        <v>5</v>
      </c>
      <c r="B74" s="431" t="s">
        <v>0</v>
      </c>
      <c r="C74" s="424"/>
      <c r="D74" s="96" t="s">
        <v>1</v>
      </c>
    </row>
    <row r="75" spans="1:4" ht="15" customHeight="1" x14ac:dyDescent="0.2">
      <c r="A75" s="97">
        <f>A64</f>
        <v>1</v>
      </c>
      <c r="B75" s="384" t="s">
        <v>250</v>
      </c>
      <c r="C75" s="409"/>
      <c r="D75" s="295">
        <f>6963.93+4037.7+3318+6233.25+3277.06+1740+2569+2024+6372+4335+41470+30320+33180+9003.6+36240+87278.92+25485.02-11600+17661.3+5705+3193+5104+106226.36</f>
        <v>430137.14</v>
      </c>
    </row>
    <row r="76" spans="1:4" ht="15" customHeight="1" x14ac:dyDescent="0.2">
      <c r="A76" s="97">
        <f>A65</f>
        <v>2</v>
      </c>
      <c r="B76" s="384" t="s">
        <v>251</v>
      </c>
      <c r="C76" s="409"/>
      <c r="D76" s="296">
        <f>49261.49+10696.96+9603.84</f>
        <v>69562.289999999994</v>
      </c>
    </row>
    <row r="77" spans="1:4" ht="15" customHeight="1" x14ac:dyDescent="0.2">
      <c r="A77" s="97">
        <f>A66</f>
        <v>3</v>
      </c>
      <c r="B77" s="384" t="s">
        <v>252</v>
      </c>
      <c r="C77" s="409"/>
      <c r="D77" s="295">
        <f>91907.8+1490+11600+22845.82</f>
        <v>127843.62</v>
      </c>
    </row>
    <row r="78" spans="1:4" ht="15" customHeight="1" x14ac:dyDescent="0.2">
      <c r="A78" s="97">
        <f>A67</f>
        <v>4</v>
      </c>
      <c r="B78" s="384" t="s">
        <v>32</v>
      </c>
      <c r="C78" s="409"/>
      <c r="D78" s="295">
        <f>1516.58+1400+1722+3899</f>
        <v>8537.58</v>
      </c>
    </row>
    <row r="79" spans="1:4" ht="15" customHeight="1" x14ac:dyDescent="0.2">
      <c r="A79" s="90">
        <f>A68</f>
        <v>5</v>
      </c>
      <c r="B79" s="384" t="s">
        <v>253</v>
      </c>
      <c r="C79" s="409"/>
      <c r="D79" s="179">
        <f>2518.99+1099.95</f>
        <v>3618.9399999999996</v>
      </c>
    </row>
    <row r="80" spans="1:4" ht="15" customHeight="1" x14ac:dyDescent="0.2">
      <c r="A80" s="92"/>
      <c r="B80" s="49"/>
      <c r="C80" s="49"/>
      <c r="D80" s="91"/>
    </row>
    <row r="81" spans="1:4" ht="15" customHeight="1" x14ac:dyDescent="0.2">
      <c r="A81" s="387" t="s">
        <v>19</v>
      </c>
      <c r="B81" s="388"/>
      <c r="C81" s="61" t="s">
        <v>13</v>
      </c>
      <c r="D81" s="62" t="str">
        <f>'wykaz jedn.'!E8</f>
        <v>010671821</v>
      </c>
    </row>
    <row r="82" spans="1:4" ht="39.75" customHeight="1" x14ac:dyDescent="0.2">
      <c r="A82" s="361" t="s">
        <v>729</v>
      </c>
      <c r="B82" s="363"/>
      <c r="C82" s="373" t="str">
        <f>'wykaz jedn.'!C8</f>
        <v>Al.. M. Dąbrowskiej 12/20, 05-806 Komorów</v>
      </c>
      <c r="D82" s="405"/>
    </row>
    <row r="83" spans="1:4" ht="15" customHeight="1" x14ac:dyDescent="0.2">
      <c r="A83" s="412" t="s">
        <v>14</v>
      </c>
      <c r="B83" s="371"/>
      <c r="C83" s="371"/>
      <c r="D83" s="405"/>
    </row>
    <row r="84" spans="1:4" ht="15" customHeight="1" x14ac:dyDescent="0.2">
      <c r="A84" s="361" t="str">
        <f>C82</f>
        <v>Al.. M. Dąbrowskiej 12/20, 05-806 Komorów</v>
      </c>
      <c r="B84" s="362"/>
      <c r="C84" s="362"/>
      <c r="D84" s="406"/>
    </row>
    <row r="85" spans="1:4" ht="15" customHeight="1" x14ac:dyDescent="0.2">
      <c r="A85" s="131" t="s">
        <v>5</v>
      </c>
      <c r="B85" s="413" t="s">
        <v>0</v>
      </c>
      <c r="C85" s="415"/>
      <c r="D85" s="132" t="s">
        <v>1</v>
      </c>
    </row>
    <row r="86" spans="1:4" ht="15" customHeight="1" x14ac:dyDescent="0.2">
      <c r="A86" s="90">
        <v>1</v>
      </c>
      <c r="B86" s="384" t="s">
        <v>257</v>
      </c>
      <c r="C86" s="409"/>
      <c r="D86" s="179">
        <f>27265.88+6819.8+36567.9</f>
        <v>70653.58</v>
      </c>
    </row>
    <row r="87" spans="1:4" ht="15" customHeight="1" x14ac:dyDescent="0.2">
      <c r="A87" s="90">
        <v>2</v>
      </c>
      <c r="B87" s="384" t="s">
        <v>251</v>
      </c>
      <c r="C87" s="409"/>
      <c r="D87" s="294">
        <v>21015.72</v>
      </c>
    </row>
    <row r="88" spans="1:4" ht="15" customHeight="1" x14ac:dyDescent="0.2">
      <c r="A88" s="90">
        <v>3</v>
      </c>
      <c r="B88" s="384" t="s">
        <v>258</v>
      </c>
      <c r="C88" s="409"/>
      <c r="D88" s="179">
        <v>20134.62</v>
      </c>
    </row>
    <row r="89" spans="1:4" ht="15" customHeight="1" x14ac:dyDescent="0.2">
      <c r="A89" s="90">
        <v>4</v>
      </c>
      <c r="B89" s="384" t="s">
        <v>32</v>
      </c>
      <c r="C89" s="409"/>
      <c r="D89" s="179">
        <v>515.37</v>
      </c>
    </row>
    <row r="90" spans="1:4" ht="15" customHeight="1" x14ac:dyDescent="0.2">
      <c r="A90" s="90">
        <v>5</v>
      </c>
      <c r="B90" s="384" t="s">
        <v>253</v>
      </c>
      <c r="C90" s="409"/>
      <c r="D90" s="179">
        <v>0</v>
      </c>
    </row>
    <row r="91" spans="1:4" ht="15" customHeight="1" x14ac:dyDescent="0.2">
      <c r="A91" s="92"/>
      <c r="B91" s="18"/>
      <c r="C91" s="134"/>
      <c r="D91" s="136"/>
    </row>
    <row r="92" spans="1:4" ht="15" customHeight="1" x14ac:dyDescent="0.2">
      <c r="A92" s="387" t="s">
        <v>19</v>
      </c>
      <c r="B92" s="388"/>
      <c r="C92" s="61" t="s">
        <v>13</v>
      </c>
      <c r="D92" s="68" t="s">
        <v>730</v>
      </c>
    </row>
    <row r="93" spans="1:4" ht="24.75" customHeight="1" x14ac:dyDescent="0.2">
      <c r="A93" s="361" t="s">
        <v>734</v>
      </c>
      <c r="B93" s="363"/>
      <c r="C93" s="373"/>
      <c r="D93" s="405"/>
    </row>
    <row r="94" spans="1:4" ht="15" customHeight="1" x14ac:dyDescent="0.2">
      <c r="A94" s="412" t="s">
        <v>14</v>
      </c>
      <c r="B94" s="371"/>
      <c r="C94" s="371"/>
      <c r="D94" s="405"/>
    </row>
    <row r="95" spans="1:4" ht="15" customHeight="1" x14ac:dyDescent="0.2">
      <c r="A95" s="361" t="s">
        <v>118</v>
      </c>
      <c r="B95" s="362"/>
      <c r="C95" s="362"/>
      <c r="D95" s="406"/>
    </row>
    <row r="96" spans="1:4" ht="15" customHeight="1" x14ac:dyDescent="0.2">
      <c r="A96" s="131" t="s">
        <v>5</v>
      </c>
      <c r="B96" s="413" t="s">
        <v>0</v>
      </c>
      <c r="C96" s="415"/>
      <c r="D96" s="132" t="s">
        <v>1</v>
      </c>
    </row>
    <row r="97" spans="1:4" ht="15" customHeight="1" x14ac:dyDescent="0.2">
      <c r="A97" s="90">
        <v>1</v>
      </c>
      <c r="B97" s="384" t="s">
        <v>395</v>
      </c>
      <c r="C97" s="409"/>
      <c r="D97" s="179">
        <f>268798.01+12865.47+2304+15387.7+30092.58</f>
        <v>329447.76</v>
      </c>
    </row>
    <row r="98" spans="1:4" ht="15" customHeight="1" x14ac:dyDescent="0.2">
      <c r="A98" s="90">
        <v>2</v>
      </c>
      <c r="B98" s="384" t="s">
        <v>396</v>
      </c>
      <c r="C98" s="409"/>
      <c r="D98" s="179">
        <f>226801.45</f>
        <v>226801.45</v>
      </c>
    </row>
    <row r="99" spans="1:4" ht="15" customHeight="1" x14ac:dyDescent="0.2">
      <c r="A99" s="92"/>
      <c r="B99" s="18"/>
      <c r="C99" s="134"/>
      <c r="D99" s="136"/>
    </row>
    <row r="100" spans="1:4" ht="15" customHeight="1" x14ac:dyDescent="0.2">
      <c r="A100" s="387" t="s">
        <v>19</v>
      </c>
      <c r="B100" s="388"/>
      <c r="C100" s="61" t="s">
        <v>13</v>
      </c>
      <c r="D100" s="68" t="s">
        <v>730</v>
      </c>
    </row>
    <row r="101" spans="1:4" ht="27" customHeight="1" x14ac:dyDescent="0.2">
      <c r="A101" s="361" t="s">
        <v>735</v>
      </c>
      <c r="B101" s="363"/>
      <c r="C101" s="373"/>
      <c r="D101" s="405"/>
    </row>
    <row r="102" spans="1:4" ht="15" customHeight="1" x14ac:dyDescent="0.2">
      <c r="A102" s="412" t="s">
        <v>14</v>
      </c>
      <c r="B102" s="371"/>
      <c r="C102" s="371"/>
      <c r="D102" s="405"/>
    </row>
    <row r="103" spans="1:4" ht="15" customHeight="1" x14ac:dyDescent="0.2">
      <c r="A103" s="361" t="s">
        <v>738</v>
      </c>
      <c r="B103" s="362"/>
      <c r="C103" s="362"/>
      <c r="D103" s="406"/>
    </row>
    <row r="104" spans="1:4" ht="15" customHeight="1" x14ac:dyDescent="0.2">
      <c r="A104" s="131" t="s">
        <v>5</v>
      </c>
      <c r="B104" s="413" t="s">
        <v>0</v>
      </c>
      <c r="C104" s="415"/>
      <c r="D104" s="132" t="s">
        <v>1</v>
      </c>
    </row>
    <row r="105" spans="1:4" ht="15" customHeight="1" x14ac:dyDescent="0.2">
      <c r="A105" s="90">
        <v>1</v>
      </c>
      <c r="B105" s="384" t="s">
        <v>397</v>
      </c>
      <c r="C105" s="409"/>
      <c r="D105" s="179">
        <v>0</v>
      </c>
    </row>
    <row r="106" spans="1:4" ht="15" customHeight="1" x14ac:dyDescent="0.2">
      <c r="A106" s="90">
        <v>2</v>
      </c>
      <c r="B106" s="384" t="s">
        <v>398</v>
      </c>
      <c r="C106" s="409"/>
      <c r="D106" s="179">
        <v>0</v>
      </c>
    </row>
    <row r="107" spans="1:4" ht="15" customHeight="1" x14ac:dyDescent="0.2">
      <c r="A107" s="135">
        <v>3</v>
      </c>
      <c r="B107" s="43" t="s">
        <v>662</v>
      </c>
      <c r="C107" s="88"/>
      <c r="D107" s="179">
        <f>49722.91+88588.76</f>
        <v>138311.66999999998</v>
      </c>
    </row>
    <row r="108" spans="1:4" ht="15" customHeight="1" x14ac:dyDescent="0.2">
      <c r="A108" s="387" t="s">
        <v>19</v>
      </c>
      <c r="B108" s="388"/>
      <c r="C108" s="61" t="s">
        <v>13</v>
      </c>
      <c r="D108" s="62" t="str">
        <f>'wykaz jedn.'!E9</f>
        <v>010671880</v>
      </c>
    </row>
    <row r="109" spans="1:4" ht="42.75" customHeight="1" x14ac:dyDescent="0.2">
      <c r="A109" s="361" t="s">
        <v>731</v>
      </c>
      <c r="B109" s="363"/>
      <c r="C109" s="373" t="str">
        <f>'wykaz jedn.'!C9</f>
        <v>Nowa Wieś, ul. Główna 96, 05-806 Komorów</v>
      </c>
      <c r="D109" s="405"/>
    </row>
    <row r="110" spans="1:4" ht="15" customHeight="1" x14ac:dyDescent="0.2">
      <c r="A110" s="412" t="s">
        <v>14</v>
      </c>
      <c r="B110" s="371"/>
      <c r="C110" s="371"/>
      <c r="D110" s="405"/>
    </row>
    <row r="111" spans="1:4" ht="12" customHeight="1" x14ac:dyDescent="0.2">
      <c r="A111" s="361" t="str">
        <f>C109</f>
        <v>Nowa Wieś, ul. Główna 96, 05-806 Komorów</v>
      </c>
      <c r="B111" s="362"/>
      <c r="C111" s="362"/>
      <c r="D111" s="406"/>
    </row>
    <row r="112" spans="1:4" s="15" customFormat="1" ht="15" customHeight="1" x14ac:dyDescent="0.2">
      <c r="A112" s="131" t="s">
        <v>5</v>
      </c>
      <c r="B112" s="413" t="s">
        <v>0</v>
      </c>
      <c r="C112" s="414"/>
      <c r="D112" s="133" t="s">
        <v>1</v>
      </c>
    </row>
    <row r="113" spans="1:4" ht="15" customHeight="1" x14ac:dyDescent="0.2">
      <c r="A113" s="98">
        <f>A86</f>
        <v>1</v>
      </c>
      <c r="B113" s="384" t="s">
        <v>250</v>
      </c>
      <c r="C113" s="409"/>
      <c r="D113" s="178">
        <f>113381.45+9885.99+49822.17+98095.65-12030.09+13465.01+76471.5-30150.68+1745</f>
        <v>320686</v>
      </c>
    </row>
    <row r="114" spans="1:4" ht="13.5" customHeight="1" x14ac:dyDescent="0.2">
      <c r="A114" s="98">
        <f>A87</f>
        <v>2</v>
      </c>
      <c r="B114" s="384" t="s">
        <v>251</v>
      </c>
      <c r="C114" s="409"/>
      <c r="D114" s="178">
        <f>49672.99</f>
        <v>49672.99</v>
      </c>
    </row>
    <row r="115" spans="1:4" ht="15" customHeight="1" x14ac:dyDescent="0.2">
      <c r="A115" s="98">
        <f>A88</f>
        <v>3</v>
      </c>
      <c r="B115" s="384" t="s">
        <v>252</v>
      </c>
      <c r="C115" s="409"/>
      <c r="D115" s="178">
        <f>221955.63+87195.69+26985.22-9398.86+1419.51+14848.81-9003.18</f>
        <v>334002.82000000007</v>
      </c>
    </row>
    <row r="116" spans="1:4" ht="15" customHeight="1" x14ac:dyDescent="0.2">
      <c r="A116" s="98">
        <f>A89</f>
        <v>4</v>
      </c>
      <c r="B116" s="384" t="s">
        <v>32</v>
      </c>
      <c r="C116" s="409"/>
      <c r="D116" s="178">
        <f>16333.12-6587.98+21389.5+6396</f>
        <v>37530.639999999999</v>
      </c>
    </row>
    <row r="117" spans="1:4" ht="15" customHeight="1" x14ac:dyDescent="0.2">
      <c r="A117" s="98">
        <f>A90</f>
        <v>5</v>
      </c>
      <c r="B117" s="384" t="s">
        <v>253</v>
      </c>
      <c r="C117" s="409"/>
      <c r="D117" s="178">
        <f>9724.92-386</f>
        <v>9338.92</v>
      </c>
    </row>
    <row r="118" spans="1:4" ht="15" customHeight="1" x14ac:dyDescent="0.2">
      <c r="A118" s="99"/>
      <c r="B118" s="56"/>
      <c r="C118" s="57"/>
      <c r="D118" s="100"/>
    </row>
    <row r="119" spans="1:4" ht="15" customHeight="1" x14ac:dyDescent="0.2">
      <c r="A119" s="387" t="s">
        <v>19</v>
      </c>
      <c r="B119" s="388"/>
      <c r="C119" s="61" t="s">
        <v>13</v>
      </c>
      <c r="D119" s="62" t="s">
        <v>739</v>
      </c>
    </row>
    <row r="120" spans="1:4" ht="40.5" customHeight="1" x14ac:dyDescent="0.2">
      <c r="A120" s="361" t="s">
        <v>732</v>
      </c>
      <c r="B120" s="363"/>
      <c r="C120" s="361" t="s">
        <v>728</v>
      </c>
      <c r="D120" s="363"/>
    </row>
    <row r="121" spans="1:4" ht="15" customHeight="1" x14ac:dyDescent="0.2">
      <c r="A121" s="412" t="s">
        <v>14</v>
      </c>
      <c r="B121" s="371"/>
      <c r="C121" s="371"/>
      <c r="D121" s="405"/>
    </row>
    <row r="122" spans="1:4" ht="28.5" customHeight="1" x14ac:dyDescent="0.2">
      <c r="A122" s="361" t="str">
        <f>C120</f>
        <v>Nowa Wieś, ul. Główna 96, 05-806 Komorów</v>
      </c>
      <c r="B122" s="362"/>
      <c r="C122" s="362"/>
      <c r="D122" s="406"/>
    </row>
    <row r="123" spans="1:4" ht="15" customHeight="1" x14ac:dyDescent="0.2">
      <c r="A123" s="63" t="s">
        <v>5</v>
      </c>
      <c r="B123" s="407" t="s">
        <v>0</v>
      </c>
      <c r="C123" s="408"/>
      <c r="D123" s="67" t="s">
        <v>1</v>
      </c>
    </row>
    <row r="124" spans="1:4" ht="15" customHeight="1" x14ac:dyDescent="0.2">
      <c r="A124" s="98">
        <f>A113</f>
        <v>1</v>
      </c>
      <c r="B124" s="384" t="s">
        <v>250</v>
      </c>
      <c r="C124" s="409"/>
      <c r="D124" s="178">
        <f>25485.51+3600+7108.17+2645.6+2*7995-6983.28</f>
        <v>47846</v>
      </c>
    </row>
    <row r="125" spans="1:4" ht="15" customHeight="1" x14ac:dyDescent="0.2">
      <c r="A125" s="98">
        <f>A114</f>
        <v>2</v>
      </c>
      <c r="B125" s="384" t="s">
        <v>251</v>
      </c>
      <c r="C125" s="409"/>
      <c r="D125" s="178">
        <v>0</v>
      </c>
    </row>
    <row r="126" spans="1:4" ht="15" customHeight="1" x14ac:dyDescent="0.2">
      <c r="A126" s="98">
        <v>3</v>
      </c>
      <c r="B126" s="384" t="s">
        <v>252</v>
      </c>
      <c r="C126" s="409"/>
      <c r="D126" s="178">
        <f>72162.79-3600-7108.17+9761.49-1699</f>
        <v>69517.11</v>
      </c>
    </row>
    <row r="127" spans="1:4" ht="15" customHeight="1" x14ac:dyDescent="0.2">
      <c r="A127" s="98">
        <v>4</v>
      </c>
      <c r="B127" s="384" t="s">
        <v>32</v>
      </c>
      <c r="C127" s="409"/>
      <c r="D127" s="178">
        <f>2939.7+1582.34+1463.7-2939.7</f>
        <v>3046.04</v>
      </c>
    </row>
    <row r="128" spans="1:4" ht="15" customHeight="1" x14ac:dyDescent="0.2">
      <c r="A128" s="98">
        <v>5</v>
      </c>
      <c r="B128" s="384" t="s">
        <v>253</v>
      </c>
      <c r="C128" s="409"/>
      <c r="D128" s="178">
        <v>364</v>
      </c>
    </row>
    <row r="129" spans="1:4" ht="15" customHeight="1" x14ac:dyDescent="0.2">
      <c r="A129" s="92"/>
      <c r="B129" s="49"/>
      <c r="C129" s="49"/>
      <c r="D129" s="91"/>
    </row>
    <row r="130" spans="1:4" ht="15" customHeight="1" x14ac:dyDescent="0.2">
      <c r="A130" s="368" t="s">
        <v>19</v>
      </c>
      <c r="B130" s="370"/>
      <c r="C130" s="61" t="s">
        <v>13</v>
      </c>
      <c r="D130" s="62" t="s">
        <v>739</v>
      </c>
    </row>
    <row r="131" spans="1:4" ht="39" customHeight="1" x14ac:dyDescent="0.2">
      <c r="A131" s="361" t="s">
        <v>733</v>
      </c>
      <c r="B131" s="363"/>
      <c r="C131" s="373" t="s">
        <v>737</v>
      </c>
      <c r="D131" s="405"/>
    </row>
    <row r="132" spans="1:4" ht="15" customHeight="1" x14ac:dyDescent="0.2">
      <c r="A132" s="412" t="s">
        <v>14</v>
      </c>
      <c r="B132" s="371"/>
      <c r="C132" s="371"/>
      <c r="D132" s="405"/>
    </row>
    <row r="133" spans="1:4" ht="25.5" customHeight="1" x14ac:dyDescent="0.2">
      <c r="A133" s="361" t="str">
        <f>C131</f>
        <v>Nowa Wieś, ul. Główna 52A, 05-806 Komorów</v>
      </c>
      <c r="B133" s="362"/>
      <c r="C133" s="362"/>
      <c r="D133" s="406"/>
    </row>
    <row r="134" spans="1:4" ht="15" customHeight="1" x14ac:dyDescent="0.2">
      <c r="A134" s="63" t="s">
        <v>5</v>
      </c>
      <c r="B134" s="407" t="s">
        <v>0</v>
      </c>
      <c r="C134" s="408"/>
      <c r="D134" s="67" t="s">
        <v>1</v>
      </c>
    </row>
    <row r="135" spans="1:4" ht="15" customHeight="1" x14ac:dyDescent="0.2">
      <c r="A135" s="98">
        <f>A124</f>
        <v>1</v>
      </c>
      <c r="B135" s="384" t="s">
        <v>250</v>
      </c>
      <c r="C135" s="409"/>
      <c r="D135" s="178">
        <f>28571.52+799.99+1681.3+6999.5+5399.7+2499</f>
        <v>45951.009999999995</v>
      </c>
    </row>
    <row r="136" spans="1:4" ht="15" customHeight="1" x14ac:dyDescent="0.2">
      <c r="A136" s="98">
        <f>A125</f>
        <v>2</v>
      </c>
      <c r="B136" s="384" t="s">
        <v>251</v>
      </c>
      <c r="C136" s="409"/>
      <c r="D136" s="178">
        <v>3923.52</v>
      </c>
    </row>
    <row r="137" spans="1:4" ht="15" customHeight="1" x14ac:dyDescent="0.2">
      <c r="A137" s="98">
        <f>A126</f>
        <v>3</v>
      </c>
      <c r="B137" s="384" t="s">
        <v>252</v>
      </c>
      <c r="C137" s="409"/>
      <c r="D137" s="178">
        <v>599</v>
      </c>
    </row>
    <row r="138" spans="1:4" ht="15" customHeight="1" x14ac:dyDescent="0.2">
      <c r="A138" s="98">
        <f>A127</f>
        <v>4</v>
      </c>
      <c r="B138" s="384" t="s">
        <v>32</v>
      </c>
      <c r="C138" s="409"/>
      <c r="D138" s="178">
        <v>3419.66</v>
      </c>
    </row>
    <row r="139" spans="1:4" ht="15" customHeight="1" x14ac:dyDescent="0.2">
      <c r="A139" s="98">
        <f>A128</f>
        <v>5</v>
      </c>
      <c r="B139" s="384" t="s">
        <v>253</v>
      </c>
      <c r="C139" s="409"/>
      <c r="D139" s="194">
        <v>449</v>
      </c>
    </row>
    <row r="140" spans="1:4" ht="15" customHeight="1" x14ac:dyDescent="0.2">
      <c r="A140" s="99"/>
      <c r="B140" s="56"/>
      <c r="C140" s="57"/>
      <c r="D140" s="100"/>
    </row>
    <row r="141" spans="1:4" ht="15" customHeight="1" x14ac:dyDescent="0.2">
      <c r="A141" s="368" t="s">
        <v>19</v>
      </c>
      <c r="B141" s="370"/>
      <c r="C141" s="61" t="s">
        <v>13</v>
      </c>
      <c r="D141" s="68" t="str">
        <f>'wykaz jedn.'!E10</f>
        <v>013000375</v>
      </c>
    </row>
    <row r="142" spans="1:4" ht="18" customHeight="1" x14ac:dyDescent="0.2">
      <c r="A142" s="373" t="str">
        <f>'wykaz jedn.'!B10</f>
        <v>Gminne Przedszkole w Michałowicach</v>
      </c>
      <c r="B142" s="405"/>
      <c r="C142" s="373" t="str">
        <f>'wykaz jedn.'!C10</f>
        <v>ul. Szkolna 13, 05-816 Michałowice</v>
      </c>
      <c r="D142" s="405"/>
    </row>
    <row r="143" spans="1:4" ht="15" customHeight="1" x14ac:dyDescent="0.2">
      <c r="A143" s="412" t="s">
        <v>14</v>
      </c>
      <c r="B143" s="371"/>
      <c r="C143" s="371"/>
      <c r="D143" s="405"/>
    </row>
    <row r="144" spans="1:4" ht="13.5" customHeight="1" x14ac:dyDescent="0.2">
      <c r="A144" s="361" t="str">
        <f>C142</f>
        <v>ul. Szkolna 13, 05-816 Michałowice</v>
      </c>
      <c r="B144" s="362"/>
      <c r="C144" s="362"/>
      <c r="D144" s="406"/>
    </row>
    <row r="145" spans="1:4" ht="15" customHeight="1" x14ac:dyDescent="0.2">
      <c r="A145" s="63" t="s">
        <v>5</v>
      </c>
      <c r="B145" s="407" t="s">
        <v>0</v>
      </c>
      <c r="C145" s="408"/>
      <c r="D145" s="67" t="s">
        <v>1</v>
      </c>
    </row>
    <row r="146" spans="1:4" ht="15" customHeight="1" x14ac:dyDescent="0.2">
      <c r="A146" s="98">
        <f>A135</f>
        <v>1</v>
      </c>
      <c r="B146" s="384" t="s">
        <v>250</v>
      </c>
      <c r="C146" s="409"/>
      <c r="D146" s="178">
        <f>9313-3448+2934.78+3673.17+2348</f>
        <v>14820.95</v>
      </c>
    </row>
    <row r="147" spans="1:4" ht="15" customHeight="1" x14ac:dyDescent="0.2">
      <c r="A147" s="98">
        <f>A136</f>
        <v>2</v>
      </c>
      <c r="B147" s="384" t="s">
        <v>251</v>
      </c>
      <c r="C147" s="409"/>
      <c r="D147" s="178">
        <f>39950.61+7710.4</f>
        <v>47661.01</v>
      </c>
    </row>
    <row r="148" spans="1:4" ht="15" customHeight="1" x14ac:dyDescent="0.2">
      <c r="A148" s="98">
        <v>3</v>
      </c>
      <c r="B148" s="384" t="s">
        <v>252</v>
      </c>
      <c r="C148" s="409"/>
      <c r="D148" s="178">
        <f>7782.87+9000+2499+2664+11452.68</f>
        <v>33398.550000000003</v>
      </c>
    </row>
    <row r="149" spans="1:4" ht="15" customHeight="1" x14ac:dyDescent="0.2">
      <c r="A149" s="98">
        <v>4</v>
      </c>
      <c r="B149" s="384" t="s">
        <v>32</v>
      </c>
      <c r="C149" s="409"/>
      <c r="D149" s="178">
        <f>3793+799+6408.29+499</f>
        <v>11499.29</v>
      </c>
    </row>
    <row r="150" spans="1:4" ht="15" customHeight="1" x14ac:dyDescent="0.2">
      <c r="A150" s="98">
        <v>5</v>
      </c>
      <c r="B150" s="384" t="s">
        <v>253</v>
      </c>
      <c r="C150" s="409"/>
      <c r="D150" s="178">
        <v>1900</v>
      </c>
    </row>
    <row r="151" spans="1:4" ht="15" customHeight="1" x14ac:dyDescent="0.2">
      <c r="A151" s="432"/>
      <c r="B151" s="432"/>
      <c r="C151" s="51"/>
      <c r="D151" s="52"/>
    </row>
    <row r="152" spans="1:4" ht="15" customHeight="1" x14ac:dyDescent="0.2">
      <c r="A152" s="372"/>
      <c r="B152" s="437"/>
      <c r="C152" s="359"/>
      <c r="D152" s="433"/>
    </row>
    <row r="153" spans="1:4" ht="15" customHeight="1" x14ac:dyDescent="0.2">
      <c r="A153" s="358"/>
      <c r="B153" s="357"/>
      <c r="C153" s="357"/>
      <c r="D153" s="433"/>
    </row>
    <row r="154" spans="1:4" ht="15" customHeight="1" x14ac:dyDescent="0.2">
      <c r="A154" s="359"/>
      <c r="B154" s="359"/>
      <c r="C154" s="359"/>
      <c r="D154" s="436"/>
    </row>
    <row r="155" spans="1:4" ht="15" customHeight="1" x14ac:dyDescent="0.2">
      <c r="A155" s="36"/>
      <c r="B155" s="360"/>
      <c r="C155" s="435"/>
      <c r="D155" s="29"/>
    </row>
    <row r="156" spans="1:4" ht="15" customHeight="1" x14ac:dyDescent="0.2">
      <c r="A156" s="37"/>
      <c r="B156" s="357"/>
      <c r="C156" s="435"/>
      <c r="D156" s="38"/>
    </row>
    <row r="157" spans="1:4" ht="15" customHeight="1" x14ac:dyDescent="0.2">
      <c r="A157" s="37"/>
      <c r="B157" s="357"/>
      <c r="C157" s="435"/>
      <c r="D157" s="38"/>
    </row>
    <row r="158" spans="1:4" ht="15" customHeight="1" x14ac:dyDescent="0.2">
      <c r="A158" s="37"/>
      <c r="B158" s="357"/>
      <c r="C158" s="435"/>
      <c r="D158" s="38"/>
    </row>
    <row r="159" spans="1:4" ht="15" customHeight="1" x14ac:dyDescent="0.2">
      <c r="A159" s="37"/>
      <c r="B159" s="433"/>
      <c r="C159" s="434"/>
      <c r="D159" s="19"/>
    </row>
    <row r="160" spans="1:4" ht="15" customHeight="1" x14ac:dyDescent="0.2">
      <c r="A160" s="48"/>
      <c r="B160" s="49"/>
      <c r="C160" s="50"/>
      <c r="D160" s="19"/>
    </row>
  </sheetData>
  <mergeCells count="152">
    <mergeCell ref="B147:C147"/>
    <mergeCell ref="A142:B142"/>
    <mergeCell ref="B128:C128"/>
    <mergeCell ref="B149:C149"/>
    <mergeCell ref="A2:C2"/>
    <mergeCell ref="A81:B81"/>
    <mergeCell ref="B18:C18"/>
    <mergeCell ref="B23:C23"/>
    <mergeCell ref="B24:C24"/>
    <mergeCell ref="A27:B27"/>
    <mergeCell ref="A50:D50"/>
    <mergeCell ref="B44:C44"/>
    <mergeCell ref="B31:C31"/>
    <mergeCell ref="B30:C30"/>
    <mergeCell ref="B32:C32"/>
    <mergeCell ref="B66:C66"/>
    <mergeCell ref="B45:C45"/>
    <mergeCell ref="A29:D29"/>
    <mergeCell ref="B34:C34"/>
    <mergeCell ref="A59:B59"/>
    <mergeCell ref="A143:D143"/>
    <mergeCell ref="B127:C127"/>
    <mergeCell ref="C131:D131"/>
    <mergeCell ref="A132:D132"/>
    <mergeCell ref="A151:B151"/>
    <mergeCell ref="B159:C159"/>
    <mergeCell ref="B158:C158"/>
    <mergeCell ref="B157:C157"/>
    <mergeCell ref="A154:D154"/>
    <mergeCell ref="B155:C155"/>
    <mergeCell ref="B148:C148"/>
    <mergeCell ref="B156:C156"/>
    <mergeCell ref="C152:D152"/>
    <mergeCell ref="A153:D153"/>
    <mergeCell ref="A152:B152"/>
    <mergeCell ref="B150:C150"/>
    <mergeCell ref="A100:B100"/>
    <mergeCell ref="A101:B101"/>
    <mergeCell ref="C101:D101"/>
    <mergeCell ref="A102:D102"/>
    <mergeCell ref="B89:C89"/>
    <mergeCell ref="A109:B109"/>
    <mergeCell ref="C109:D109"/>
    <mergeCell ref="A111:D111"/>
    <mergeCell ref="A11:D11"/>
    <mergeCell ref="B35:C35"/>
    <mergeCell ref="A28:D28"/>
    <mergeCell ref="B86:C86"/>
    <mergeCell ref="A83:D83"/>
    <mergeCell ref="A84:D84"/>
    <mergeCell ref="B85:C85"/>
    <mergeCell ref="A94:D94"/>
    <mergeCell ref="C93:D93"/>
    <mergeCell ref="A73:D73"/>
    <mergeCell ref="B74:C74"/>
    <mergeCell ref="B75:C75"/>
    <mergeCell ref="B78:C78"/>
    <mergeCell ref="B77:C77"/>
    <mergeCell ref="B96:C96"/>
    <mergeCell ref="B97:C97"/>
    <mergeCell ref="B88:C88"/>
    <mergeCell ref="B87:C87"/>
    <mergeCell ref="B57:C57"/>
    <mergeCell ref="B79:C79"/>
    <mergeCell ref="A61:D61"/>
    <mergeCell ref="A71:B71"/>
    <mergeCell ref="C71:D71"/>
    <mergeCell ref="B17:C17"/>
    <mergeCell ref="B19:C19"/>
    <mergeCell ref="C27:D27"/>
    <mergeCell ref="A26:B26"/>
    <mergeCell ref="B76:C76"/>
    <mergeCell ref="B52:C52"/>
    <mergeCell ref="B55:C55"/>
    <mergeCell ref="B53:C53"/>
    <mergeCell ref="A38:B38"/>
    <mergeCell ref="A49:B49"/>
    <mergeCell ref="B64:C64"/>
    <mergeCell ref="B65:C65"/>
    <mergeCell ref="C49:D49"/>
    <mergeCell ref="B67:C67"/>
    <mergeCell ref="A72:D72"/>
    <mergeCell ref="B54:C54"/>
    <mergeCell ref="A51:D51"/>
    <mergeCell ref="B56:C56"/>
    <mergeCell ref="A12:B12"/>
    <mergeCell ref="A13:B13"/>
    <mergeCell ref="B22:C22"/>
    <mergeCell ref="B42:C42"/>
    <mergeCell ref="A48:B48"/>
    <mergeCell ref="B43:C43"/>
    <mergeCell ref="A39:D39"/>
    <mergeCell ref="A15:D15"/>
    <mergeCell ref="B16:C16"/>
    <mergeCell ref="C13:D13"/>
    <mergeCell ref="B21:C21"/>
    <mergeCell ref="B20:C20"/>
    <mergeCell ref="B46:C46"/>
    <mergeCell ref="A40:D40"/>
    <mergeCell ref="B41:C41"/>
    <mergeCell ref="C38:D38"/>
    <mergeCell ref="B33:C33"/>
    <mergeCell ref="A37:B37"/>
    <mergeCell ref="A14:D14"/>
    <mergeCell ref="A92:B92"/>
    <mergeCell ref="A93:B93"/>
    <mergeCell ref="A103:D103"/>
    <mergeCell ref="B98:C98"/>
    <mergeCell ref="A141:B141"/>
    <mergeCell ref="B104:C104"/>
    <mergeCell ref="B117:C117"/>
    <mergeCell ref="A119:B119"/>
    <mergeCell ref="A122:D122"/>
    <mergeCell ref="B123:C123"/>
    <mergeCell ref="B136:C136"/>
    <mergeCell ref="C120:D120"/>
    <mergeCell ref="B125:C125"/>
    <mergeCell ref="B124:C124"/>
    <mergeCell ref="A120:B120"/>
    <mergeCell ref="B126:C126"/>
    <mergeCell ref="B135:C135"/>
    <mergeCell ref="B113:C113"/>
    <mergeCell ref="A110:D110"/>
    <mergeCell ref="B114:C114"/>
    <mergeCell ref="A95:D95"/>
    <mergeCell ref="B105:C105"/>
    <mergeCell ref="B106:C106"/>
    <mergeCell ref="A108:B108"/>
    <mergeCell ref="C60:D60"/>
    <mergeCell ref="A60:B60"/>
    <mergeCell ref="A62:D62"/>
    <mergeCell ref="B63:C63"/>
    <mergeCell ref="B145:C145"/>
    <mergeCell ref="B146:C146"/>
    <mergeCell ref="A82:B82"/>
    <mergeCell ref="A70:B70"/>
    <mergeCell ref="C82:D82"/>
    <mergeCell ref="A133:D133"/>
    <mergeCell ref="B90:C90"/>
    <mergeCell ref="B68:C68"/>
    <mergeCell ref="A144:D144"/>
    <mergeCell ref="B115:C115"/>
    <mergeCell ref="B116:C116"/>
    <mergeCell ref="A121:D121"/>
    <mergeCell ref="B137:C137"/>
    <mergeCell ref="C142:D142"/>
    <mergeCell ref="B139:C139"/>
    <mergeCell ref="A130:B130"/>
    <mergeCell ref="A131:B131"/>
    <mergeCell ref="B138:C138"/>
    <mergeCell ref="B134:C134"/>
    <mergeCell ref="B112:C1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72"/>
  <sheetViews>
    <sheetView workbookViewId="0">
      <selection activeCell="K8" sqref="K8"/>
    </sheetView>
  </sheetViews>
  <sheetFormatPr defaultRowHeight="12" x14ac:dyDescent="0.2"/>
  <cols>
    <col min="1" max="1" width="5.28515625" style="339" customWidth="1"/>
    <col min="2" max="2" width="18.7109375" style="339" customWidth="1"/>
    <col min="3" max="3" width="14.28515625" style="339" customWidth="1"/>
    <col min="4" max="4" width="30.7109375" style="339" customWidth="1"/>
    <col min="5" max="5" width="10.85546875" style="339" customWidth="1"/>
    <col min="6" max="6" width="28.85546875" style="339" customWidth="1"/>
    <col min="7" max="7" width="14.5703125" style="339" customWidth="1"/>
    <col min="8" max="22" width="9.140625" style="338"/>
    <col min="23" max="16384" width="9.140625" style="339"/>
  </cols>
  <sheetData>
    <row r="1" spans="1:22" ht="15.75" x14ac:dyDescent="0.25">
      <c r="A1" s="351"/>
      <c r="B1" s="224" t="s">
        <v>473</v>
      </c>
      <c r="C1" s="352"/>
      <c r="D1" s="352"/>
      <c r="E1" s="338"/>
      <c r="F1" s="338"/>
      <c r="G1" s="338"/>
    </row>
    <row r="2" spans="1:22" ht="12.75" x14ac:dyDescent="0.2">
      <c r="A2" s="336"/>
      <c r="B2" s="221" t="str">
        <f>'wykaz jedn.'!B2</f>
        <v>Urząd Gminy Michałowice</v>
      </c>
      <c r="C2" s="221"/>
      <c r="D2" s="221"/>
      <c r="E2" s="221"/>
      <c r="F2" s="221"/>
      <c r="G2" s="337"/>
    </row>
    <row r="3" spans="1:22" s="341" customFormat="1" ht="25.5" x14ac:dyDescent="0.2">
      <c r="A3" s="350" t="s">
        <v>4</v>
      </c>
      <c r="B3" s="350" t="s">
        <v>316</v>
      </c>
      <c r="C3" s="350" t="s">
        <v>51</v>
      </c>
      <c r="D3" s="462" t="s">
        <v>28</v>
      </c>
      <c r="E3" s="462"/>
      <c r="F3" s="462" t="s">
        <v>56</v>
      </c>
      <c r="G3" s="462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1:22" s="341" customFormat="1" ht="36" x14ac:dyDescent="0.2">
      <c r="A4" s="441" t="s">
        <v>2</v>
      </c>
      <c r="B4" s="465" t="s">
        <v>457</v>
      </c>
      <c r="C4" s="465" t="s">
        <v>168</v>
      </c>
      <c r="D4" s="220" t="s">
        <v>317</v>
      </c>
      <c r="E4" s="301" t="s">
        <v>57</v>
      </c>
      <c r="F4" s="199" t="s">
        <v>318</v>
      </c>
      <c r="G4" s="301" t="s">
        <v>59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s="341" customFormat="1" ht="42" customHeight="1" x14ac:dyDescent="0.2">
      <c r="A5" s="441"/>
      <c r="B5" s="465"/>
      <c r="C5" s="443"/>
      <c r="D5" s="220" t="s">
        <v>319</v>
      </c>
      <c r="E5" s="301" t="s">
        <v>57</v>
      </c>
      <c r="F5" s="199" t="s">
        <v>320</v>
      </c>
      <c r="G5" s="301" t="s">
        <v>57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</row>
    <row r="6" spans="1:22" s="341" customFormat="1" ht="36" x14ac:dyDescent="0.2">
      <c r="A6" s="441"/>
      <c r="B6" s="465"/>
      <c r="C6" s="443"/>
      <c r="D6" s="220" t="s">
        <v>740</v>
      </c>
      <c r="E6" s="301" t="s">
        <v>321</v>
      </c>
      <c r="F6" s="199" t="s">
        <v>322</v>
      </c>
      <c r="G6" s="301" t="s">
        <v>59</v>
      </c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</row>
    <row r="7" spans="1:22" s="341" customFormat="1" ht="36" x14ac:dyDescent="0.2">
      <c r="A7" s="441"/>
      <c r="B7" s="465"/>
      <c r="C7" s="443"/>
      <c r="D7" s="220" t="s">
        <v>323</v>
      </c>
      <c r="E7" s="301" t="s">
        <v>57</v>
      </c>
      <c r="F7" s="199" t="s">
        <v>324</v>
      </c>
      <c r="G7" s="301" t="s">
        <v>59</v>
      </c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</row>
    <row r="8" spans="1:22" s="341" customFormat="1" ht="66.75" customHeight="1" x14ac:dyDescent="0.2">
      <c r="A8" s="441"/>
      <c r="B8" s="465"/>
      <c r="C8" s="443"/>
      <c r="D8" s="220" t="s">
        <v>325</v>
      </c>
      <c r="E8" s="301" t="s">
        <v>59</v>
      </c>
      <c r="F8" s="199" t="s">
        <v>326</v>
      </c>
      <c r="G8" s="301" t="s">
        <v>327</v>
      </c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</row>
    <row r="9" spans="1:22" s="341" customFormat="1" ht="36" x14ac:dyDescent="0.2">
      <c r="A9" s="441"/>
      <c r="B9" s="465"/>
      <c r="C9" s="443"/>
      <c r="D9" s="220" t="s">
        <v>328</v>
      </c>
      <c r="E9" s="301" t="s">
        <v>59</v>
      </c>
      <c r="F9" s="199" t="s">
        <v>329</v>
      </c>
      <c r="G9" s="301" t="s">
        <v>57</v>
      </c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</row>
    <row r="10" spans="1:22" s="341" customFormat="1" ht="45" customHeight="1" x14ac:dyDescent="0.2">
      <c r="A10" s="441"/>
      <c r="B10" s="465"/>
      <c r="C10" s="443"/>
      <c r="D10" s="342" t="s">
        <v>330</v>
      </c>
      <c r="E10" s="301" t="s">
        <v>331</v>
      </c>
      <c r="F10" s="199" t="s">
        <v>332</v>
      </c>
      <c r="G10" s="301" t="s">
        <v>57</v>
      </c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</row>
    <row r="11" spans="1:22" s="341" customFormat="1" ht="26.25" customHeight="1" x14ac:dyDescent="0.2">
      <c r="A11" s="441"/>
      <c r="B11" s="465"/>
      <c r="C11" s="443"/>
      <c r="D11" s="444" t="s">
        <v>333</v>
      </c>
      <c r="E11" s="441"/>
      <c r="F11" s="199" t="s">
        <v>334</v>
      </c>
      <c r="G11" s="301" t="s">
        <v>57</v>
      </c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</row>
    <row r="12" spans="1:22" s="341" customFormat="1" ht="36" x14ac:dyDescent="0.2">
      <c r="A12" s="441"/>
      <c r="B12" s="465"/>
      <c r="C12" s="443"/>
      <c r="D12" s="444"/>
      <c r="E12" s="441"/>
      <c r="F12" s="199" t="s">
        <v>335</v>
      </c>
      <c r="G12" s="301" t="s">
        <v>327</v>
      </c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</row>
    <row r="13" spans="1:22" s="341" customFormat="1" ht="36" x14ac:dyDescent="0.2">
      <c r="A13" s="441" t="s">
        <v>3</v>
      </c>
      <c r="B13" s="442" t="s">
        <v>336</v>
      </c>
      <c r="C13" s="442" t="s">
        <v>167</v>
      </c>
      <c r="D13" s="220" t="s">
        <v>317</v>
      </c>
      <c r="E13" s="301" t="s">
        <v>57</v>
      </c>
      <c r="F13" s="199" t="s">
        <v>756</v>
      </c>
      <c r="G13" s="301" t="s">
        <v>59</v>
      </c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</row>
    <row r="14" spans="1:22" s="341" customFormat="1" ht="36" x14ac:dyDescent="0.2">
      <c r="A14" s="441"/>
      <c r="B14" s="442"/>
      <c r="C14" s="443"/>
      <c r="D14" s="220" t="s">
        <v>319</v>
      </c>
      <c r="E14" s="301" t="s">
        <v>57</v>
      </c>
      <c r="F14" s="199" t="s">
        <v>320</v>
      </c>
      <c r="G14" s="301" t="s">
        <v>57</v>
      </c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</row>
    <row r="15" spans="1:22" s="341" customFormat="1" ht="36" x14ac:dyDescent="0.2">
      <c r="A15" s="441"/>
      <c r="B15" s="442"/>
      <c r="C15" s="443"/>
      <c r="D15" s="220" t="s">
        <v>740</v>
      </c>
      <c r="E15" s="301" t="s">
        <v>331</v>
      </c>
      <c r="F15" s="199" t="s">
        <v>338</v>
      </c>
      <c r="G15" s="301" t="s">
        <v>57</v>
      </c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</row>
    <row r="16" spans="1:22" s="341" customFormat="1" ht="36" x14ac:dyDescent="0.2">
      <c r="A16" s="441"/>
      <c r="B16" s="442"/>
      <c r="C16" s="443"/>
      <c r="D16" s="220" t="s">
        <v>323</v>
      </c>
      <c r="E16" s="301" t="s">
        <v>57</v>
      </c>
      <c r="F16" s="199" t="s">
        <v>339</v>
      </c>
      <c r="G16" s="301" t="s">
        <v>59</v>
      </c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</row>
    <row r="17" spans="1:22" s="341" customFormat="1" ht="36" x14ac:dyDescent="0.2">
      <c r="A17" s="441"/>
      <c r="B17" s="442"/>
      <c r="C17" s="443"/>
      <c r="D17" s="220" t="s">
        <v>325</v>
      </c>
      <c r="E17" s="301" t="s">
        <v>57</v>
      </c>
      <c r="F17" s="199" t="s">
        <v>326</v>
      </c>
      <c r="G17" s="301" t="s">
        <v>57</v>
      </c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</row>
    <row r="18" spans="1:22" s="341" customFormat="1" ht="36" x14ac:dyDescent="0.2">
      <c r="A18" s="441"/>
      <c r="B18" s="442"/>
      <c r="C18" s="443"/>
      <c r="D18" s="220" t="s">
        <v>328</v>
      </c>
      <c r="E18" s="301" t="s">
        <v>59</v>
      </c>
      <c r="F18" s="199" t="s">
        <v>329</v>
      </c>
      <c r="G18" s="301" t="s">
        <v>57</v>
      </c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</row>
    <row r="19" spans="1:22" s="341" customFormat="1" ht="36" x14ac:dyDescent="0.2">
      <c r="A19" s="441"/>
      <c r="B19" s="442"/>
      <c r="C19" s="443"/>
      <c r="D19" s="342" t="s">
        <v>330</v>
      </c>
      <c r="E19" s="301" t="s">
        <v>331</v>
      </c>
      <c r="F19" s="199" t="s">
        <v>332</v>
      </c>
      <c r="G19" s="301" t="s">
        <v>57</v>
      </c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</row>
    <row r="20" spans="1:22" s="341" customFormat="1" ht="24.75" customHeight="1" x14ac:dyDescent="0.2">
      <c r="A20" s="441"/>
      <c r="B20" s="442"/>
      <c r="C20" s="443"/>
      <c r="D20" s="444" t="s">
        <v>333</v>
      </c>
      <c r="E20" s="441"/>
      <c r="F20" s="199" t="s">
        <v>334</v>
      </c>
      <c r="G20" s="301" t="s">
        <v>57</v>
      </c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</row>
    <row r="21" spans="1:22" s="341" customFormat="1" ht="36" x14ac:dyDescent="0.2">
      <c r="A21" s="441"/>
      <c r="B21" s="442"/>
      <c r="C21" s="443"/>
      <c r="D21" s="444"/>
      <c r="E21" s="441"/>
      <c r="F21" s="199" t="s">
        <v>335</v>
      </c>
      <c r="G21" s="301" t="s">
        <v>327</v>
      </c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</row>
    <row r="22" spans="1:22" s="341" customFormat="1" ht="36" x14ac:dyDescent="0.2">
      <c r="A22" s="441" t="s">
        <v>341</v>
      </c>
      <c r="B22" s="442" t="s">
        <v>458</v>
      </c>
      <c r="C22" s="442" t="s">
        <v>142</v>
      </c>
      <c r="D22" s="220" t="s">
        <v>317</v>
      </c>
      <c r="E22" s="301" t="s">
        <v>57</v>
      </c>
      <c r="F22" s="198" t="s">
        <v>342</v>
      </c>
      <c r="G22" s="301" t="s">
        <v>59</v>
      </c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</row>
    <row r="23" spans="1:22" s="341" customFormat="1" ht="36" x14ac:dyDescent="0.2">
      <c r="A23" s="441"/>
      <c r="B23" s="442"/>
      <c r="C23" s="443"/>
      <c r="D23" s="220" t="s">
        <v>319</v>
      </c>
      <c r="E23" s="301" t="s">
        <v>57</v>
      </c>
      <c r="F23" s="198" t="s">
        <v>320</v>
      </c>
      <c r="G23" s="301" t="s">
        <v>57</v>
      </c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</row>
    <row r="24" spans="1:22" s="341" customFormat="1" ht="36" x14ac:dyDescent="0.2">
      <c r="A24" s="441"/>
      <c r="B24" s="442"/>
      <c r="C24" s="443"/>
      <c r="D24" s="220" t="s">
        <v>337</v>
      </c>
      <c r="E24" s="301" t="s">
        <v>57</v>
      </c>
      <c r="F24" s="198" t="s">
        <v>338</v>
      </c>
      <c r="G24" s="301" t="s">
        <v>57</v>
      </c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</row>
    <row r="25" spans="1:22" s="341" customFormat="1" ht="36" x14ac:dyDescent="0.2">
      <c r="A25" s="441"/>
      <c r="B25" s="442"/>
      <c r="C25" s="443"/>
      <c r="D25" s="220" t="s">
        <v>323</v>
      </c>
      <c r="E25" s="301" t="s">
        <v>57</v>
      </c>
      <c r="F25" s="198" t="s">
        <v>343</v>
      </c>
      <c r="G25" s="301" t="s">
        <v>57</v>
      </c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</row>
    <row r="26" spans="1:22" s="341" customFormat="1" ht="36" x14ac:dyDescent="0.2">
      <c r="A26" s="441"/>
      <c r="B26" s="442"/>
      <c r="C26" s="443"/>
      <c r="D26" s="220" t="s">
        <v>325</v>
      </c>
      <c r="E26" s="301" t="s">
        <v>57</v>
      </c>
      <c r="F26" s="198" t="s">
        <v>326</v>
      </c>
      <c r="G26" s="301" t="s">
        <v>57</v>
      </c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</row>
    <row r="27" spans="1:22" s="341" customFormat="1" ht="36" x14ac:dyDescent="0.2">
      <c r="A27" s="441"/>
      <c r="B27" s="442"/>
      <c r="C27" s="443"/>
      <c r="D27" s="220" t="s">
        <v>328</v>
      </c>
      <c r="E27" s="301" t="s">
        <v>57</v>
      </c>
      <c r="F27" s="198" t="s">
        <v>329</v>
      </c>
      <c r="G27" s="301" t="s">
        <v>57</v>
      </c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</row>
    <row r="28" spans="1:22" s="341" customFormat="1" ht="24" x14ac:dyDescent="0.2">
      <c r="A28" s="441"/>
      <c r="B28" s="442"/>
      <c r="C28" s="443"/>
      <c r="D28" s="342" t="s">
        <v>330</v>
      </c>
      <c r="E28" s="301" t="s">
        <v>57</v>
      </c>
      <c r="F28" s="198" t="s">
        <v>332</v>
      </c>
      <c r="G28" s="301" t="s">
        <v>57</v>
      </c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</row>
    <row r="29" spans="1:22" s="341" customFormat="1" ht="24" x14ac:dyDescent="0.2">
      <c r="A29" s="441"/>
      <c r="B29" s="442"/>
      <c r="C29" s="443"/>
      <c r="D29" s="444" t="s">
        <v>333</v>
      </c>
      <c r="E29" s="441"/>
      <c r="F29" s="198" t="s">
        <v>334</v>
      </c>
      <c r="G29" s="301" t="s">
        <v>57</v>
      </c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</row>
    <row r="30" spans="1:22" s="341" customFormat="1" ht="24" x14ac:dyDescent="0.2">
      <c r="A30" s="441"/>
      <c r="B30" s="442"/>
      <c r="C30" s="443"/>
      <c r="D30" s="444"/>
      <c r="E30" s="441"/>
      <c r="F30" s="198" t="s">
        <v>335</v>
      </c>
      <c r="G30" s="301" t="s">
        <v>57</v>
      </c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</row>
    <row r="31" spans="1:22" s="341" customFormat="1" ht="36" x14ac:dyDescent="0.2">
      <c r="A31" s="441" t="s">
        <v>344</v>
      </c>
      <c r="B31" s="442" t="s">
        <v>458</v>
      </c>
      <c r="C31" s="442" t="s">
        <v>143</v>
      </c>
      <c r="D31" s="197" t="s">
        <v>317</v>
      </c>
      <c r="E31" s="301" t="s">
        <v>57</v>
      </c>
      <c r="F31" s="198" t="s">
        <v>345</v>
      </c>
      <c r="G31" s="301" t="s">
        <v>59</v>
      </c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</row>
    <row r="32" spans="1:22" s="341" customFormat="1" ht="36" x14ac:dyDescent="0.2">
      <c r="A32" s="441"/>
      <c r="B32" s="442"/>
      <c r="C32" s="443"/>
      <c r="D32" s="197" t="s">
        <v>319</v>
      </c>
      <c r="E32" s="301" t="s">
        <v>57</v>
      </c>
      <c r="F32" s="198" t="s">
        <v>320</v>
      </c>
      <c r="G32" s="301" t="s">
        <v>57</v>
      </c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</row>
    <row r="33" spans="1:22" s="341" customFormat="1" ht="36" x14ac:dyDescent="0.2">
      <c r="A33" s="441"/>
      <c r="B33" s="442"/>
      <c r="C33" s="443"/>
      <c r="D33" s="197" t="s">
        <v>337</v>
      </c>
      <c r="E33" s="301" t="s">
        <v>57</v>
      </c>
      <c r="F33" s="198" t="s">
        <v>338</v>
      </c>
      <c r="G33" s="301" t="s">
        <v>57</v>
      </c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</row>
    <row r="34" spans="1:22" s="341" customFormat="1" ht="36" x14ac:dyDescent="0.2">
      <c r="A34" s="441"/>
      <c r="B34" s="442"/>
      <c r="C34" s="443"/>
      <c r="D34" s="197" t="s">
        <v>323</v>
      </c>
      <c r="E34" s="301" t="s">
        <v>57</v>
      </c>
      <c r="F34" s="198" t="s">
        <v>343</v>
      </c>
      <c r="G34" s="301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</row>
    <row r="35" spans="1:22" s="341" customFormat="1" ht="36" x14ac:dyDescent="0.2">
      <c r="A35" s="441"/>
      <c r="B35" s="442"/>
      <c r="C35" s="443"/>
      <c r="D35" s="197" t="s">
        <v>325</v>
      </c>
      <c r="E35" s="301" t="s">
        <v>57</v>
      </c>
      <c r="F35" s="198" t="s">
        <v>326</v>
      </c>
      <c r="G35" s="301" t="s">
        <v>57</v>
      </c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</row>
    <row r="36" spans="1:22" s="341" customFormat="1" ht="36" x14ac:dyDescent="0.2">
      <c r="A36" s="441"/>
      <c r="B36" s="442"/>
      <c r="C36" s="443"/>
      <c r="D36" s="197" t="s">
        <v>328</v>
      </c>
      <c r="E36" s="301" t="s">
        <v>57</v>
      </c>
      <c r="F36" s="198" t="s">
        <v>329</v>
      </c>
      <c r="G36" s="301" t="s">
        <v>57</v>
      </c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</row>
    <row r="37" spans="1:22" s="341" customFormat="1" ht="24" x14ac:dyDescent="0.2">
      <c r="A37" s="441"/>
      <c r="B37" s="442"/>
      <c r="C37" s="443"/>
      <c r="D37" s="343" t="s">
        <v>330</v>
      </c>
      <c r="E37" s="301" t="s">
        <v>57</v>
      </c>
      <c r="F37" s="198" t="s">
        <v>332</v>
      </c>
      <c r="G37" s="301" t="s">
        <v>57</v>
      </c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</row>
    <row r="38" spans="1:22" s="341" customFormat="1" ht="24" x14ac:dyDescent="0.2">
      <c r="A38" s="441"/>
      <c r="B38" s="442"/>
      <c r="C38" s="443"/>
      <c r="D38" s="464" t="s">
        <v>333</v>
      </c>
      <c r="E38" s="463"/>
      <c r="F38" s="198" t="s">
        <v>334</v>
      </c>
      <c r="G38" s="301" t="s">
        <v>57</v>
      </c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</row>
    <row r="39" spans="1:22" s="341" customFormat="1" ht="24" x14ac:dyDescent="0.2">
      <c r="A39" s="441"/>
      <c r="B39" s="442"/>
      <c r="C39" s="443"/>
      <c r="D39" s="464"/>
      <c r="E39" s="463"/>
      <c r="F39" s="198" t="s">
        <v>335</v>
      </c>
      <c r="G39" s="301" t="s">
        <v>57</v>
      </c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</row>
    <row r="40" spans="1:22" s="341" customFormat="1" ht="36" x14ac:dyDescent="0.2">
      <c r="A40" s="441" t="s">
        <v>346</v>
      </c>
      <c r="B40" s="442" t="s">
        <v>141</v>
      </c>
      <c r="C40" s="442" t="s">
        <v>144</v>
      </c>
      <c r="D40" s="220" t="s">
        <v>317</v>
      </c>
      <c r="E40" s="301" t="s">
        <v>57</v>
      </c>
      <c r="F40" s="199" t="s">
        <v>347</v>
      </c>
      <c r="G40" s="301" t="s">
        <v>59</v>
      </c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</row>
    <row r="41" spans="1:22" s="341" customFormat="1" ht="36" x14ac:dyDescent="0.2">
      <c r="A41" s="441"/>
      <c r="B41" s="442"/>
      <c r="C41" s="443"/>
      <c r="D41" s="220" t="s">
        <v>319</v>
      </c>
      <c r="E41" s="301" t="s">
        <v>57</v>
      </c>
      <c r="F41" s="199" t="s">
        <v>320</v>
      </c>
      <c r="G41" s="301" t="s">
        <v>57</v>
      </c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</row>
    <row r="42" spans="1:22" s="341" customFormat="1" ht="36" x14ac:dyDescent="0.2">
      <c r="A42" s="441"/>
      <c r="B42" s="442"/>
      <c r="C42" s="443"/>
      <c r="D42" s="220" t="s">
        <v>337</v>
      </c>
      <c r="E42" s="301" t="s">
        <v>57</v>
      </c>
      <c r="F42" s="199" t="s">
        <v>338</v>
      </c>
      <c r="G42" s="301" t="s">
        <v>57</v>
      </c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</row>
    <row r="43" spans="1:22" s="341" customFormat="1" ht="36" x14ac:dyDescent="0.2">
      <c r="A43" s="441"/>
      <c r="B43" s="442"/>
      <c r="C43" s="443"/>
      <c r="D43" s="220" t="s">
        <v>323</v>
      </c>
      <c r="E43" s="301" t="s">
        <v>57</v>
      </c>
      <c r="F43" s="199" t="s">
        <v>343</v>
      </c>
      <c r="G43" s="301" t="s">
        <v>57</v>
      </c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</row>
    <row r="44" spans="1:22" s="341" customFormat="1" ht="36" x14ac:dyDescent="0.2">
      <c r="A44" s="441"/>
      <c r="B44" s="442"/>
      <c r="C44" s="443"/>
      <c r="D44" s="220" t="s">
        <v>325</v>
      </c>
      <c r="E44" s="301" t="s">
        <v>57</v>
      </c>
      <c r="F44" s="199" t="s">
        <v>326</v>
      </c>
      <c r="G44" s="301" t="s">
        <v>57</v>
      </c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</row>
    <row r="45" spans="1:22" s="341" customFormat="1" ht="36" x14ac:dyDescent="0.2">
      <c r="A45" s="441"/>
      <c r="B45" s="442"/>
      <c r="C45" s="443"/>
      <c r="D45" s="220" t="s">
        <v>328</v>
      </c>
      <c r="E45" s="301" t="s">
        <v>57</v>
      </c>
      <c r="F45" s="199" t="s">
        <v>329</v>
      </c>
      <c r="G45" s="301" t="s">
        <v>57</v>
      </c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</row>
    <row r="46" spans="1:22" s="341" customFormat="1" ht="24" x14ac:dyDescent="0.2">
      <c r="A46" s="441"/>
      <c r="B46" s="442"/>
      <c r="C46" s="443"/>
      <c r="D46" s="342" t="s">
        <v>330</v>
      </c>
      <c r="E46" s="301" t="s">
        <v>57</v>
      </c>
      <c r="F46" s="199" t="s">
        <v>332</v>
      </c>
      <c r="G46" s="301" t="s">
        <v>57</v>
      </c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</row>
    <row r="47" spans="1:22" s="341" customFormat="1" ht="24" x14ac:dyDescent="0.2">
      <c r="A47" s="441"/>
      <c r="B47" s="442"/>
      <c r="C47" s="443"/>
      <c r="D47" s="444" t="s">
        <v>333</v>
      </c>
      <c r="E47" s="441"/>
      <c r="F47" s="199" t="s">
        <v>334</v>
      </c>
      <c r="G47" s="301" t="s">
        <v>57</v>
      </c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</row>
    <row r="48" spans="1:22" s="341" customFormat="1" ht="21.75" customHeight="1" x14ac:dyDescent="0.2">
      <c r="A48" s="441"/>
      <c r="B48" s="442"/>
      <c r="C48" s="443"/>
      <c r="D48" s="444"/>
      <c r="E48" s="441"/>
      <c r="F48" s="199" t="s">
        <v>335</v>
      </c>
      <c r="G48" s="301" t="s">
        <v>57</v>
      </c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</row>
    <row r="49" spans="1:22" s="341" customFormat="1" ht="36" x14ac:dyDescent="0.2">
      <c r="A49" s="441" t="s">
        <v>348</v>
      </c>
      <c r="B49" s="442" t="s">
        <v>458</v>
      </c>
      <c r="C49" s="442" t="s">
        <v>145</v>
      </c>
      <c r="D49" s="220" t="s">
        <v>317</v>
      </c>
      <c r="E49" s="301" t="s">
        <v>57</v>
      </c>
      <c r="F49" s="198" t="s">
        <v>347</v>
      </c>
      <c r="G49" s="301" t="s">
        <v>59</v>
      </c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</row>
    <row r="50" spans="1:22" s="341" customFormat="1" ht="36" x14ac:dyDescent="0.2">
      <c r="A50" s="441"/>
      <c r="B50" s="442"/>
      <c r="C50" s="443"/>
      <c r="D50" s="220" t="s">
        <v>319</v>
      </c>
      <c r="E50" s="301" t="s">
        <v>57</v>
      </c>
      <c r="F50" s="198" t="s">
        <v>320</v>
      </c>
      <c r="G50" s="301" t="s">
        <v>57</v>
      </c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</row>
    <row r="51" spans="1:22" s="341" customFormat="1" ht="36" x14ac:dyDescent="0.2">
      <c r="A51" s="441"/>
      <c r="B51" s="442"/>
      <c r="C51" s="443"/>
      <c r="D51" s="220" t="s">
        <v>337</v>
      </c>
      <c r="E51" s="301" t="s">
        <v>57</v>
      </c>
      <c r="F51" s="198" t="s">
        <v>338</v>
      </c>
      <c r="G51" s="301" t="s">
        <v>57</v>
      </c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</row>
    <row r="52" spans="1:22" s="341" customFormat="1" ht="36" x14ac:dyDescent="0.2">
      <c r="A52" s="441"/>
      <c r="B52" s="442"/>
      <c r="C52" s="443"/>
      <c r="D52" s="220" t="s">
        <v>323</v>
      </c>
      <c r="E52" s="301" t="s">
        <v>57</v>
      </c>
      <c r="F52" s="198" t="s">
        <v>343</v>
      </c>
      <c r="G52" s="301" t="s">
        <v>57</v>
      </c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</row>
    <row r="53" spans="1:22" s="341" customFormat="1" ht="36" x14ac:dyDescent="0.2">
      <c r="A53" s="441"/>
      <c r="B53" s="442"/>
      <c r="C53" s="443"/>
      <c r="D53" s="220" t="s">
        <v>325</v>
      </c>
      <c r="E53" s="301" t="s">
        <v>57</v>
      </c>
      <c r="F53" s="198" t="s">
        <v>326</v>
      </c>
      <c r="G53" s="301" t="s">
        <v>57</v>
      </c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</row>
    <row r="54" spans="1:22" s="341" customFormat="1" ht="36" x14ac:dyDescent="0.2">
      <c r="A54" s="441"/>
      <c r="B54" s="442"/>
      <c r="C54" s="443"/>
      <c r="D54" s="220" t="s">
        <v>328</v>
      </c>
      <c r="E54" s="301" t="s">
        <v>57</v>
      </c>
      <c r="F54" s="198" t="s">
        <v>329</v>
      </c>
      <c r="G54" s="301" t="s">
        <v>57</v>
      </c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</row>
    <row r="55" spans="1:22" s="341" customFormat="1" ht="24" x14ac:dyDescent="0.2">
      <c r="A55" s="441"/>
      <c r="B55" s="442"/>
      <c r="C55" s="443"/>
      <c r="D55" s="342" t="s">
        <v>330</v>
      </c>
      <c r="E55" s="301" t="s">
        <v>57</v>
      </c>
      <c r="F55" s="198" t="s">
        <v>332</v>
      </c>
      <c r="G55" s="301" t="s">
        <v>57</v>
      </c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</row>
    <row r="56" spans="1:22" s="341" customFormat="1" ht="24" x14ac:dyDescent="0.2">
      <c r="A56" s="441"/>
      <c r="B56" s="442"/>
      <c r="C56" s="443"/>
      <c r="D56" s="444" t="s">
        <v>333</v>
      </c>
      <c r="E56" s="441"/>
      <c r="F56" s="198" t="s">
        <v>334</v>
      </c>
      <c r="G56" s="301" t="s">
        <v>57</v>
      </c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</row>
    <row r="57" spans="1:22" s="341" customFormat="1" ht="24" x14ac:dyDescent="0.2">
      <c r="A57" s="441"/>
      <c r="B57" s="442"/>
      <c r="C57" s="443"/>
      <c r="D57" s="444"/>
      <c r="E57" s="441"/>
      <c r="F57" s="198" t="s">
        <v>335</v>
      </c>
      <c r="G57" s="301" t="s">
        <v>57</v>
      </c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</row>
    <row r="58" spans="1:22" s="341" customFormat="1" ht="36" x14ac:dyDescent="0.2">
      <c r="A58" s="441" t="s">
        <v>349</v>
      </c>
      <c r="B58" s="442" t="s">
        <v>458</v>
      </c>
      <c r="C58" s="442" t="s">
        <v>146</v>
      </c>
      <c r="D58" s="220" t="s">
        <v>317</v>
      </c>
      <c r="E58" s="301" t="s">
        <v>57</v>
      </c>
      <c r="F58" s="199" t="s">
        <v>350</v>
      </c>
      <c r="G58" s="301" t="s">
        <v>59</v>
      </c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</row>
    <row r="59" spans="1:22" s="341" customFormat="1" ht="36" x14ac:dyDescent="0.2">
      <c r="A59" s="441"/>
      <c r="B59" s="442"/>
      <c r="C59" s="443"/>
      <c r="D59" s="220" t="s">
        <v>319</v>
      </c>
      <c r="E59" s="301" t="s">
        <v>57</v>
      </c>
      <c r="F59" s="199" t="s">
        <v>320</v>
      </c>
      <c r="G59" s="301" t="s">
        <v>57</v>
      </c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</row>
    <row r="60" spans="1:22" s="341" customFormat="1" ht="36" x14ac:dyDescent="0.2">
      <c r="A60" s="441"/>
      <c r="B60" s="442"/>
      <c r="C60" s="443"/>
      <c r="D60" s="220" t="s">
        <v>337</v>
      </c>
      <c r="E60" s="301" t="s">
        <v>57</v>
      </c>
      <c r="F60" s="199" t="s">
        <v>338</v>
      </c>
      <c r="G60" s="301" t="s">
        <v>57</v>
      </c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</row>
    <row r="61" spans="1:22" s="341" customFormat="1" ht="36" x14ac:dyDescent="0.2">
      <c r="A61" s="441"/>
      <c r="B61" s="442"/>
      <c r="C61" s="443"/>
      <c r="D61" s="220" t="s">
        <v>323</v>
      </c>
      <c r="E61" s="301" t="s">
        <v>57</v>
      </c>
      <c r="F61" s="199" t="s">
        <v>343</v>
      </c>
      <c r="G61" s="301" t="s">
        <v>57</v>
      </c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</row>
    <row r="62" spans="1:22" s="341" customFormat="1" ht="36" x14ac:dyDescent="0.2">
      <c r="A62" s="441"/>
      <c r="B62" s="442"/>
      <c r="C62" s="443"/>
      <c r="D62" s="220" t="s">
        <v>325</v>
      </c>
      <c r="E62" s="301" t="s">
        <v>57</v>
      </c>
      <c r="F62" s="199" t="s">
        <v>326</v>
      </c>
      <c r="G62" s="301" t="s">
        <v>57</v>
      </c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</row>
    <row r="63" spans="1:22" s="341" customFormat="1" ht="36" x14ac:dyDescent="0.2">
      <c r="A63" s="441"/>
      <c r="B63" s="442"/>
      <c r="C63" s="443"/>
      <c r="D63" s="220" t="s">
        <v>328</v>
      </c>
      <c r="E63" s="301" t="s">
        <v>57</v>
      </c>
      <c r="F63" s="199" t="s">
        <v>329</v>
      </c>
      <c r="G63" s="301" t="s">
        <v>57</v>
      </c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</row>
    <row r="64" spans="1:22" s="341" customFormat="1" ht="24" x14ac:dyDescent="0.2">
      <c r="A64" s="441"/>
      <c r="B64" s="442"/>
      <c r="C64" s="443"/>
      <c r="D64" s="342" t="s">
        <v>330</v>
      </c>
      <c r="E64" s="301" t="s">
        <v>57</v>
      </c>
      <c r="F64" s="199" t="s">
        <v>332</v>
      </c>
      <c r="G64" s="301" t="s">
        <v>57</v>
      </c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</row>
    <row r="65" spans="1:22" s="341" customFormat="1" ht="24" x14ac:dyDescent="0.2">
      <c r="A65" s="441"/>
      <c r="B65" s="442"/>
      <c r="C65" s="443"/>
      <c r="D65" s="444" t="s">
        <v>333</v>
      </c>
      <c r="E65" s="441"/>
      <c r="F65" s="199" t="s">
        <v>334</v>
      </c>
      <c r="G65" s="301" t="s">
        <v>57</v>
      </c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</row>
    <row r="66" spans="1:22" s="341" customFormat="1" ht="24" x14ac:dyDescent="0.2">
      <c r="A66" s="441"/>
      <c r="B66" s="442"/>
      <c r="C66" s="443"/>
      <c r="D66" s="444"/>
      <c r="E66" s="441"/>
      <c r="F66" s="199" t="s">
        <v>335</v>
      </c>
      <c r="G66" s="301" t="s">
        <v>57</v>
      </c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</row>
    <row r="67" spans="1:22" s="341" customFormat="1" ht="36" x14ac:dyDescent="0.2">
      <c r="A67" s="441" t="s">
        <v>351</v>
      </c>
      <c r="B67" s="442" t="str">
        <f>'[1]Załącznik 1 Budynki'!B19</f>
        <v>Budynek mieszkalny</v>
      </c>
      <c r="C67" s="442" t="s">
        <v>147</v>
      </c>
      <c r="D67" s="220" t="s">
        <v>317</v>
      </c>
      <c r="E67" s="301" t="s">
        <v>57</v>
      </c>
      <c r="F67" s="199" t="s">
        <v>342</v>
      </c>
      <c r="G67" s="301" t="s">
        <v>59</v>
      </c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</row>
    <row r="68" spans="1:22" s="341" customFormat="1" ht="36" x14ac:dyDescent="0.2">
      <c r="A68" s="441"/>
      <c r="B68" s="442"/>
      <c r="C68" s="443"/>
      <c r="D68" s="220" t="s">
        <v>319</v>
      </c>
      <c r="E68" s="301" t="s">
        <v>57</v>
      </c>
      <c r="F68" s="199" t="s">
        <v>320</v>
      </c>
      <c r="G68" s="301" t="s">
        <v>57</v>
      </c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</row>
    <row r="69" spans="1:22" s="341" customFormat="1" ht="36" x14ac:dyDescent="0.2">
      <c r="A69" s="441"/>
      <c r="B69" s="442"/>
      <c r="C69" s="443"/>
      <c r="D69" s="220" t="s">
        <v>337</v>
      </c>
      <c r="E69" s="301" t="s">
        <v>57</v>
      </c>
      <c r="F69" s="199" t="s">
        <v>338</v>
      </c>
      <c r="G69" s="301" t="s">
        <v>57</v>
      </c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</row>
    <row r="70" spans="1:22" s="341" customFormat="1" ht="36" x14ac:dyDescent="0.2">
      <c r="A70" s="441"/>
      <c r="B70" s="442"/>
      <c r="C70" s="443"/>
      <c r="D70" s="220" t="s">
        <v>323</v>
      </c>
      <c r="E70" s="301" t="s">
        <v>57</v>
      </c>
      <c r="F70" s="199" t="s">
        <v>343</v>
      </c>
      <c r="G70" s="301" t="s">
        <v>57</v>
      </c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</row>
    <row r="71" spans="1:22" s="341" customFormat="1" ht="36" x14ac:dyDescent="0.2">
      <c r="A71" s="441"/>
      <c r="B71" s="442"/>
      <c r="C71" s="443"/>
      <c r="D71" s="220" t="s">
        <v>325</v>
      </c>
      <c r="E71" s="301" t="s">
        <v>57</v>
      </c>
      <c r="F71" s="199" t="s">
        <v>326</v>
      </c>
      <c r="G71" s="301" t="s">
        <v>57</v>
      </c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</row>
    <row r="72" spans="1:22" s="341" customFormat="1" ht="36" x14ac:dyDescent="0.2">
      <c r="A72" s="441"/>
      <c r="B72" s="442"/>
      <c r="C72" s="443"/>
      <c r="D72" s="220" t="s">
        <v>328</v>
      </c>
      <c r="E72" s="301" t="s">
        <v>57</v>
      </c>
      <c r="F72" s="199" t="s">
        <v>329</v>
      </c>
      <c r="G72" s="301" t="s">
        <v>57</v>
      </c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</row>
    <row r="73" spans="1:22" s="341" customFormat="1" ht="24" x14ac:dyDescent="0.2">
      <c r="A73" s="441"/>
      <c r="B73" s="442"/>
      <c r="C73" s="443"/>
      <c r="D73" s="342" t="s">
        <v>330</v>
      </c>
      <c r="E73" s="301" t="s">
        <v>57</v>
      </c>
      <c r="F73" s="199" t="s">
        <v>332</v>
      </c>
      <c r="G73" s="301" t="s">
        <v>57</v>
      </c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</row>
    <row r="74" spans="1:22" s="341" customFormat="1" ht="24" x14ac:dyDescent="0.2">
      <c r="A74" s="441"/>
      <c r="B74" s="442"/>
      <c r="C74" s="443"/>
      <c r="D74" s="444" t="s">
        <v>333</v>
      </c>
      <c r="E74" s="441"/>
      <c r="F74" s="199" t="s">
        <v>334</v>
      </c>
      <c r="G74" s="301" t="s">
        <v>57</v>
      </c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</row>
    <row r="75" spans="1:22" s="341" customFormat="1" ht="24" x14ac:dyDescent="0.2">
      <c r="A75" s="441"/>
      <c r="B75" s="442"/>
      <c r="C75" s="443"/>
      <c r="D75" s="444"/>
      <c r="E75" s="441"/>
      <c r="F75" s="199" t="s">
        <v>335</v>
      </c>
      <c r="G75" s="301" t="s">
        <v>57</v>
      </c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</row>
    <row r="76" spans="1:22" s="341" customFormat="1" ht="36" x14ac:dyDescent="0.2">
      <c r="A76" s="441" t="s">
        <v>352</v>
      </c>
      <c r="B76" s="442" t="str">
        <f>'[1]Załącznik 1 Budynki'!B21</f>
        <v>Budynek mieszkalny</v>
      </c>
      <c r="C76" s="442" t="s">
        <v>148</v>
      </c>
      <c r="D76" s="220" t="s">
        <v>317</v>
      </c>
      <c r="E76" s="301" t="s">
        <v>57</v>
      </c>
      <c r="F76" s="199" t="s">
        <v>347</v>
      </c>
      <c r="G76" s="301" t="s">
        <v>59</v>
      </c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</row>
    <row r="77" spans="1:22" s="341" customFormat="1" ht="36" x14ac:dyDescent="0.2">
      <c r="A77" s="441"/>
      <c r="B77" s="442"/>
      <c r="C77" s="443"/>
      <c r="D77" s="220" t="s">
        <v>319</v>
      </c>
      <c r="E77" s="301" t="s">
        <v>57</v>
      </c>
      <c r="F77" s="199" t="s">
        <v>320</v>
      </c>
      <c r="G77" s="301" t="s">
        <v>57</v>
      </c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</row>
    <row r="78" spans="1:22" s="341" customFormat="1" ht="36" x14ac:dyDescent="0.2">
      <c r="A78" s="441"/>
      <c r="B78" s="442"/>
      <c r="C78" s="443"/>
      <c r="D78" s="220" t="s">
        <v>337</v>
      </c>
      <c r="E78" s="301" t="s">
        <v>57</v>
      </c>
      <c r="F78" s="199" t="s">
        <v>338</v>
      </c>
      <c r="G78" s="301" t="s">
        <v>57</v>
      </c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</row>
    <row r="79" spans="1:22" s="341" customFormat="1" ht="36" x14ac:dyDescent="0.2">
      <c r="A79" s="441"/>
      <c r="B79" s="442"/>
      <c r="C79" s="443"/>
      <c r="D79" s="220" t="s">
        <v>323</v>
      </c>
      <c r="E79" s="301" t="s">
        <v>57</v>
      </c>
      <c r="F79" s="199" t="s">
        <v>343</v>
      </c>
      <c r="G79" s="301" t="s">
        <v>57</v>
      </c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</row>
    <row r="80" spans="1:22" s="341" customFormat="1" ht="36" x14ac:dyDescent="0.2">
      <c r="A80" s="441"/>
      <c r="B80" s="442"/>
      <c r="C80" s="443"/>
      <c r="D80" s="220" t="s">
        <v>325</v>
      </c>
      <c r="E80" s="301" t="s">
        <v>57</v>
      </c>
      <c r="F80" s="199" t="s">
        <v>326</v>
      </c>
      <c r="G80" s="301" t="s">
        <v>57</v>
      </c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</row>
    <row r="81" spans="1:22" s="341" customFormat="1" ht="36" x14ac:dyDescent="0.2">
      <c r="A81" s="441"/>
      <c r="B81" s="442"/>
      <c r="C81" s="443"/>
      <c r="D81" s="220" t="s">
        <v>328</v>
      </c>
      <c r="E81" s="301" t="s">
        <v>57</v>
      </c>
      <c r="F81" s="199" t="s">
        <v>329</v>
      </c>
      <c r="G81" s="301" t="s">
        <v>57</v>
      </c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</row>
    <row r="82" spans="1:22" s="341" customFormat="1" ht="24" x14ac:dyDescent="0.2">
      <c r="A82" s="441"/>
      <c r="B82" s="442"/>
      <c r="C82" s="443"/>
      <c r="D82" s="342" t="s">
        <v>330</v>
      </c>
      <c r="E82" s="301" t="s">
        <v>57</v>
      </c>
      <c r="F82" s="199" t="s">
        <v>332</v>
      </c>
      <c r="G82" s="301" t="s">
        <v>57</v>
      </c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</row>
    <row r="83" spans="1:22" s="341" customFormat="1" ht="24" x14ac:dyDescent="0.2">
      <c r="A83" s="441"/>
      <c r="B83" s="442"/>
      <c r="C83" s="443"/>
      <c r="D83" s="444" t="s">
        <v>333</v>
      </c>
      <c r="E83" s="441"/>
      <c r="F83" s="199" t="s">
        <v>334</v>
      </c>
      <c r="G83" s="301" t="s">
        <v>57</v>
      </c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</row>
    <row r="84" spans="1:22" s="341" customFormat="1" ht="24" x14ac:dyDescent="0.2">
      <c r="A84" s="441"/>
      <c r="B84" s="442"/>
      <c r="C84" s="443"/>
      <c r="D84" s="444"/>
      <c r="E84" s="441"/>
      <c r="F84" s="199" t="s">
        <v>335</v>
      </c>
      <c r="G84" s="301" t="s">
        <v>57</v>
      </c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</row>
    <row r="85" spans="1:22" s="341" customFormat="1" ht="36" x14ac:dyDescent="0.2">
      <c r="A85" s="441" t="s">
        <v>353</v>
      </c>
      <c r="B85" s="442" t="str">
        <f>'[1]Załącznik 1 Budynki'!B23</f>
        <v>Budynek mieszkalny</v>
      </c>
      <c r="C85" s="442" t="s">
        <v>427</v>
      </c>
      <c r="D85" s="220" t="s">
        <v>317</v>
      </c>
      <c r="E85" s="301" t="s">
        <v>57</v>
      </c>
      <c r="F85" s="198" t="s">
        <v>342</v>
      </c>
      <c r="G85" s="301" t="s">
        <v>59</v>
      </c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</row>
    <row r="86" spans="1:22" s="341" customFormat="1" ht="36" x14ac:dyDescent="0.2">
      <c r="A86" s="441"/>
      <c r="B86" s="442"/>
      <c r="C86" s="443"/>
      <c r="D86" s="220" t="s">
        <v>319</v>
      </c>
      <c r="E86" s="301" t="s">
        <v>57</v>
      </c>
      <c r="F86" s="198" t="s">
        <v>320</v>
      </c>
      <c r="G86" s="301" t="s">
        <v>57</v>
      </c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</row>
    <row r="87" spans="1:22" s="341" customFormat="1" ht="36" x14ac:dyDescent="0.2">
      <c r="A87" s="441"/>
      <c r="B87" s="442"/>
      <c r="C87" s="443"/>
      <c r="D87" s="220" t="s">
        <v>337</v>
      </c>
      <c r="E87" s="301" t="s">
        <v>57</v>
      </c>
      <c r="F87" s="198" t="s">
        <v>338</v>
      </c>
      <c r="G87" s="301" t="s">
        <v>57</v>
      </c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</row>
    <row r="88" spans="1:22" s="341" customFormat="1" ht="36" x14ac:dyDescent="0.2">
      <c r="A88" s="441"/>
      <c r="B88" s="442"/>
      <c r="C88" s="443"/>
      <c r="D88" s="220" t="s">
        <v>323</v>
      </c>
      <c r="E88" s="301" t="s">
        <v>57</v>
      </c>
      <c r="F88" s="198" t="s">
        <v>343</v>
      </c>
      <c r="G88" s="301" t="s">
        <v>57</v>
      </c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</row>
    <row r="89" spans="1:22" s="341" customFormat="1" ht="36" x14ac:dyDescent="0.2">
      <c r="A89" s="441"/>
      <c r="B89" s="442"/>
      <c r="C89" s="443"/>
      <c r="D89" s="220" t="s">
        <v>325</v>
      </c>
      <c r="E89" s="301" t="s">
        <v>57</v>
      </c>
      <c r="F89" s="198" t="s">
        <v>326</v>
      </c>
      <c r="G89" s="301" t="s">
        <v>57</v>
      </c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</row>
    <row r="90" spans="1:22" s="341" customFormat="1" ht="36" x14ac:dyDescent="0.2">
      <c r="A90" s="441"/>
      <c r="B90" s="442"/>
      <c r="C90" s="443"/>
      <c r="D90" s="220" t="s">
        <v>328</v>
      </c>
      <c r="E90" s="301" t="s">
        <v>57</v>
      </c>
      <c r="F90" s="198" t="s">
        <v>329</v>
      </c>
      <c r="G90" s="301" t="s">
        <v>57</v>
      </c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</row>
    <row r="91" spans="1:22" s="341" customFormat="1" ht="24" x14ac:dyDescent="0.2">
      <c r="A91" s="441"/>
      <c r="B91" s="442"/>
      <c r="C91" s="443"/>
      <c r="D91" s="342" t="s">
        <v>330</v>
      </c>
      <c r="E91" s="301" t="s">
        <v>57</v>
      </c>
      <c r="F91" s="198" t="s">
        <v>332</v>
      </c>
      <c r="G91" s="301" t="s">
        <v>57</v>
      </c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</row>
    <row r="92" spans="1:22" s="341" customFormat="1" ht="24" x14ac:dyDescent="0.2">
      <c r="A92" s="441"/>
      <c r="B92" s="442"/>
      <c r="C92" s="443"/>
      <c r="D92" s="444" t="s">
        <v>333</v>
      </c>
      <c r="E92" s="441"/>
      <c r="F92" s="198" t="s">
        <v>334</v>
      </c>
      <c r="G92" s="301" t="s">
        <v>57</v>
      </c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</row>
    <row r="93" spans="1:22" s="341" customFormat="1" ht="24" x14ac:dyDescent="0.2">
      <c r="A93" s="441"/>
      <c r="B93" s="442"/>
      <c r="C93" s="443"/>
      <c r="D93" s="444"/>
      <c r="E93" s="441"/>
      <c r="F93" s="198" t="s">
        <v>335</v>
      </c>
      <c r="G93" s="301" t="s">
        <v>57</v>
      </c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</row>
    <row r="94" spans="1:22" s="341" customFormat="1" ht="36" x14ac:dyDescent="0.2">
      <c r="A94" s="441" t="s">
        <v>354</v>
      </c>
      <c r="B94" s="442" t="s">
        <v>459</v>
      </c>
      <c r="C94" s="442" t="s">
        <v>161</v>
      </c>
      <c r="D94" s="220" t="s">
        <v>317</v>
      </c>
      <c r="E94" s="301" t="s">
        <v>57</v>
      </c>
      <c r="F94" s="198" t="s">
        <v>347</v>
      </c>
      <c r="G94" s="301" t="s">
        <v>59</v>
      </c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</row>
    <row r="95" spans="1:22" s="341" customFormat="1" ht="36" x14ac:dyDescent="0.2">
      <c r="A95" s="441"/>
      <c r="B95" s="442"/>
      <c r="C95" s="443"/>
      <c r="D95" s="220" t="s">
        <v>319</v>
      </c>
      <c r="E95" s="301" t="s">
        <v>57</v>
      </c>
      <c r="F95" s="198" t="s">
        <v>320</v>
      </c>
      <c r="G95" s="301" t="s">
        <v>57</v>
      </c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</row>
    <row r="96" spans="1:22" s="341" customFormat="1" ht="36" x14ac:dyDescent="0.2">
      <c r="A96" s="441"/>
      <c r="B96" s="442"/>
      <c r="C96" s="443"/>
      <c r="D96" s="220" t="s">
        <v>337</v>
      </c>
      <c r="E96" s="301" t="s">
        <v>57</v>
      </c>
      <c r="F96" s="198" t="s">
        <v>338</v>
      </c>
      <c r="G96" s="301" t="s">
        <v>57</v>
      </c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</row>
    <row r="97" spans="1:22" s="341" customFormat="1" ht="36" x14ac:dyDescent="0.2">
      <c r="A97" s="441"/>
      <c r="B97" s="442"/>
      <c r="C97" s="443"/>
      <c r="D97" s="220" t="s">
        <v>323</v>
      </c>
      <c r="E97" s="301" t="s">
        <v>57</v>
      </c>
      <c r="F97" s="198" t="s">
        <v>343</v>
      </c>
      <c r="G97" s="301" t="s">
        <v>57</v>
      </c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</row>
    <row r="98" spans="1:22" s="341" customFormat="1" ht="36" x14ac:dyDescent="0.2">
      <c r="A98" s="441"/>
      <c r="B98" s="442"/>
      <c r="C98" s="443"/>
      <c r="D98" s="220" t="s">
        <v>325</v>
      </c>
      <c r="E98" s="301" t="s">
        <v>57</v>
      </c>
      <c r="F98" s="198" t="s">
        <v>326</v>
      </c>
      <c r="G98" s="301" t="s">
        <v>57</v>
      </c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</row>
    <row r="99" spans="1:22" s="341" customFormat="1" ht="36" x14ac:dyDescent="0.2">
      <c r="A99" s="441"/>
      <c r="B99" s="442"/>
      <c r="C99" s="443"/>
      <c r="D99" s="220" t="s">
        <v>328</v>
      </c>
      <c r="E99" s="301" t="s">
        <v>59</v>
      </c>
      <c r="F99" s="198" t="s">
        <v>329</v>
      </c>
      <c r="G99" s="301" t="s">
        <v>57</v>
      </c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</row>
    <row r="100" spans="1:22" s="341" customFormat="1" ht="24" x14ac:dyDescent="0.2">
      <c r="A100" s="441"/>
      <c r="B100" s="442"/>
      <c r="C100" s="443"/>
      <c r="D100" s="342" t="s">
        <v>330</v>
      </c>
      <c r="E100" s="301" t="s">
        <v>57</v>
      </c>
      <c r="F100" s="198" t="s">
        <v>332</v>
      </c>
      <c r="G100" s="301" t="s">
        <v>57</v>
      </c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</row>
    <row r="101" spans="1:22" s="341" customFormat="1" ht="24" x14ac:dyDescent="0.2">
      <c r="A101" s="441"/>
      <c r="B101" s="442"/>
      <c r="C101" s="443"/>
      <c r="D101" s="444" t="s">
        <v>333</v>
      </c>
      <c r="E101" s="441"/>
      <c r="F101" s="198" t="s">
        <v>334</v>
      </c>
      <c r="G101" s="301" t="s">
        <v>57</v>
      </c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</row>
    <row r="102" spans="1:22" s="341" customFormat="1" ht="24" x14ac:dyDescent="0.2">
      <c r="A102" s="441"/>
      <c r="B102" s="442"/>
      <c r="C102" s="443"/>
      <c r="D102" s="444"/>
      <c r="E102" s="441"/>
      <c r="F102" s="198" t="s">
        <v>335</v>
      </c>
      <c r="G102" s="301" t="s">
        <v>57</v>
      </c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</row>
    <row r="103" spans="1:22" s="341" customFormat="1" ht="36" x14ac:dyDescent="0.2">
      <c r="A103" s="441" t="s">
        <v>355</v>
      </c>
      <c r="B103" s="442" t="s">
        <v>266</v>
      </c>
      <c r="C103" s="442" t="s">
        <v>162</v>
      </c>
      <c r="D103" s="220" t="s">
        <v>317</v>
      </c>
      <c r="E103" s="301" t="s">
        <v>57</v>
      </c>
      <c r="F103" s="198" t="s">
        <v>342</v>
      </c>
      <c r="G103" s="301" t="s">
        <v>59</v>
      </c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</row>
    <row r="104" spans="1:22" s="341" customFormat="1" ht="36" x14ac:dyDescent="0.2">
      <c r="A104" s="441"/>
      <c r="B104" s="442"/>
      <c r="C104" s="443"/>
      <c r="D104" s="220" t="s">
        <v>319</v>
      </c>
      <c r="E104" s="301" t="s">
        <v>57</v>
      </c>
      <c r="F104" s="198" t="s">
        <v>320</v>
      </c>
      <c r="G104" s="301" t="s">
        <v>57</v>
      </c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</row>
    <row r="105" spans="1:22" s="341" customFormat="1" ht="36" x14ac:dyDescent="0.2">
      <c r="A105" s="441"/>
      <c r="B105" s="442"/>
      <c r="C105" s="443"/>
      <c r="D105" s="220" t="s">
        <v>337</v>
      </c>
      <c r="E105" s="301" t="s">
        <v>57</v>
      </c>
      <c r="F105" s="198" t="s">
        <v>338</v>
      </c>
      <c r="G105" s="301" t="s">
        <v>57</v>
      </c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</row>
    <row r="106" spans="1:22" s="341" customFormat="1" ht="36" x14ac:dyDescent="0.2">
      <c r="A106" s="441"/>
      <c r="B106" s="442"/>
      <c r="C106" s="443"/>
      <c r="D106" s="220" t="s">
        <v>323</v>
      </c>
      <c r="E106" s="301" t="s">
        <v>57</v>
      </c>
      <c r="F106" s="198" t="s">
        <v>343</v>
      </c>
      <c r="G106" s="301" t="s">
        <v>57</v>
      </c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</row>
    <row r="107" spans="1:22" s="341" customFormat="1" ht="36" x14ac:dyDescent="0.2">
      <c r="A107" s="441"/>
      <c r="B107" s="442"/>
      <c r="C107" s="443"/>
      <c r="D107" s="220" t="s">
        <v>325</v>
      </c>
      <c r="E107" s="301" t="s">
        <v>57</v>
      </c>
      <c r="F107" s="198" t="s">
        <v>326</v>
      </c>
      <c r="G107" s="301" t="s">
        <v>57</v>
      </c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</row>
    <row r="108" spans="1:22" s="341" customFormat="1" ht="36" x14ac:dyDescent="0.2">
      <c r="A108" s="441"/>
      <c r="B108" s="442"/>
      <c r="C108" s="443"/>
      <c r="D108" s="220" t="s">
        <v>328</v>
      </c>
      <c r="E108" s="301" t="s">
        <v>57</v>
      </c>
      <c r="F108" s="198" t="s">
        <v>329</v>
      </c>
      <c r="G108" s="301" t="s">
        <v>57</v>
      </c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</row>
    <row r="109" spans="1:22" s="341" customFormat="1" ht="24" x14ac:dyDescent="0.2">
      <c r="A109" s="441"/>
      <c r="B109" s="442"/>
      <c r="C109" s="443"/>
      <c r="D109" s="342" t="s">
        <v>330</v>
      </c>
      <c r="E109" s="301" t="s">
        <v>57</v>
      </c>
      <c r="F109" s="198" t="s">
        <v>332</v>
      </c>
      <c r="G109" s="301" t="s">
        <v>57</v>
      </c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</row>
    <row r="110" spans="1:22" s="341" customFormat="1" ht="24" x14ac:dyDescent="0.2">
      <c r="A110" s="441"/>
      <c r="B110" s="442"/>
      <c r="C110" s="443"/>
      <c r="D110" s="444" t="s">
        <v>333</v>
      </c>
      <c r="E110" s="441"/>
      <c r="F110" s="198" t="s">
        <v>334</v>
      </c>
      <c r="G110" s="301" t="s">
        <v>57</v>
      </c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</row>
    <row r="111" spans="1:22" s="341" customFormat="1" ht="24" x14ac:dyDescent="0.2">
      <c r="A111" s="441"/>
      <c r="B111" s="442"/>
      <c r="C111" s="443"/>
      <c r="D111" s="444"/>
      <c r="E111" s="441"/>
      <c r="F111" s="198" t="s">
        <v>335</v>
      </c>
      <c r="G111" s="301" t="s">
        <v>57</v>
      </c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</row>
    <row r="112" spans="1:22" s="341" customFormat="1" ht="36" x14ac:dyDescent="0.2">
      <c r="A112" s="441" t="s">
        <v>356</v>
      </c>
      <c r="B112" s="442" t="s">
        <v>460</v>
      </c>
      <c r="C112" s="442" t="s">
        <v>163</v>
      </c>
      <c r="D112" s="220" t="s">
        <v>317</v>
      </c>
      <c r="E112" s="301" t="s">
        <v>57</v>
      </c>
      <c r="F112" s="199" t="s">
        <v>469</v>
      </c>
      <c r="G112" s="301" t="s">
        <v>59</v>
      </c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</row>
    <row r="113" spans="1:22" s="341" customFormat="1" ht="36" x14ac:dyDescent="0.2">
      <c r="A113" s="441"/>
      <c r="B113" s="442"/>
      <c r="C113" s="443"/>
      <c r="D113" s="220" t="s">
        <v>319</v>
      </c>
      <c r="E113" s="301" t="s">
        <v>57</v>
      </c>
      <c r="F113" s="199" t="s">
        <v>320</v>
      </c>
      <c r="G113" s="301" t="s">
        <v>57</v>
      </c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</row>
    <row r="114" spans="1:22" s="341" customFormat="1" ht="36" x14ac:dyDescent="0.2">
      <c r="A114" s="441"/>
      <c r="B114" s="442"/>
      <c r="C114" s="443"/>
      <c r="D114" s="220" t="s">
        <v>337</v>
      </c>
      <c r="E114" s="301" t="s">
        <v>57</v>
      </c>
      <c r="F114" s="199" t="s">
        <v>470</v>
      </c>
      <c r="G114" s="301" t="s">
        <v>59</v>
      </c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</row>
    <row r="115" spans="1:22" s="341" customFormat="1" ht="36" x14ac:dyDescent="0.2">
      <c r="A115" s="441"/>
      <c r="B115" s="442"/>
      <c r="C115" s="443"/>
      <c r="D115" s="220" t="s">
        <v>323</v>
      </c>
      <c r="E115" s="301"/>
      <c r="F115" s="199" t="s">
        <v>339</v>
      </c>
      <c r="G115" s="301" t="s">
        <v>59</v>
      </c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</row>
    <row r="116" spans="1:22" s="341" customFormat="1" ht="36" x14ac:dyDescent="0.2">
      <c r="A116" s="441"/>
      <c r="B116" s="442"/>
      <c r="C116" s="443"/>
      <c r="D116" s="220" t="s">
        <v>325</v>
      </c>
      <c r="E116" s="301" t="s">
        <v>57</v>
      </c>
      <c r="F116" s="199" t="s">
        <v>326</v>
      </c>
      <c r="G116" s="301" t="s">
        <v>57</v>
      </c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</row>
    <row r="117" spans="1:22" s="341" customFormat="1" ht="36" x14ac:dyDescent="0.2">
      <c r="A117" s="441"/>
      <c r="B117" s="442"/>
      <c r="C117" s="443"/>
      <c r="D117" s="220" t="s">
        <v>328</v>
      </c>
      <c r="E117" s="301" t="s">
        <v>59</v>
      </c>
      <c r="F117" s="199" t="s">
        <v>329</v>
      </c>
      <c r="G117" s="301" t="s">
        <v>57</v>
      </c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</row>
    <row r="118" spans="1:22" s="341" customFormat="1" ht="24" x14ac:dyDescent="0.2">
      <c r="A118" s="441"/>
      <c r="B118" s="442"/>
      <c r="C118" s="443"/>
      <c r="D118" s="342" t="s">
        <v>330</v>
      </c>
      <c r="E118" s="301" t="s">
        <v>57</v>
      </c>
      <c r="F118" s="199" t="s">
        <v>332</v>
      </c>
      <c r="G118" s="301" t="s">
        <v>57</v>
      </c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</row>
    <row r="119" spans="1:22" s="341" customFormat="1" ht="24" x14ac:dyDescent="0.2">
      <c r="A119" s="441"/>
      <c r="B119" s="442"/>
      <c r="C119" s="443"/>
      <c r="D119" s="444" t="s">
        <v>333</v>
      </c>
      <c r="E119" s="441" t="s">
        <v>279</v>
      </c>
      <c r="F119" s="199" t="s">
        <v>334</v>
      </c>
      <c r="G119" s="301" t="s">
        <v>57</v>
      </c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</row>
    <row r="120" spans="1:22" s="341" customFormat="1" ht="24" x14ac:dyDescent="0.2">
      <c r="A120" s="441"/>
      <c r="B120" s="442"/>
      <c r="C120" s="443"/>
      <c r="D120" s="444"/>
      <c r="E120" s="441"/>
      <c r="F120" s="199" t="s">
        <v>335</v>
      </c>
      <c r="G120" s="301" t="s">
        <v>57</v>
      </c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</row>
    <row r="121" spans="1:22" s="341" customFormat="1" ht="36" x14ac:dyDescent="0.2">
      <c r="A121" s="441" t="s">
        <v>357</v>
      </c>
      <c r="B121" s="441" t="s">
        <v>461</v>
      </c>
      <c r="C121" s="442" t="s">
        <v>164</v>
      </c>
      <c r="D121" s="220" t="s">
        <v>317</v>
      </c>
      <c r="E121" s="301" t="s">
        <v>57</v>
      </c>
      <c r="F121" s="199" t="s">
        <v>345</v>
      </c>
      <c r="G121" s="301" t="s">
        <v>59</v>
      </c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</row>
    <row r="122" spans="1:22" s="341" customFormat="1" ht="36" x14ac:dyDescent="0.2">
      <c r="A122" s="441"/>
      <c r="B122" s="441"/>
      <c r="C122" s="442"/>
      <c r="D122" s="220" t="s">
        <v>319</v>
      </c>
      <c r="E122" s="301" t="s">
        <v>57</v>
      </c>
      <c r="F122" s="199" t="s">
        <v>320</v>
      </c>
      <c r="G122" s="301" t="s">
        <v>57</v>
      </c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</row>
    <row r="123" spans="1:22" s="341" customFormat="1" ht="36" x14ac:dyDescent="0.2">
      <c r="A123" s="441"/>
      <c r="B123" s="441"/>
      <c r="C123" s="442"/>
      <c r="D123" s="220" t="s">
        <v>337</v>
      </c>
      <c r="E123" s="301" t="s">
        <v>57</v>
      </c>
      <c r="F123" s="199" t="s">
        <v>338</v>
      </c>
      <c r="G123" s="301" t="s">
        <v>57</v>
      </c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</row>
    <row r="124" spans="1:22" s="341" customFormat="1" ht="36" x14ac:dyDescent="0.2">
      <c r="A124" s="441"/>
      <c r="B124" s="441"/>
      <c r="C124" s="442"/>
      <c r="D124" s="220" t="s">
        <v>323</v>
      </c>
      <c r="E124" s="301" t="s">
        <v>57</v>
      </c>
      <c r="F124" s="199" t="s">
        <v>343</v>
      </c>
      <c r="G124" s="301" t="s">
        <v>57</v>
      </c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</row>
    <row r="125" spans="1:22" s="341" customFormat="1" ht="36" x14ac:dyDescent="0.2">
      <c r="A125" s="441"/>
      <c r="B125" s="441"/>
      <c r="C125" s="442"/>
      <c r="D125" s="220" t="s">
        <v>325</v>
      </c>
      <c r="E125" s="301" t="s">
        <v>57</v>
      </c>
      <c r="F125" s="199" t="s">
        <v>326</v>
      </c>
      <c r="G125" s="301" t="s">
        <v>57</v>
      </c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</row>
    <row r="126" spans="1:22" s="341" customFormat="1" ht="36" x14ac:dyDescent="0.2">
      <c r="A126" s="441"/>
      <c r="B126" s="441"/>
      <c r="C126" s="442"/>
      <c r="D126" s="220" t="s">
        <v>328</v>
      </c>
      <c r="E126" s="301" t="s">
        <v>59</v>
      </c>
      <c r="F126" s="199" t="s">
        <v>329</v>
      </c>
      <c r="G126" s="301" t="s">
        <v>57</v>
      </c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</row>
    <row r="127" spans="1:22" s="341" customFormat="1" ht="24" x14ac:dyDescent="0.2">
      <c r="A127" s="441"/>
      <c r="B127" s="441"/>
      <c r="C127" s="442"/>
      <c r="D127" s="342" t="s">
        <v>330</v>
      </c>
      <c r="E127" s="301" t="s">
        <v>57</v>
      </c>
      <c r="F127" s="199" t="s">
        <v>332</v>
      </c>
      <c r="G127" s="301" t="s">
        <v>57</v>
      </c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</row>
    <row r="128" spans="1:22" s="341" customFormat="1" ht="24" x14ac:dyDescent="0.2">
      <c r="A128" s="441"/>
      <c r="B128" s="441"/>
      <c r="C128" s="442"/>
      <c r="D128" s="444" t="s">
        <v>333</v>
      </c>
      <c r="E128" s="441"/>
      <c r="F128" s="199" t="s">
        <v>334</v>
      </c>
      <c r="G128" s="301" t="s">
        <v>57</v>
      </c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</row>
    <row r="129" spans="1:22" s="341" customFormat="1" ht="24" x14ac:dyDescent="0.2">
      <c r="A129" s="441"/>
      <c r="B129" s="441"/>
      <c r="C129" s="442"/>
      <c r="D129" s="444"/>
      <c r="E129" s="441"/>
      <c r="F129" s="199" t="s">
        <v>335</v>
      </c>
      <c r="G129" s="301" t="s">
        <v>57</v>
      </c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</row>
    <row r="130" spans="1:22" s="341" customFormat="1" ht="36" x14ac:dyDescent="0.2">
      <c r="A130" s="441" t="s">
        <v>358</v>
      </c>
      <c r="B130" s="466" t="s">
        <v>462</v>
      </c>
      <c r="C130" s="442" t="s">
        <v>165</v>
      </c>
      <c r="D130" s="220" t="s">
        <v>317</v>
      </c>
      <c r="E130" s="301" t="s">
        <v>57</v>
      </c>
      <c r="F130" s="199" t="s">
        <v>359</v>
      </c>
      <c r="G130" s="301" t="s">
        <v>59</v>
      </c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</row>
    <row r="131" spans="1:22" s="341" customFormat="1" ht="36" x14ac:dyDescent="0.2">
      <c r="A131" s="441"/>
      <c r="B131" s="466"/>
      <c r="C131" s="443"/>
      <c r="D131" s="220" t="s">
        <v>360</v>
      </c>
      <c r="E131" s="301" t="s">
        <v>321</v>
      </c>
      <c r="F131" s="199" t="s">
        <v>320</v>
      </c>
      <c r="G131" s="301" t="s">
        <v>57</v>
      </c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</row>
    <row r="132" spans="1:22" s="341" customFormat="1" ht="36" x14ac:dyDescent="0.2">
      <c r="A132" s="441"/>
      <c r="B132" s="466"/>
      <c r="C132" s="443"/>
      <c r="D132" s="220" t="s">
        <v>337</v>
      </c>
      <c r="E132" s="301" t="s">
        <v>57</v>
      </c>
      <c r="F132" s="199" t="s">
        <v>468</v>
      </c>
      <c r="G132" s="301" t="s">
        <v>57</v>
      </c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</row>
    <row r="133" spans="1:22" s="341" customFormat="1" ht="36" x14ac:dyDescent="0.2">
      <c r="A133" s="441"/>
      <c r="B133" s="466"/>
      <c r="C133" s="443"/>
      <c r="D133" s="220" t="s">
        <v>323</v>
      </c>
      <c r="E133" s="301" t="s">
        <v>57</v>
      </c>
      <c r="F133" s="199" t="s">
        <v>339</v>
      </c>
      <c r="G133" s="301" t="s">
        <v>59</v>
      </c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</row>
    <row r="134" spans="1:22" s="341" customFormat="1" ht="36" x14ac:dyDescent="0.2">
      <c r="A134" s="441"/>
      <c r="B134" s="466"/>
      <c r="C134" s="443"/>
      <c r="D134" s="220" t="s">
        <v>325</v>
      </c>
      <c r="E134" s="301" t="s">
        <v>57</v>
      </c>
      <c r="F134" s="199" t="s">
        <v>326</v>
      </c>
      <c r="G134" s="301" t="s">
        <v>57</v>
      </c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</row>
    <row r="135" spans="1:22" s="341" customFormat="1" ht="36" x14ac:dyDescent="0.2">
      <c r="A135" s="441"/>
      <c r="B135" s="466"/>
      <c r="C135" s="443"/>
      <c r="D135" s="220" t="s">
        <v>328</v>
      </c>
      <c r="E135" s="301" t="s">
        <v>59</v>
      </c>
      <c r="F135" s="199" t="s">
        <v>329</v>
      </c>
      <c r="G135" s="301" t="s">
        <v>57</v>
      </c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</row>
    <row r="136" spans="1:22" s="341" customFormat="1" ht="24" x14ac:dyDescent="0.2">
      <c r="A136" s="441"/>
      <c r="B136" s="466"/>
      <c r="C136" s="443"/>
      <c r="D136" s="342" t="s">
        <v>330</v>
      </c>
      <c r="E136" s="301" t="s">
        <v>369</v>
      </c>
      <c r="F136" s="199" t="s">
        <v>332</v>
      </c>
      <c r="G136" s="301" t="s">
        <v>57</v>
      </c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</row>
    <row r="137" spans="1:22" s="341" customFormat="1" ht="24" x14ac:dyDescent="0.2">
      <c r="A137" s="441"/>
      <c r="B137" s="466"/>
      <c r="C137" s="443"/>
      <c r="D137" s="444" t="s">
        <v>333</v>
      </c>
      <c r="E137" s="441"/>
      <c r="F137" s="199" t="s">
        <v>334</v>
      </c>
      <c r="G137" s="301" t="s">
        <v>57</v>
      </c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</row>
    <row r="138" spans="1:22" s="341" customFormat="1" ht="24" x14ac:dyDescent="0.2">
      <c r="A138" s="441"/>
      <c r="B138" s="466"/>
      <c r="C138" s="443"/>
      <c r="D138" s="444"/>
      <c r="E138" s="441"/>
      <c r="F138" s="199" t="s">
        <v>335</v>
      </c>
      <c r="G138" s="301" t="s">
        <v>57</v>
      </c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</row>
    <row r="139" spans="1:22" s="341" customFormat="1" ht="39" customHeight="1" x14ac:dyDescent="0.2">
      <c r="A139" s="441" t="s">
        <v>361</v>
      </c>
      <c r="B139" s="466" t="s">
        <v>462</v>
      </c>
      <c r="C139" s="442" t="s">
        <v>463</v>
      </c>
      <c r="D139" s="220" t="s">
        <v>317</v>
      </c>
      <c r="E139" s="301" t="s">
        <v>57</v>
      </c>
      <c r="F139" s="199" t="s">
        <v>467</v>
      </c>
      <c r="G139" s="301" t="s">
        <v>59</v>
      </c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</row>
    <row r="140" spans="1:22" s="341" customFormat="1" ht="36" x14ac:dyDescent="0.2">
      <c r="A140" s="441"/>
      <c r="B140" s="466"/>
      <c r="C140" s="443"/>
      <c r="D140" s="220" t="s">
        <v>319</v>
      </c>
      <c r="E140" s="301" t="s">
        <v>57</v>
      </c>
      <c r="F140" s="199" t="s">
        <v>320</v>
      </c>
      <c r="G140" s="301" t="s">
        <v>57</v>
      </c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</row>
    <row r="141" spans="1:22" s="341" customFormat="1" ht="36" x14ac:dyDescent="0.2">
      <c r="A141" s="441"/>
      <c r="B141" s="466"/>
      <c r="C141" s="443"/>
      <c r="D141" s="220" t="s">
        <v>337</v>
      </c>
      <c r="E141" s="301" t="s">
        <v>57</v>
      </c>
      <c r="F141" s="199" t="s">
        <v>338</v>
      </c>
      <c r="G141" s="301" t="s">
        <v>57</v>
      </c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</row>
    <row r="142" spans="1:22" s="341" customFormat="1" ht="36" x14ac:dyDescent="0.2">
      <c r="A142" s="441"/>
      <c r="B142" s="466"/>
      <c r="C142" s="443"/>
      <c r="D142" s="220" t="s">
        <v>323</v>
      </c>
      <c r="E142" s="301" t="s">
        <v>57</v>
      </c>
      <c r="F142" s="199" t="s">
        <v>374</v>
      </c>
      <c r="G142" s="301" t="s">
        <v>59</v>
      </c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</row>
    <row r="143" spans="1:22" s="341" customFormat="1" ht="36" x14ac:dyDescent="0.2">
      <c r="A143" s="441"/>
      <c r="B143" s="466"/>
      <c r="C143" s="443"/>
      <c r="D143" s="220" t="s">
        <v>325</v>
      </c>
      <c r="E143" s="301" t="s">
        <v>57</v>
      </c>
      <c r="F143" s="199" t="s">
        <v>326</v>
      </c>
      <c r="G143" s="301" t="s">
        <v>57</v>
      </c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</row>
    <row r="144" spans="1:22" s="341" customFormat="1" ht="36" x14ac:dyDescent="0.2">
      <c r="A144" s="441"/>
      <c r="B144" s="466"/>
      <c r="C144" s="443"/>
      <c r="D144" s="220" t="s">
        <v>328</v>
      </c>
      <c r="E144" s="301" t="s">
        <v>59</v>
      </c>
      <c r="F144" s="199" t="s">
        <v>329</v>
      </c>
      <c r="G144" s="301" t="s">
        <v>57</v>
      </c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</row>
    <row r="145" spans="1:22" s="341" customFormat="1" ht="24" x14ac:dyDescent="0.2">
      <c r="A145" s="441"/>
      <c r="B145" s="466"/>
      <c r="C145" s="443"/>
      <c r="D145" s="342" t="s">
        <v>330</v>
      </c>
      <c r="E145" s="301" t="s">
        <v>57</v>
      </c>
      <c r="F145" s="199" t="s">
        <v>332</v>
      </c>
      <c r="G145" s="301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</row>
    <row r="146" spans="1:22" s="341" customFormat="1" ht="24" x14ac:dyDescent="0.2">
      <c r="A146" s="441"/>
      <c r="B146" s="466"/>
      <c r="C146" s="443"/>
      <c r="D146" s="444" t="s">
        <v>333</v>
      </c>
      <c r="E146" s="441"/>
      <c r="F146" s="199" t="s">
        <v>334</v>
      </c>
      <c r="G146" s="301" t="s">
        <v>57</v>
      </c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</row>
    <row r="147" spans="1:22" s="341" customFormat="1" ht="24" x14ac:dyDescent="0.2">
      <c r="A147" s="441"/>
      <c r="B147" s="466"/>
      <c r="C147" s="443"/>
      <c r="D147" s="444"/>
      <c r="E147" s="441"/>
      <c r="F147" s="199" t="s">
        <v>335</v>
      </c>
      <c r="G147" s="301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</row>
    <row r="148" spans="1:22" s="341" customFormat="1" ht="36" x14ac:dyDescent="0.2">
      <c r="A148" s="441" t="s">
        <v>362</v>
      </c>
      <c r="B148" s="442" t="s">
        <v>267</v>
      </c>
      <c r="C148" s="442" t="s">
        <v>169</v>
      </c>
      <c r="D148" s="220" t="s">
        <v>317</v>
      </c>
      <c r="E148" s="301" t="s">
        <v>57</v>
      </c>
      <c r="F148" s="199" t="s">
        <v>347</v>
      </c>
      <c r="G148" s="301" t="s">
        <v>59</v>
      </c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</row>
    <row r="149" spans="1:22" s="341" customFormat="1" ht="36" x14ac:dyDescent="0.2">
      <c r="A149" s="441"/>
      <c r="B149" s="442"/>
      <c r="C149" s="443"/>
      <c r="D149" s="220" t="s">
        <v>319</v>
      </c>
      <c r="E149" s="301" t="s">
        <v>57</v>
      </c>
      <c r="F149" s="199" t="s">
        <v>320</v>
      </c>
      <c r="G149" s="301" t="s">
        <v>57</v>
      </c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</row>
    <row r="150" spans="1:22" s="341" customFormat="1" ht="36" x14ac:dyDescent="0.2">
      <c r="A150" s="441"/>
      <c r="B150" s="442"/>
      <c r="C150" s="443"/>
      <c r="D150" s="220" t="s">
        <v>337</v>
      </c>
      <c r="E150" s="301" t="s">
        <v>57</v>
      </c>
      <c r="F150" s="199" t="s">
        <v>338</v>
      </c>
      <c r="G150" s="301" t="s">
        <v>57</v>
      </c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</row>
    <row r="151" spans="1:22" s="341" customFormat="1" ht="36" x14ac:dyDescent="0.2">
      <c r="A151" s="441"/>
      <c r="B151" s="442"/>
      <c r="C151" s="443"/>
      <c r="D151" s="220" t="s">
        <v>323</v>
      </c>
      <c r="E151" s="301" t="s">
        <v>57</v>
      </c>
      <c r="F151" s="199" t="s">
        <v>343</v>
      </c>
      <c r="G151" s="301" t="s">
        <v>57</v>
      </c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</row>
    <row r="152" spans="1:22" s="341" customFormat="1" ht="36" x14ac:dyDescent="0.2">
      <c r="A152" s="441"/>
      <c r="B152" s="442"/>
      <c r="C152" s="443"/>
      <c r="D152" s="220" t="s">
        <v>325</v>
      </c>
      <c r="E152" s="301" t="s">
        <v>59</v>
      </c>
      <c r="F152" s="199" t="s">
        <v>326</v>
      </c>
      <c r="G152" s="301" t="s">
        <v>57</v>
      </c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</row>
    <row r="153" spans="1:22" s="341" customFormat="1" ht="36" x14ac:dyDescent="0.2">
      <c r="A153" s="441"/>
      <c r="B153" s="442"/>
      <c r="C153" s="443"/>
      <c r="D153" s="220" t="s">
        <v>328</v>
      </c>
      <c r="E153" s="301" t="s">
        <v>57</v>
      </c>
      <c r="F153" s="199" t="s">
        <v>329</v>
      </c>
      <c r="G153" s="301" t="s">
        <v>57</v>
      </c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</row>
    <row r="154" spans="1:22" s="341" customFormat="1" ht="24" x14ac:dyDescent="0.2">
      <c r="A154" s="441"/>
      <c r="B154" s="442"/>
      <c r="C154" s="443"/>
      <c r="D154" s="342" t="s">
        <v>330</v>
      </c>
      <c r="E154" s="301" t="s">
        <v>57</v>
      </c>
      <c r="F154" s="199" t="s">
        <v>332</v>
      </c>
      <c r="G154" s="301" t="s">
        <v>57</v>
      </c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</row>
    <row r="155" spans="1:22" s="341" customFormat="1" ht="24" x14ac:dyDescent="0.2">
      <c r="A155" s="441"/>
      <c r="B155" s="442"/>
      <c r="C155" s="443"/>
      <c r="D155" s="444" t="s">
        <v>333</v>
      </c>
      <c r="E155" s="441"/>
      <c r="F155" s="199" t="s">
        <v>334</v>
      </c>
      <c r="G155" s="301" t="s">
        <v>57</v>
      </c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</row>
    <row r="156" spans="1:22" s="341" customFormat="1" ht="24" x14ac:dyDescent="0.2">
      <c r="A156" s="441"/>
      <c r="B156" s="442"/>
      <c r="C156" s="443"/>
      <c r="D156" s="444"/>
      <c r="E156" s="441"/>
      <c r="F156" s="199" t="s">
        <v>335</v>
      </c>
      <c r="G156" s="301" t="s">
        <v>57</v>
      </c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</row>
    <row r="157" spans="1:22" s="341" customFormat="1" ht="36" x14ac:dyDescent="0.2">
      <c r="A157" s="441" t="s">
        <v>363</v>
      </c>
      <c r="B157" s="442" t="s">
        <v>159</v>
      </c>
      <c r="C157" s="442" t="s">
        <v>743</v>
      </c>
      <c r="D157" s="220" t="s">
        <v>367</v>
      </c>
      <c r="E157" s="301" t="s">
        <v>57</v>
      </c>
      <c r="F157" s="199" t="s">
        <v>347</v>
      </c>
      <c r="G157" s="301" t="s">
        <v>59</v>
      </c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</row>
    <row r="158" spans="1:22" s="341" customFormat="1" ht="36" x14ac:dyDescent="0.2">
      <c r="A158" s="441"/>
      <c r="B158" s="442"/>
      <c r="C158" s="443"/>
      <c r="D158" s="220" t="s">
        <v>319</v>
      </c>
      <c r="E158" s="301" t="s">
        <v>57</v>
      </c>
      <c r="F158" s="199" t="s">
        <v>320</v>
      </c>
      <c r="G158" s="301" t="s">
        <v>57</v>
      </c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</row>
    <row r="159" spans="1:22" s="341" customFormat="1" ht="36" x14ac:dyDescent="0.2">
      <c r="A159" s="441"/>
      <c r="B159" s="442"/>
      <c r="C159" s="443"/>
      <c r="D159" s="220" t="s">
        <v>337</v>
      </c>
      <c r="E159" s="301" t="s">
        <v>57</v>
      </c>
      <c r="F159" s="199" t="s">
        <v>338</v>
      </c>
      <c r="G159" s="301" t="s">
        <v>57</v>
      </c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</row>
    <row r="160" spans="1:22" s="341" customFormat="1" ht="36" x14ac:dyDescent="0.2">
      <c r="A160" s="441"/>
      <c r="B160" s="442"/>
      <c r="C160" s="443"/>
      <c r="D160" s="220" t="s">
        <v>323</v>
      </c>
      <c r="E160" s="301" t="s">
        <v>57</v>
      </c>
      <c r="F160" s="199" t="s">
        <v>343</v>
      </c>
      <c r="G160" s="301" t="s">
        <v>57</v>
      </c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</row>
    <row r="161" spans="1:22" s="341" customFormat="1" ht="36" x14ac:dyDescent="0.2">
      <c r="A161" s="441"/>
      <c r="B161" s="442"/>
      <c r="C161" s="443"/>
      <c r="D161" s="220" t="s">
        <v>325</v>
      </c>
      <c r="E161" s="301" t="s">
        <v>59</v>
      </c>
      <c r="F161" s="199" t="s">
        <v>326</v>
      </c>
      <c r="G161" s="301" t="s">
        <v>57</v>
      </c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</row>
    <row r="162" spans="1:22" s="341" customFormat="1" ht="36" x14ac:dyDescent="0.2">
      <c r="A162" s="441"/>
      <c r="B162" s="442"/>
      <c r="C162" s="443"/>
      <c r="D162" s="220" t="s">
        <v>328</v>
      </c>
      <c r="E162" s="301" t="s">
        <v>59</v>
      </c>
      <c r="F162" s="199" t="s">
        <v>329</v>
      </c>
      <c r="G162" s="301" t="s">
        <v>57</v>
      </c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</row>
    <row r="163" spans="1:22" s="341" customFormat="1" ht="24" x14ac:dyDescent="0.2">
      <c r="A163" s="441"/>
      <c r="B163" s="442"/>
      <c r="C163" s="443"/>
      <c r="D163" s="342" t="s">
        <v>330</v>
      </c>
      <c r="E163" s="301" t="s">
        <v>57</v>
      </c>
      <c r="F163" s="199" t="s">
        <v>332</v>
      </c>
      <c r="G163" s="301" t="s">
        <v>57</v>
      </c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</row>
    <row r="164" spans="1:22" s="341" customFormat="1" ht="24" x14ac:dyDescent="0.2">
      <c r="A164" s="441"/>
      <c r="B164" s="442"/>
      <c r="C164" s="443"/>
      <c r="D164" s="444" t="s">
        <v>333</v>
      </c>
      <c r="E164" s="441"/>
      <c r="F164" s="199" t="s">
        <v>334</v>
      </c>
      <c r="G164" s="301" t="s">
        <v>57</v>
      </c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</row>
    <row r="165" spans="1:22" s="341" customFormat="1" ht="24" x14ac:dyDescent="0.2">
      <c r="A165" s="441"/>
      <c r="B165" s="442"/>
      <c r="C165" s="443"/>
      <c r="D165" s="444"/>
      <c r="E165" s="441"/>
      <c r="F165" s="199" t="s">
        <v>335</v>
      </c>
      <c r="G165" s="301" t="s">
        <v>57</v>
      </c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</row>
    <row r="166" spans="1:22" s="341" customFormat="1" ht="36" x14ac:dyDescent="0.2">
      <c r="A166" s="441" t="s">
        <v>364</v>
      </c>
      <c r="B166" s="442" t="str">
        <f>'[1]Załącznik 1 Budynki'!B46</f>
        <v>Świetlica</v>
      </c>
      <c r="C166" s="442" t="s">
        <v>428</v>
      </c>
      <c r="D166" s="220" t="s">
        <v>317</v>
      </c>
      <c r="E166" s="301" t="s">
        <v>57</v>
      </c>
      <c r="F166" s="199" t="s">
        <v>347</v>
      </c>
      <c r="G166" s="301" t="s">
        <v>59</v>
      </c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</row>
    <row r="167" spans="1:22" s="341" customFormat="1" ht="36" x14ac:dyDescent="0.2">
      <c r="A167" s="441"/>
      <c r="B167" s="442"/>
      <c r="C167" s="443"/>
      <c r="D167" s="220" t="s">
        <v>319</v>
      </c>
      <c r="E167" s="301" t="s">
        <v>57</v>
      </c>
      <c r="F167" s="199" t="s">
        <v>320</v>
      </c>
      <c r="G167" s="301" t="s">
        <v>57</v>
      </c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</row>
    <row r="168" spans="1:22" s="341" customFormat="1" ht="36" x14ac:dyDescent="0.2">
      <c r="A168" s="441"/>
      <c r="B168" s="442"/>
      <c r="C168" s="443"/>
      <c r="D168" s="220" t="s">
        <v>337</v>
      </c>
      <c r="E168" s="301" t="s">
        <v>57</v>
      </c>
      <c r="F168" s="199" t="s">
        <v>338</v>
      </c>
      <c r="G168" s="301" t="s">
        <v>57</v>
      </c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</row>
    <row r="169" spans="1:22" s="341" customFormat="1" ht="36" x14ac:dyDescent="0.2">
      <c r="A169" s="441"/>
      <c r="B169" s="442"/>
      <c r="C169" s="443"/>
      <c r="D169" s="220" t="s">
        <v>323</v>
      </c>
      <c r="E169" s="301" t="s">
        <v>57</v>
      </c>
      <c r="F169" s="199" t="s">
        <v>343</v>
      </c>
      <c r="G169" s="301" t="s">
        <v>57</v>
      </c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</row>
    <row r="170" spans="1:22" s="341" customFormat="1" ht="36" x14ac:dyDescent="0.2">
      <c r="A170" s="441"/>
      <c r="B170" s="442"/>
      <c r="C170" s="443"/>
      <c r="D170" s="220" t="s">
        <v>325</v>
      </c>
      <c r="E170" s="301" t="s">
        <v>57</v>
      </c>
      <c r="F170" s="199" t="s">
        <v>326</v>
      </c>
      <c r="G170" s="301" t="s">
        <v>57</v>
      </c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</row>
    <row r="171" spans="1:22" s="341" customFormat="1" ht="36" x14ac:dyDescent="0.2">
      <c r="A171" s="441"/>
      <c r="B171" s="442"/>
      <c r="C171" s="443"/>
      <c r="D171" s="220" t="s">
        <v>328</v>
      </c>
      <c r="E171" s="301" t="s">
        <v>59</v>
      </c>
      <c r="F171" s="199" t="s">
        <v>329</v>
      </c>
      <c r="G171" s="301" t="s">
        <v>57</v>
      </c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</row>
    <row r="172" spans="1:22" s="341" customFormat="1" ht="24" x14ac:dyDescent="0.2">
      <c r="A172" s="441"/>
      <c r="B172" s="442"/>
      <c r="C172" s="443"/>
      <c r="D172" s="342" t="s">
        <v>330</v>
      </c>
      <c r="E172" s="301" t="s">
        <v>369</v>
      </c>
      <c r="F172" s="199" t="s">
        <v>332</v>
      </c>
      <c r="G172" s="301" t="s">
        <v>57</v>
      </c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</row>
    <row r="173" spans="1:22" s="341" customFormat="1" ht="24" x14ac:dyDescent="0.2">
      <c r="A173" s="441"/>
      <c r="B173" s="442"/>
      <c r="C173" s="443"/>
      <c r="D173" s="444" t="s">
        <v>333</v>
      </c>
      <c r="E173" s="441" t="s">
        <v>466</v>
      </c>
      <c r="F173" s="199" t="s">
        <v>334</v>
      </c>
      <c r="G173" s="301" t="s">
        <v>57</v>
      </c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</row>
    <row r="174" spans="1:22" s="341" customFormat="1" ht="24" x14ac:dyDescent="0.2">
      <c r="A174" s="441"/>
      <c r="B174" s="442"/>
      <c r="C174" s="443"/>
      <c r="D174" s="444"/>
      <c r="E174" s="441"/>
      <c r="F174" s="199" t="s">
        <v>335</v>
      </c>
      <c r="G174" s="301" t="s">
        <v>57</v>
      </c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40"/>
    </row>
    <row r="175" spans="1:22" s="341" customFormat="1" ht="36" x14ac:dyDescent="0.2">
      <c r="A175" s="467" t="s">
        <v>366</v>
      </c>
      <c r="B175" s="466" t="s">
        <v>159</v>
      </c>
      <c r="C175" s="443" t="s">
        <v>300</v>
      </c>
      <c r="D175" s="220" t="s">
        <v>317</v>
      </c>
      <c r="E175" s="302" t="s">
        <v>57</v>
      </c>
      <c r="F175" s="220" t="s">
        <v>347</v>
      </c>
      <c r="G175" s="302" t="s">
        <v>59</v>
      </c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</row>
    <row r="176" spans="1:22" s="341" customFormat="1" ht="36" x14ac:dyDescent="0.2">
      <c r="A176" s="467"/>
      <c r="B176" s="466"/>
      <c r="C176" s="443"/>
      <c r="D176" s="220" t="s">
        <v>319</v>
      </c>
      <c r="E176" s="302" t="s">
        <v>57</v>
      </c>
      <c r="F176" s="220" t="s">
        <v>320</v>
      </c>
      <c r="G176" s="302" t="s">
        <v>57</v>
      </c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</row>
    <row r="177" spans="1:22" s="341" customFormat="1" ht="36" x14ac:dyDescent="0.2">
      <c r="A177" s="467"/>
      <c r="B177" s="466"/>
      <c r="C177" s="443"/>
      <c r="D177" s="220" t="s">
        <v>337</v>
      </c>
      <c r="E177" s="302" t="s">
        <v>57</v>
      </c>
      <c r="F177" s="220" t="s">
        <v>338</v>
      </c>
      <c r="G177" s="302" t="s">
        <v>57</v>
      </c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</row>
    <row r="178" spans="1:22" s="341" customFormat="1" ht="36" x14ac:dyDescent="0.2">
      <c r="A178" s="467"/>
      <c r="B178" s="466"/>
      <c r="C178" s="443"/>
      <c r="D178" s="220" t="s">
        <v>323</v>
      </c>
      <c r="E178" s="302" t="s">
        <v>57</v>
      </c>
      <c r="F178" s="220" t="s">
        <v>343</v>
      </c>
      <c r="G178" s="302" t="s">
        <v>57</v>
      </c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</row>
    <row r="179" spans="1:22" s="341" customFormat="1" ht="36" x14ac:dyDescent="0.2">
      <c r="A179" s="467"/>
      <c r="B179" s="466"/>
      <c r="C179" s="443"/>
      <c r="D179" s="220" t="s">
        <v>325</v>
      </c>
      <c r="E179" s="302" t="s">
        <v>57</v>
      </c>
      <c r="F179" s="220" t="s">
        <v>326</v>
      </c>
      <c r="G179" s="302" t="s">
        <v>57</v>
      </c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</row>
    <row r="180" spans="1:22" s="341" customFormat="1" ht="36" x14ac:dyDescent="0.2">
      <c r="A180" s="467"/>
      <c r="B180" s="466"/>
      <c r="C180" s="443"/>
      <c r="D180" s="220" t="s">
        <v>328</v>
      </c>
      <c r="E180" s="302" t="s">
        <v>59</v>
      </c>
      <c r="F180" s="220" t="s">
        <v>329</v>
      </c>
      <c r="G180" s="302" t="s">
        <v>57</v>
      </c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</row>
    <row r="181" spans="1:22" s="341" customFormat="1" ht="24" x14ac:dyDescent="0.2">
      <c r="A181" s="467"/>
      <c r="B181" s="466"/>
      <c r="C181" s="443"/>
      <c r="D181" s="342" t="s">
        <v>330</v>
      </c>
      <c r="E181" s="302" t="s">
        <v>369</v>
      </c>
      <c r="F181" s="220" t="s">
        <v>332</v>
      </c>
      <c r="G181" s="302" t="s">
        <v>57</v>
      </c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</row>
    <row r="182" spans="1:22" s="341" customFormat="1" ht="24" x14ac:dyDescent="0.2">
      <c r="A182" s="467"/>
      <c r="B182" s="466"/>
      <c r="C182" s="443"/>
      <c r="D182" s="444" t="s">
        <v>333</v>
      </c>
      <c r="E182" s="467" t="s">
        <v>279</v>
      </c>
      <c r="F182" s="220" t="s">
        <v>334</v>
      </c>
      <c r="G182" s="302" t="s">
        <v>57</v>
      </c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</row>
    <row r="183" spans="1:22" s="341" customFormat="1" ht="24" x14ac:dyDescent="0.2">
      <c r="A183" s="467"/>
      <c r="B183" s="466"/>
      <c r="C183" s="443"/>
      <c r="D183" s="444"/>
      <c r="E183" s="467"/>
      <c r="F183" s="220" t="s">
        <v>335</v>
      </c>
      <c r="G183" s="302" t="s">
        <v>57</v>
      </c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</row>
    <row r="184" spans="1:22" s="341" customFormat="1" ht="36" x14ac:dyDescent="0.2">
      <c r="A184" s="441" t="s">
        <v>368</v>
      </c>
      <c r="B184" s="442" t="str">
        <f>'[1]Załącznik 1 Budynki'!B48</f>
        <v>Świetlica</v>
      </c>
      <c r="C184" s="442" t="s">
        <v>372</v>
      </c>
      <c r="D184" s="220" t="s">
        <v>317</v>
      </c>
      <c r="E184" s="301" t="s">
        <v>57</v>
      </c>
      <c r="F184" s="199" t="s">
        <v>342</v>
      </c>
      <c r="G184" s="301" t="s">
        <v>59</v>
      </c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</row>
    <row r="185" spans="1:22" s="341" customFormat="1" ht="36" x14ac:dyDescent="0.2">
      <c r="A185" s="441"/>
      <c r="B185" s="442"/>
      <c r="C185" s="443"/>
      <c r="D185" s="220" t="s">
        <v>319</v>
      </c>
      <c r="E185" s="301" t="s">
        <v>57</v>
      </c>
      <c r="F185" s="199" t="s">
        <v>320</v>
      </c>
      <c r="G185" s="301" t="s">
        <v>57</v>
      </c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</row>
    <row r="186" spans="1:22" s="341" customFormat="1" ht="36" x14ac:dyDescent="0.2">
      <c r="A186" s="441"/>
      <c r="B186" s="442"/>
      <c r="C186" s="443"/>
      <c r="D186" s="220" t="s">
        <v>337</v>
      </c>
      <c r="E186" s="301" t="s">
        <v>57</v>
      </c>
      <c r="F186" s="199" t="s">
        <v>373</v>
      </c>
      <c r="G186" s="301" t="s">
        <v>59</v>
      </c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</row>
    <row r="187" spans="1:22" s="341" customFormat="1" ht="36" x14ac:dyDescent="0.2">
      <c r="A187" s="441"/>
      <c r="B187" s="442"/>
      <c r="C187" s="443"/>
      <c r="D187" s="220" t="s">
        <v>323</v>
      </c>
      <c r="E187" s="301" t="s">
        <v>57</v>
      </c>
      <c r="F187" s="199" t="s">
        <v>374</v>
      </c>
      <c r="G187" s="301" t="s">
        <v>59</v>
      </c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</row>
    <row r="188" spans="1:22" s="341" customFormat="1" ht="36" x14ac:dyDescent="0.2">
      <c r="A188" s="441"/>
      <c r="B188" s="442"/>
      <c r="C188" s="443"/>
      <c r="D188" s="220" t="s">
        <v>325</v>
      </c>
      <c r="E188" s="301" t="s">
        <v>57</v>
      </c>
      <c r="F188" s="199" t="s">
        <v>326</v>
      </c>
      <c r="G188" s="301" t="s">
        <v>57</v>
      </c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</row>
    <row r="189" spans="1:22" s="341" customFormat="1" ht="36" x14ac:dyDescent="0.2">
      <c r="A189" s="441"/>
      <c r="B189" s="442"/>
      <c r="C189" s="443"/>
      <c r="D189" s="220" t="s">
        <v>328</v>
      </c>
      <c r="E189" s="301" t="s">
        <v>59</v>
      </c>
      <c r="F189" s="199" t="s">
        <v>329</v>
      </c>
      <c r="G189" s="301" t="s">
        <v>57</v>
      </c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</row>
    <row r="190" spans="1:22" s="341" customFormat="1" ht="24" x14ac:dyDescent="0.2">
      <c r="A190" s="441"/>
      <c r="B190" s="442"/>
      <c r="C190" s="443"/>
      <c r="D190" s="342" t="s">
        <v>330</v>
      </c>
      <c r="E190" s="301" t="s">
        <v>369</v>
      </c>
      <c r="F190" s="199" t="s">
        <v>332</v>
      </c>
      <c r="G190" s="301" t="s">
        <v>57</v>
      </c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40"/>
    </row>
    <row r="191" spans="1:22" s="341" customFormat="1" ht="24" x14ac:dyDescent="0.2">
      <c r="A191" s="441"/>
      <c r="B191" s="442"/>
      <c r="C191" s="443"/>
      <c r="D191" s="444" t="s">
        <v>333</v>
      </c>
      <c r="E191" s="441" t="s">
        <v>279</v>
      </c>
      <c r="F191" s="199" t="s">
        <v>334</v>
      </c>
      <c r="G191" s="301" t="s">
        <v>57</v>
      </c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</row>
    <row r="192" spans="1:22" s="341" customFormat="1" ht="24" x14ac:dyDescent="0.2">
      <c r="A192" s="441"/>
      <c r="B192" s="442"/>
      <c r="C192" s="443"/>
      <c r="D192" s="444"/>
      <c r="E192" s="441"/>
      <c r="F192" s="199" t="s">
        <v>335</v>
      </c>
      <c r="G192" s="301" t="s">
        <v>57</v>
      </c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</row>
    <row r="193" spans="1:22" s="341" customFormat="1" ht="23.25" customHeight="1" x14ac:dyDescent="0.2">
      <c r="A193" s="441" t="s">
        <v>370</v>
      </c>
      <c r="B193" s="442" t="s">
        <v>464</v>
      </c>
      <c r="C193" s="442" t="s">
        <v>465</v>
      </c>
      <c r="D193" s="220" t="s">
        <v>317</v>
      </c>
      <c r="E193" s="301" t="s">
        <v>57</v>
      </c>
      <c r="F193" s="199" t="s">
        <v>376</v>
      </c>
      <c r="G193" s="301" t="s">
        <v>57</v>
      </c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</row>
    <row r="194" spans="1:22" s="341" customFormat="1" ht="23.25" customHeight="1" x14ac:dyDescent="0.2">
      <c r="A194" s="441"/>
      <c r="B194" s="442"/>
      <c r="C194" s="443"/>
      <c r="D194" s="220" t="s">
        <v>319</v>
      </c>
      <c r="E194" s="301" t="s">
        <v>57</v>
      </c>
      <c r="F194" s="199" t="s">
        <v>320</v>
      </c>
      <c r="G194" s="301" t="s">
        <v>57</v>
      </c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40"/>
    </row>
    <row r="195" spans="1:22" s="341" customFormat="1" ht="23.25" customHeight="1" x14ac:dyDescent="0.2">
      <c r="A195" s="441"/>
      <c r="B195" s="442"/>
      <c r="C195" s="443"/>
      <c r="D195" s="220" t="s">
        <v>337</v>
      </c>
      <c r="E195" s="301" t="s">
        <v>57</v>
      </c>
      <c r="F195" s="199" t="s">
        <v>338</v>
      </c>
      <c r="G195" s="301" t="s">
        <v>57</v>
      </c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</row>
    <row r="196" spans="1:22" s="341" customFormat="1" ht="23.25" customHeight="1" x14ac:dyDescent="0.2">
      <c r="A196" s="441"/>
      <c r="B196" s="442"/>
      <c r="C196" s="443"/>
      <c r="D196" s="220" t="s">
        <v>323</v>
      </c>
      <c r="E196" s="301" t="s">
        <v>57</v>
      </c>
      <c r="F196" s="199" t="s">
        <v>343</v>
      </c>
      <c r="G196" s="301" t="s">
        <v>57</v>
      </c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</row>
    <row r="197" spans="1:22" s="341" customFormat="1" ht="23.25" customHeight="1" x14ac:dyDescent="0.2">
      <c r="A197" s="441"/>
      <c r="B197" s="442"/>
      <c r="C197" s="443"/>
      <c r="D197" s="220" t="s">
        <v>325</v>
      </c>
      <c r="E197" s="301" t="s">
        <v>57</v>
      </c>
      <c r="F197" s="199" t="s">
        <v>326</v>
      </c>
      <c r="G197" s="301" t="s">
        <v>57</v>
      </c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</row>
    <row r="198" spans="1:22" s="341" customFormat="1" ht="23.25" customHeight="1" x14ac:dyDescent="0.2">
      <c r="A198" s="441"/>
      <c r="B198" s="442"/>
      <c r="C198" s="443"/>
      <c r="D198" s="220" t="s">
        <v>328</v>
      </c>
      <c r="E198" s="301" t="s">
        <v>57</v>
      </c>
      <c r="F198" s="199" t="s">
        <v>329</v>
      </c>
      <c r="G198" s="301" t="s">
        <v>57</v>
      </c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</row>
    <row r="199" spans="1:22" s="341" customFormat="1" ht="23.25" customHeight="1" x14ac:dyDescent="0.2">
      <c r="A199" s="441"/>
      <c r="B199" s="442"/>
      <c r="C199" s="443"/>
      <c r="D199" s="342" t="s">
        <v>330</v>
      </c>
      <c r="E199" s="301" t="s">
        <v>57</v>
      </c>
      <c r="F199" s="199" t="s">
        <v>332</v>
      </c>
      <c r="G199" s="301" t="s">
        <v>57</v>
      </c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</row>
    <row r="200" spans="1:22" s="341" customFormat="1" ht="23.25" customHeight="1" x14ac:dyDescent="0.2">
      <c r="A200" s="441"/>
      <c r="B200" s="442"/>
      <c r="C200" s="443"/>
      <c r="D200" s="444" t="s">
        <v>333</v>
      </c>
      <c r="E200" s="441"/>
      <c r="F200" s="199" t="s">
        <v>334</v>
      </c>
      <c r="G200" s="301" t="s">
        <v>57</v>
      </c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</row>
    <row r="201" spans="1:22" s="341" customFormat="1" ht="23.25" customHeight="1" x14ac:dyDescent="0.2">
      <c r="A201" s="441"/>
      <c r="B201" s="442"/>
      <c r="C201" s="443"/>
      <c r="D201" s="444"/>
      <c r="E201" s="441"/>
      <c r="F201" s="199" t="s">
        <v>335</v>
      </c>
      <c r="G201" s="301" t="s">
        <v>57</v>
      </c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</row>
    <row r="202" spans="1:22" s="341" customFormat="1" ht="23.25" customHeight="1" x14ac:dyDescent="0.2">
      <c r="A202" s="441" t="s">
        <v>371</v>
      </c>
      <c r="B202" s="442" t="s">
        <v>159</v>
      </c>
      <c r="C202" s="442" t="s">
        <v>747</v>
      </c>
      <c r="D202" s="220" t="s">
        <v>317</v>
      </c>
      <c r="E202" s="301" t="s">
        <v>57</v>
      </c>
      <c r="F202" s="199" t="s">
        <v>376</v>
      </c>
      <c r="G202" s="301" t="s">
        <v>59</v>
      </c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</row>
    <row r="203" spans="1:22" s="341" customFormat="1" ht="23.25" customHeight="1" x14ac:dyDescent="0.2">
      <c r="A203" s="441"/>
      <c r="B203" s="442"/>
      <c r="C203" s="443"/>
      <c r="D203" s="220" t="s">
        <v>319</v>
      </c>
      <c r="E203" s="301" t="s">
        <v>57</v>
      </c>
      <c r="F203" s="199" t="s">
        <v>320</v>
      </c>
      <c r="G203" s="301" t="s">
        <v>57</v>
      </c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</row>
    <row r="204" spans="1:22" s="341" customFormat="1" ht="23.25" customHeight="1" x14ac:dyDescent="0.2">
      <c r="A204" s="441"/>
      <c r="B204" s="442"/>
      <c r="C204" s="443"/>
      <c r="D204" s="220" t="s">
        <v>337</v>
      </c>
      <c r="E204" s="301" t="s">
        <v>57</v>
      </c>
      <c r="F204" s="199" t="s">
        <v>338</v>
      </c>
      <c r="G204" s="301" t="s">
        <v>57</v>
      </c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  <c r="U204" s="340"/>
      <c r="V204" s="340"/>
    </row>
    <row r="205" spans="1:22" s="341" customFormat="1" ht="23.25" customHeight="1" x14ac:dyDescent="0.2">
      <c r="A205" s="441"/>
      <c r="B205" s="442"/>
      <c r="C205" s="443"/>
      <c r="D205" s="220" t="s">
        <v>323</v>
      </c>
      <c r="E205" s="301" t="s">
        <v>59</v>
      </c>
      <c r="F205" s="199" t="s">
        <v>343</v>
      </c>
      <c r="G205" s="301" t="s">
        <v>59</v>
      </c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  <c r="U205" s="340"/>
      <c r="V205" s="340"/>
    </row>
    <row r="206" spans="1:22" s="341" customFormat="1" ht="23.25" customHeight="1" x14ac:dyDescent="0.2">
      <c r="A206" s="441"/>
      <c r="B206" s="442"/>
      <c r="C206" s="443"/>
      <c r="D206" s="220" t="s">
        <v>325</v>
      </c>
      <c r="E206" s="301" t="s">
        <v>59</v>
      </c>
      <c r="F206" s="199" t="s">
        <v>326</v>
      </c>
      <c r="G206" s="301" t="s">
        <v>340</v>
      </c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40"/>
    </row>
    <row r="207" spans="1:22" s="341" customFormat="1" ht="23.25" customHeight="1" x14ac:dyDescent="0.2">
      <c r="A207" s="441"/>
      <c r="B207" s="442"/>
      <c r="C207" s="443"/>
      <c r="D207" s="220" t="s">
        <v>328</v>
      </c>
      <c r="E207" s="301" t="s">
        <v>59</v>
      </c>
      <c r="F207" s="199" t="s">
        <v>329</v>
      </c>
      <c r="G207" s="301" t="s">
        <v>57</v>
      </c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40"/>
    </row>
    <row r="208" spans="1:22" s="341" customFormat="1" ht="23.25" customHeight="1" x14ac:dyDescent="0.2">
      <c r="A208" s="441"/>
      <c r="B208" s="442"/>
      <c r="C208" s="443"/>
      <c r="D208" s="342" t="s">
        <v>330</v>
      </c>
      <c r="E208" s="301" t="s">
        <v>57</v>
      </c>
      <c r="F208" s="199" t="s">
        <v>332</v>
      </c>
      <c r="G208" s="301" t="s">
        <v>57</v>
      </c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40"/>
    </row>
    <row r="209" spans="1:22" s="341" customFormat="1" ht="23.25" customHeight="1" x14ac:dyDescent="0.2">
      <c r="A209" s="441"/>
      <c r="B209" s="442"/>
      <c r="C209" s="443"/>
      <c r="D209" s="444" t="s">
        <v>333</v>
      </c>
      <c r="E209" s="441" t="s">
        <v>279</v>
      </c>
      <c r="F209" s="199" t="s">
        <v>334</v>
      </c>
      <c r="G209" s="301" t="s">
        <v>57</v>
      </c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</row>
    <row r="210" spans="1:22" s="341" customFormat="1" ht="23.25" customHeight="1" x14ac:dyDescent="0.2">
      <c r="A210" s="441"/>
      <c r="B210" s="442"/>
      <c r="C210" s="443"/>
      <c r="D210" s="444"/>
      <c r="E210" s="441"/>
      <c r="F210" s="199" t="s">
        <v>335</v>
      </c>
      <c r="G210" s="301" t="s">
        <v>57</v>
      </c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40"/>
    </row>
    <row r="211" spans="1:22" s="341" customFormat="1" ht="23.25" customHeight="1" x14ac:dyDescent="0.2">
      <c r="A211" s="441" t="s">
        <v>375</v>
      </c>
      <c r="B211" s="442" t="s">
        <v>159</v>
      </c>
      <c r="C211" s="442" t="s">
        <v>748</v>
      </c>
      <c r="D211" s="220" t="s">
        <v>317</v>
      </c>
      <c r="E211" s="301" t="s">
        <v>57</v>
      </c>
      <c r="F211" s="199" t="s">
        <v>376</v>
      </c>
      <c r="G211" s="301" t="s">
        <v>59</v>
      </c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0"/>
    </row>
    <row r="212" spans="1:22" s="341" customFormat="1" ht="23.25" customHeight="1" x14ac:dyDescent="0.2">
      <c r="A212" s="441"/>
      <c r="B212" s="442"/>
      <c r="C212" s="443"/>
      <c r="D212" s="220" t="s">
        <v>319</v>
      </c>
      <c r="E212" s="301" t="s">
        <v>57</v>
      </c>
      <c r="F212" s="199" t="s">
        <v>320</v>
      </c>
      <c r="G212" s="301" t="s">
        <v>57</v>
      </c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40"/>
    </row>
    <row r="213" spans="1:22" s="341" customFormat="1" ht="23.25" customHeight="1" x14ac:dyDescent="0.2">
      <c r="A213" s="441"/>
      <c r="B213" s="442"/>
      <c r="C213" s="443"/>
      <c r="D213" s="220" t="s">
        <v>337</v>
      </c>
      <c r="E213" s="301" t="s">
        <v>57</v>
      </c>
      <c r="F213" s="199" t="s">
        <v>338</v>
      </c>
      <c r="G213" s="301" t="s">
        <v>57</v>
      </c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40"/>
    </row>
    <row r="214" spans="1:22" s="341" customFormat="1" ht="30.75" customHeight="1" x14ac:dyDescent="0.2">
      <c r="A214" s="441"/>
      <c r="B214" s="442"/>
      <c r="C214" s="443"/>
      <c r="D214" s="220" t="s">
        <v>323</v>
      </c>
      <c r="E214" s="301" t="s">
        <v>57</v>
      </c>
      <c r="F214" s="199" t="s">
        <v>343</v>
      </c>
      <c r="G214" s="301" t="s">
        <v>59</v>
      </c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40"/>
    </row>
    <row r="215" spans="1:22" s="341" customFormat="1" ht="23.25" customHeight="1" x14ac:dyDescent="0.2">
      <c r="A215" s="441"/>
      <c r="B215" s="442"/>
      <c r="C215" s="443"/>
      <c r="D215" s="220" t="s">
        <v>325</v>
      </c>
      <c r="E215" s="301" t="s">
        <v>59</v>
      </c>
      <c r="F215" s="199" t="s">
        <v>326</v>
      </c>
      <c r="G215" s="301" t="s">
        <v>340</v>
      </c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40"/>
    </row>
    <row r="216" spans="1:22" s="341" customFormat="1" ht="23.25" customHeight="1" x14ac:dyDescent="0.2">
      <c r="A216" s="441"/>
      <c r="B216" s="442"/>
      <c r="C216" s="443"/>
      <c r="D216" s="220" t="s">
        <v>328</v>
      </c>
      <c r="E216" s="301" t="s">
        <v>59</v>
      </c>
      <c r="F216" s="199" t="s">
        <v>329</v>
      </c>
      <c r="G216" s="301" t="s">
        <v>57</v>
      </c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</row>
    <row r="217" spans="1:22" s="341" customFormat="1" ht="23.25" customHeight="1" x14ac:dyDescent="0.2">
      <c r="A217" s="441"/>
      <c r="B217" s="442"/>
      <c r="C217" s="443"/>
      <c r="D217" s="342" t="s">
        <v>330</v>
      </c>
      <c r="E217" s="301" t="s">
        <v>369</v>
      </c>
      <c r="F217" s="199" t="s">
        <v>332</v>
      </c>
      <c r="G217" s="301" t="s">
        <v>57</v>
      </c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40"/>
    </row>
    <row r="218" spans="1:22" s="341" customFormat="1" ht="23.25" customHeight="1" x14ac:dyDescent="0.2">
      <c r="A218" s="441"/>
      <c r="B218" s="442"/>
      <c r="C218" s="443"/>
      <c r="D218" s="444" t="s">
        <v>333</v>
      </c>
      <c r="E218" s="441" t="s">
        <v>466</v>
      </c>
      <c r="F218" s="199" t="s">
        <v>334</v>
      </c>
      <c r="G218" s="301" t="s">
        <v>57</v>
      </c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</row>
    <row r="219" spans="1:22" s="341" customFormat="1" ht="23.25" customHeight="1" x14ac:dyDescent="0.2">
      <c r="A219" s="441"/>
      <c r="B219" s="442"/>
      <c r="C219" s="443"/>
      <c r="D219" s="444"/>
      <c r="E219" s="441"/>
      <c r="F219" s="199" t="s">
        <v>335</v>
      </c>
      <c r="G219" s="301" t="s">
        <v>57</v>
      </c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</row>
    <row r="220" spans="1:22" s="341" customFormat="1" ht="23.25" customHeight="1" x14ac:dyDescent="0.2">
      <c r="A220" s="441" t="s">
        <v>744</v>
      </c>
      <c r="B220" s="442" t="s">
        <v>159</v>
      </c>
      <c r="C220" s="442" t="s">
        <v>746</v>
      </c>
      <c r="D220" s="220" t="s">
        <v>317</v>
      </c>
      <c r="E220" s="301" t="s">
        <v>57</v>
      </c>
      <c r="F220" s="199" t="s">
        <v>342</v>
      </c>
      <c r="G220" s="301" t="s">
        <v>59</v>
      </c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</row>
    <row r="221" spans="1:22" s="341" customFormat="1" ht="23.25" customHeight="1" x14ac:dyDescent="0.2">
      <c r="A221" s="441"/>
      <c r="B221" s="442"/>
      <c r="C221" s="443"/>
      <c r="D221" s="220" t="s">
        <v>319</v>
      </c>
      <c r="E221" s="301" t="s">
        <v>57</v>
      </c>
      <c r="F221" s="199" t="s">
        <v>320</v>
      </c>
      <c r="G221" s="301" t="s">
        <v>57</v>
      </c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</row>
    <row r="222" spans="1:22" s="341" customFormat="1" ht="33.75" customHeight="1" x14ac:dyDescent="0.2">
      <c r="A222" s="441"/>
      <c r="B222" s="442"/>
      <c r="C222" s="443"/>
      <c r="D222" s="220" t="s">
        <v>337</v>
      </c>
      <c r="E222" s="301" t="s">
        <v>57</v>
      </c>
      <c r="F222" s="199" t="s">
        <v>749</v>
      </c>
      <c r="G222" s="301" t="s">
        <v>59</v>
      </c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0"/>
    </row>
    <row r="223" spans="1:22" s="341" customFormat="1" ht="36.75" customHeight="1" x14ac:dyDescent="0.2">
      <c r="A223" s="441"/>
      <c r="B223" s="442"/>
      <c r="C223" s="443"/>
      <c r="D223" s="220" t="s">
        <v>323</v>
      </c>
      <c r="E223" s="301" t="s">
        <v>57</v>
      </c>
      <c r="F223" s="199" t="s">
        <v>750</v>
      </c>
      <c r="G223" s="301" t="s">
        <v>59</v>
      </c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</row>
    <row r="224" spans="1:22" s="341" customFormat="1" ht="23.25" customHeight="1" x14ac:dyDescent="0.2">
      <c r="A224" s="441"/>
      <c r="B224" s="442"/>
      <c r="C224" s="443"/>
      <c r="D224" s="220" t="s">
        <v>325</v>
      </c>
      <c r="E224" s="301" t="s">
        <v>59</v>
      </c>
      <c r="F224" s="199" t="s">
        <v>326</v>
      </c>
      <c r="G224" s="301" t="s">
        <v>340</v>
      </c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</row>
    <row r="225" spans="1:22" s="341" customFormat="1" ht="23.25" customHeight="1" x14ac:dyDescent="0.2">
      <c r="A225" s="441"/>
      <c r="B225" s="442"/>
      <c r="C225" s="443"/>
      <c r="D225" s="220" t="s">
        <v>328</v>
      </c>
      <c r="E225" s="301" t="s">
        <v>59</v>
      </c>
      <c r="F225" s="199" t="s">
        <v>329</v>
      </c>
      <c r="G225" s="301" t="s">
        <v>57</v>
      </c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</row>
    <row r="226" spans="1:22" s="341" customFormat="1" ht="23.25" customHeight="1" x14ac:dyDescent="0.2">
      <c r="A226" s="441"/>
      <c r="B226" s="442"/>
      <c r="C226" s="443"/>
      <c r="D226" s="342" t="s">
        <v>330</v>
      </c>
      <c r="E226" s="301" t="s">
        <v>369</v>
      </c>
      <c r="F226" s="199" t="s">
        <v>332</v>
      </c>
      <c r="G226" s="301" t="s">
        <v>57</v>
      </c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</row>
    <row r="227" spans="1:22" s="341" customFormat="1" ht="23.25" customHeight="1" x14ac:dyDescent="0.2">
      <c r="A227" s="441"/>
      <c r="B227" s="442"/>
      <c r="C227" s="443"/>
      <c r="D227" s="444" t="s">
        <v>333</v>
      </c>
      <c r="E227" s="441" t="s">
        <v>466</v>
      </c>
      <c r="F227" s="199" t="s">
        <v>334</v>
      </c>
      <c r="G227" s="301" t="s">
        <v>57</v>
      </c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</row>
    <row r="228" spans="1:22" s="341" customFormat="1" ht="23.25" customHeight="1" x14ac:dyDescent="0.2">
      <c r="A228" s="441"/>
      <c r="B228" s="442"/>
      <c r="C228" s="443"/>
      <c r="D228" s="444"/>
      <c r="E228" s="441"/>
      <c r="F228" s="199" t="s">
        <v>335</v>
      </c>
      <c r="G228" s="301" t="s">
        <v>57</v>
      </c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</row>
    <row r="229" spans="1:22" s="341" customFormat="1" ht="23.25" customHeight="1" x14ac:dyDescent="0.2">
      <c r="A229" s="441" t="s">
        <v>745</v>
      </c>
      <c r="B229" s="442" t="s">
        <v>159</v>
      </c>
      <c r="C229" s="442" t="s">
        <v>667</v>
      </c>
      <c r="D229" s="220" t="s">
        <v>317</v>
      </c>
      <c r="E229" s="301" t="s">
        <v>57</v>
      </c>
      <c r="F229" s="199" t="s">
        <v>751</v>
      </c>
      <c r="G229" s="301" t="s">
        <v>59</v>
      </c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</row>
    <row r="230" spans="1:22" s="341" customFormat="1" ht="36" customHeight="1" x14ac:dyDescent="0.2">
      <c r="A230" s="441"/>
      <c r="B230" s="442"/>
      <c r="C230" s="443"/>
      <c r="D230" s="220" t="s">
        <v>319</v>
      </c>
      <c r="E230" s="301" t="s">
        <v>57</v>
      </c>
      <c r="F230" s="199" t="s">
        <v>752</v>
      </c>
      <c r="G230" s="301" t="s">
        <v>59</v>
      </c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40"/>
    </row>
    <row r="231" spans="1:22" s="341" customFormat="1" ht="34.5" customHeight="1" x14ac:dyDescent="0.2">
      <c r="A231" s="441"/>
      <c r="B231" s="442"/>
      <c r="C231" s="443"/>
      <c r="D231" s="220" t="s">
        <v>337</v>
      </c>
      <c r="E231" s="301" t="s">
        <v>57</v>
      </c>
      <c r="F231" s="199" t="s">
        <v>749</v>
      </c>
      <c r="G231" s="301" t="s">
        <v>59</v>
      </c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</row>
    <row r="232" spans="1:22" s="341" customFormat="1" ht="37.5" customHeight="1" x14ac:dyDescent="0.2">
      <c r="A232" s="441"/>
      <c r="B232" s="442"/>
      <c r="C232" s="443"/>
      <c r="D232" s="220" t="s">
        <v>323</v>
      </c>
      <c r="E232" s="301" t="s">
        <v>57</v>
      </c>
      <c r="F232" s="199" t="s">
        <v>343</v>
      </c>
      <c r="G232" s="301" t="s">
        <v>59</v>
      </c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</row>
    <row r="233" spans="1:22" s="341" customFormat="1" ht="23.25" customHeight="1" x14ac:dyDescent="0.2">
      <c r="A233" s="441"/>
      <c r="B233" s="442"/>
      <c r="C233" s="443"/>
      <c r="D233" s="220" t="s">
        <v>325</v>
      </c>
      <c r="E233" s="301" t="s">
        <v>59</v>
      </c>
      <c r="F233" s="199" t="s">
        <v>326</v>
      </c>
      <c r="G233" s="301" t="s">
        <v>340</v>
      </c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</row>
    <row r="234" spans="1:22" s="341" customFormat="1" ht="23.25" customHeight="1" x14ac:dyDescent="0.2">
      <c r="A234" s="441"/>
      <c r="B234" s="442"/>
      <c r="C234" s="443"/>
      <c r="D234" s="220" t="s">
        <v>328</v>
      </c>
      <c r="E234" s="301" t="s">
        <v>59</v>
      </c>
      <c r="F234" s="199" t="s">
        <v>329</v>
      </c>
      <c r="G234" s="301" t="s">
        <v>57</v>
      </c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</row>
    <row r="235" spans="1:22" s="341" customFormat="1" ht="23.25" customHeight="1" x14ac:dyDescent="0.2">
      <c r="A235" s="441"/>
      <c r="B235" s="442"/>
      <c r="C235" s="443"/>
      <c r="D235" s="342" t="s">
        <v>330</v>
      </c>
      <c r="E235" s="301" t="s">
        <v>369</v>
      </c>
      <c r="F235" s="199" t="s">
        <v>332</v>
      </c>
      <c r="G235" s="301" t="s">
        <v>57</v>
      </c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40"/>
    </row>
    <row r="236" spans="1:22" s="341" customFormat="1" ht="23.25" customHeight="1" x14ac:dyDescent="0.2">
      <c r="A236" s="441"/>
      <c r="B236" s="442"/>
      <c r="C236" s="443"/>
      <c r="D236" s="344" t="s">
        <v>333</v>
      </c>
      <c r="E236" s="441" t="s">
        <v>466</v>
      </c>
      <c r="F236" s="199" t="s">
        <v>334</v>
      </c>
      <c r="G236" s="301" t="s">
        <v>57</v>
      </c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0"/>
    </row>
    <row r="237" spans="1:22" s="341" customFormat="1" ht="23.25" customHeight="1" x14ac:dyDescent="0.2">
      <c r="A237" s="441"/>
      <c r="B237" s="442"/>
      <c r="C237" s="443"/>
      <c r="D237" s="344"/>
      <c r="E237" s="441"/>
      <c r="F237" s="199" t="s">
        <v>335</v>
      </c>
      <c r="G237" s="301" t="s">
        <v>57</v>
      </c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40"/>
    </row>
    <row r="238" spans="1:22" ht="12.75" customHeight="1" x14ac:dyDescent="0.2">
      <c r="A238" s="476" t="str">
        <f>'1 - BUDYNKI '!B31</f>
        <v>Gminna Biblioteka Publiczna w Komorowie</v>
      </c>
      <c r="B238" s="476"/>
      <c r="C238" s="476"/>
      <c r="D238" s="476"/>
      <c r="E238" s="476"/>
      <c r="F238" s="476"/>
      <c r="G238" s="476"/>
    </row>
    <row r="239" spans="1:22" s="340" customFormat="1" ht="68.25" customHeight="1" x14ac:dyDescent="0.2">
      <c r="A239" s="470" t="str">
        <f>'1 - BUDYNKI '!A32</f>
        <v>4.1</v>
      </c>
      <c r="B239" s="468" t="str">
        <f>'1 - BUDYNKI '!B32</f>
        <v>Budynek biblioteki *</v>
      </c>
      <c r="C239" s="468" t="str">
        <f>'1 - BUDYNKI '!C32</f>
        <v>ul. Kraszewskiego 3, 05-806 Komorów</v>
      </c>
      <c r="D239" s="220" t="s">
        <v>317</v>
      </c>
      <c r="E239" s="303" t="s">
        <v>59</v>
      </c>
      <c r="F239" s="199" t="s">
        <v>757</v>
      </c>
      <c r="G239" s="301" t="s">
        <v>59</v>
      </c>
    </row>
    <row r="240" spans="1:22" s="340" customFormat="1" ht="36" x14ac:dyDescent="0.2">
      <c r="A240" s="471"/>
      <c r="B240" s="469"/>
      <c r="C240" s="469"/>
      <c r="D240" s="220" t="s">
        <v>319</v>
      </c>
      <c r="E240" s="303" t="s">
        <v>57</v>
      </c>
      <c r="F240" s="199" t="s">
        <v>759</v>
      </c>
      <c r="G240" s="301" t="s">
        <v>57</v>
      </c>
    </row>
    <row r="241" spans="1:7" s="340" customFormat="1" ht="36" x14ac:dyDescent="0.2">
      <c r="A241" s="471"/>
      <c r="B241" s="469"/>
      <c r="C241" s="469"/>
      <c r="D241" s="220" t="s">
        <v>337</v>
      </c>
      <c r="E241" s="303" t="s">
        <v>57</v>
      </c>
      <c r="F241" s="199" t="s">
        <v>758</v>
      </c>
      <c r="G241" s="301" t="s">
        <v>57</v>
      </c>
    </row>
    <row r="242" spans="1:7" s="340" customFormat="1" ht="36" x14ac:dyDescent="0.2">
      <c r="A242" s="471"/>
      <c r="B242" s="469"/>
      <c r="C242" s="469"/>
      <c r="D242" s="220" t="s">
        <v>323</v>
      </c>
      <c r="E242" s="303" t="s">
        <v>59</v>
      </c>
      <c r="F242" s="199" t="s">
        <v>343</v>
      </c>
      <c r="G242" s="301" t="s">
        <v>57</v>
      </c>
    </row>
    <row r="243" spans="1:7" s="340" customFormat="1" ht="36" x14ac:dyDescent="0.2">
      <c r="A243" s="471"/>
      <c r="B243" s="469"/>
      <c r="C243" s="469"/>
      <c r="D243" s="220" t="s">
        <v>325</v>
      </c>
      <c r="E243" s="303" t="s">
        <v>57</v>
      </c>
      <c r="F243" s="199" t="s">
        <v>326</v>
      </c>
      <c r="G243" s="301" t="s">
        <v>327</v>
      </c>
    </row>
    <row r="244" spans="1:7" s="340" customFormat="1" ht="36" x14ac:dyDescent="0.2">
      <c r="A244" s="471"/>
      <c r="B244" s="469"/>
      <c r="C244" s="469"/>
      <c r="D244" s="220" t="s">
        <v>328</v>
      </c>
      <c r="E244" s="303" t="s">
        <v>59</v>
      </c>
      <c r="F244" s="199" t="s">
        <v>329</v>
      </c>
      <c r="G244" s="301" t="s">
        <v>57</v>
      </c>
    </row>
    <row r="245" spans="1:7" s="340" customFormat="1" ht="36" x14ac:dyDescent="0.2">
      <c r="A245" s="471"/>
      <c r="B245" s="469"/>
      <c r="C245" s="469"/>
      <c r="D245" s="342" t="s">
        <v>330</v>
      </c>
      <c r="E245" s="303" t="s">
        <v>57</v>
      </c>
      <c r="F245" s="199" t="s">
        <v>332</v>
      </c>
      <c r="G245" s="301" t="s">
        <v>327</v>
      </c>
    </row>
    <row r="246" spans="1:7" s="340" customFormat="1" ht="24" x14ac:dyDescent="0.2">
      <c r="A246" s="471"/>
      <c r="B246" s="469"/>
      <c r="C246" s="469"/>
      <c r="D246" s="344" t="s">
        <v>333</v>
      </c>
      <c r="E246" s="303" t="s">
        <v>278</v>
      </c>
      <c r="F246" s="199" t="s">
        <v>334</v>
      </c>
      <c r="G246" s="301" t="s">
        <v>57</v>
      </c>
    </row>
    <row r="247" spans="1:7" s="340" customFormat="1" ht="24" x14ac:dyDescent="0.2">
      <c r="A247" s="456"/>
      <c r="B247" s="456"/>
      <c r="C247" s="456"/>
      <c r="D247" s="344"/>
      <c r="E247" s="303"/>
      <c r="F247" s="199" t="s">
        <v>335</v>
      </c>
      <c r="G247" s="301" t="s">
        <v>57</v>
      </c>
    </row>
    <row r="248" spans="1:7" s="338" customFormat="1" ht="15" customHeight="1" x14ac:dyDescent="0.2">
      <c r="A248" s="447" t="str">
        <f>'1 - BUDYNKI '!B33</f>
        <v>Szkoła Podstawowa im. Jana Pawła II w Michałowicach</v>
      </c>
      <c r="B248" s="447"/>
      <c r="C248" s="447"/>
      <c r="D248" s="447"/>
      <c r="E248" s="447"/>
      <c r="F248" s="447"/>
      <c r="G248" s="447"/>
    </row>
    <row r="249" spans="1:7" s="340" customFormat="1" ht="66.75" customHeight="1" x14ac:dyDescent="0.2">
      <c r="A249" s="477" t="str">
        <f>'1 - BUDYNKI '!A34</f>
        <v>6.1</v>
      </c>
      <c r="B249" s="479" t="str">
        <f>'1 - BUDYNKI '!B34</f>
        <v>Budynek szkoły podstawowej wraz z halą sportową</v>
      </c>
      <c r="C249" s="479" t="str">
        <f>'1 - BUDYNKI '!C34</f>
        <v>ul. Szkolna 15, 05-816 Michałowice</v>
      </c>
      <c r="D249" s="220" t="s">
        <v>317</v>
      </c>
      <c r="E249" s="303" t="s">
        <v>57</v>
      </c>
      <c r="F249" s="199" t="s">
        <v>775</v>
      </c>
      <c r="G249" s="301" t="s">
        <v>59</v>
      </c>
    </row>
    <row r="250" spans="1:7" s="340" customFormat="1" ht="36" x14ac:dyDescent="0.2">
      <c r="A250" s="478"/>
      <c r="B250" s="480"/>
      <c r="C250" s="480"/>
      <c r="D250" s="220" t="s">
        <v>774</v>
      </c>
      <c r="E250" s="301" t="s">
        <v>331</v>
      </c>
      <c r="F250" s="199" t="s">
        <v>759</v>
      </c>
      <c r="G250" s="301" t="s">
        <v>57</v>
      </c>
    </row>
    <row r="251" spans="1:7" s="340" customFormat="1" ht="36" x14ac:dyDescent="0.2">
      <c r="A251" s="478"/>
      <c r="B251" s="480"/>
      <c r="C251" s="480"/>
      <c r="D251" s="220" t="s">
        <v>337</v>
      </c>
      <c r="E251" s="303" t="s">
        <v>57</v>
      </c>
      <c r="F251" s="199" t="s">
        <v>776</v>
      </c>
      <c r="G251" s="301" t="s">
        <v>59</v>
      </c>
    </row>
    <row r="252" spans="1:7" s="340" customFormat="1" ht="36" x14ac:dyDescent="0.2">
      <c r="A252" s="478"/>
      <c r="B252" s="480"/>
      <c r="C252" s="480"/>
      <c r="D252" s="220" t="s">
        <v>323</v>
      </c>
      <c r="E252" s="303" t="s">
        <v>59</v>
      </c>
      <c r="F252" s="199" t="s">
        <v>343</v>
      </c>
      <c r="G252" s="301" t="s">
        <v>57</v>
      </c>
    </row>
    <row r="253" spans="1:7" s="340" customFormat="1" ht="36" x14ac:dyDescent="0.2">
      <c r="A253" s="478"/>
      <c r="B253" s="480"/>
      <c r="C253" s="480"/>
      <c r="D253" s="220" t="s">
        <v>325</v>
      </c>
      <c r="E253" s="303" t="s">
        <v>57</v>
      </c>
      <c r="F253" s="199" t="s">
        <v>326</v>
      </c>
      <c r="G253" s="301" t="s">
        <v>57</v>
      </c>
    </row>
    <row r="254" spans="1:7" s="340" customFormat="1" ht="36" x14ac:dyDescent="0.2">
      <c r="A254" s="478"/>
      <c r="B254" s="480"/>
      <c r="C254" s="480"/>
      <c r="D254" s="220" t="s">
        <v>328</v>
      </c>
      <c r="E254" s="303" t="s">
        <v>59</v>
      </c>
      <c r="F254" s="199" t="s">
        <v>329</v>
      </c>
      <c r="G254" s="301" t="s">
        <v>57</v>
      </c>
    </row>
    <row r="255" spans="1:7" s="340" customFormat="1" ht="24" x14ac:dyDescent="0.2">
      <c r="A255" s="478"/>
      <c r="B255" s="480"/>
      <c r="C255" s="480"/>
      <c r="D255" s="342" t="s">
        <v>330</v>
      </c>
      <c r="E255" s="303" t="s">
        <v>59</v>
      </c>
      <c r="F255" s="199" t="s">
        <v>332</v>
      </c>
      <c r="G255" s="301" t="s">
        <v>57</v>
      </c>
    </row>
    <row r="256" spans="1:7" s="340" customFormat="1" ht="24" x14ac:dyDescent="0.2">
      <c r="A256" s="478"/>
      <c r="B256" s="480"/>
      <c r="C256" s="480"/>
      <c r="D256" s="344" t="s">
        <v>333</v>
      </c>
      <c r="E256" s="303" t="s">
        <v>278</v>
      </c>
      <c r="F256" s="199" t="s">
        <v>334</v>
      </c>
      <c r="G256" s="301" t="s">
        <v>57</v>
      </c>
    </row>
    <row r="257" spans="1:7" s="340" customFormat="1" ht="24" x14ac:dyDescent="0.2">
      <c r="A257" s="456"/>
      <c r="B257" s="456"/>
      <c r="C257" s="456"/>
      <c r="D257" s="344"/>
      <c r="E257" s="303"/>
      <c r="F257" s="199" t="s">
        <v>335</v>
      </c>
      <c r="G257" s="301" t="s">
        <v>57</v>
      </c>
    </row>
    <row r="258" spans="1:7" s="340" customFormat="1" ht="81" x14ac:dyDescent="0.2">
      <c r="A258" s="448" t="str">
        <f>'1 - BUDYNKI '!A35</f>
        <v>6.2</v>
      </c>
      <c r="B258" s="451" t="str">
        <f>'1 - BUDYNKI '!B35</f>
        <v>Garaż *</v>
      </c>
      <c r="C258" s="451" t="str">
        <f>'1 - BUDYNKI '!C35</f>
        <v>ul. Szkolna 15, 05-816 Michałowice</v>
      </c>
      <c r="D258" s="347" t="s">
        <v>280</v>
      </c>
      <c r="E258" s="303" t="s">
        <v>57</v>
      </c>
      <c r="F258" s="347" t="s">
        <v>74</v>
      </c>
      <c r="G258" s="303" t="s">
        <v>57</v>
      </c>
    </row>
    <row r="259" spans="1:7" s="340" customFormat="1" ht="40.5" x14ac:dyDescent="0.2">
      <c r="A259" s="449"/>
      <c r="B259" s="452"/>
      <c r="C259" s="452"/>
      <c r="D259" s="303" t="s">
        <v>742</v>
      </c>
      <c r="E259" s="303" t="s">
        <v>59</v>
      </c>
      <c r="F259" s="303" t="s">
        <v>75</v>
      </c>
      <c r="G259" s="303" t="s">
        <v>57</v>
      </c>
    </row>
    <row r="260" spans="1:7" s="340" customFormat="1" ht="13.5" x14ac:dyDescent="0.2">
      <c r="A260" s="449"/>
      <c r="B260" s="452"/>
      <c r="C260" s="452"/>
      <c r="D260" s="303" t="s">
        <v>62</v>
      </c>
      <c r="E260" s="303" t="s">
        <v>59</v>
      </c>
      <c r="F260" s="303" t="s">
        <v>741</v>
      </c>
      <c r="G260" s="303" t="s">
        <v>57</v>
      </c>
    </row>
    <row r="261" spans="1:7" s="340" customFormat="1" ht="13.5" x14ac:dyDescent="0.2">
      <c r="A261" s="449"/>
      <c r="B261" s="452"/>
      <c r="C261" s="452"/>
      <c r="D261" s="347" t="s">
        <v>64</v>
      </c>
      <c r="E261" s="303" t="s">
        <v>57</v>
      </c>
      <c r="F261" s="196" t="s">
        <v>65</v>
      </c>
      <c r="G261" s="303"/>
    </row>
    <row r="262" spans="1:7" s="340" customFormat="1" ht="40.5" x14ac:dyDescent="0.2">
      <c r="A262" s="449"/>
      <c r="B262" s="452"/>
      <c r="C262" s="452"/>
      <c r="D262" s="303" t="s">
        <v>66</v>
      </c>
      <c r="E262" s="303" t="s">
        <v>59</v>
      </c>
      <c r="F262" s="303" t="s">
        <v>67</v>
      </c>
      <c r="G262" s="303" t="s">
        <v>57</v>
      </c>
    </row>
    <row r="263" spans="1:7" s="340" customFormat="1" ht="27" x14ac:dyDescent="0.2">
      <c r="A263" s="449"/>
      <c r="B263" s="452"/>
      <c r="C263" s="452"/>
      <c r="D263" s="303" t="s">
        <v>68</v>
      </c>
      <c r="E263" s="303" t="s">
        <v>59</v>
      </c>
      <c r="F263" s="196" t="s">
        <v>65</v>
      </c>
      <c r="G263" s="303"/>
    </row>
    <row r="264" spans="1:7" s="340" customFormat="1" ht="13.5" x14ac:dyDescent="0.25">
      <c r="A264" s="449"/>
      <c r="B264" s="452"/>
      <c r="C264" s="452"/>
      <c r="D264" s="348" t="s">
        <v>69</v>
      </c>
      <c r="E264" s="303" t="s">
        <v>59</v>
      </c>
      <c r="F264" s="303" t="s">
        <v>70</v>
      </c>
      <c r="G264" s="303" t="s">
        <v>57</v>
      </c>
    </row>
    <row r="265" spans="1:7" s="340" customFormat="1" ht="13.5" x14ac:dyDescent="0.2">
      <c r="A265" s="450"/>
      <c r="B265" s="453"/>
      <c r="C265" s="453"/>
      <c r="D265" s="346" t="s">
        <v>71</v>
      </c>
      <c r="E265" s="303"/>
      <c r="F265" s="196" t="s">
        <v>72</v>
      </c>
      <c r="G265" s="349"/>
    </row>
    <row r="266" spans="1:7" s="340" customFormat="1" ht="48" x14ac:dyDescent="0.2">
      <c r="A266" s="448" t="str">
        <f>'1 - BUDYNKI '!A36</f>
        <v>6.3</v>
      </c>
      <c r="B266" s="451" t="str">
        <f>'1 - BUDYNKI '!B36</f>
        <v xml:space="preserve">Budynek gimnazjum </v>
      </c>
      <c r="C266" s="451" t="str">
        <f>'1 - BUDYNKI '!C36</f>
        <v>Al.. M. Dąbrowskiej 12/20, 05-806 Komorów</v>
      </c>
      <c r="D266" s="220" t="s">
        <v>762</v>
      </c>
      <c r="E266" s="301" t="s">
        <v>57</v>
      </c>
      <c r="F266" s="199" t="s">
        <v>777</v>
      </c>
      <c r="G266" s="301"/>
    </row>
    <row r="267" spans="1:7" s="340" customFormat="1" ht="36" x14ac:dyDescent="0.2">
      <c r="A267" s="449"/>
      <c r="B267" s="452"/>
      <c r="C267" s="452"/>
      <c r="D267" s="220" t="s">
        <v>774</v>
      </c>
      <c r="E267" s="301" t="s">
        <v>331</v>
      </c>
      <c r="F267" s="199" t="s">
        <v>759</v>
      </c>
      <c r="G267" s="301"/>
    </row>
    <row r="268" spans="1:7" s="340" customFormat="1" ht="36" x14ac:dyDescent="0.2">
      <c r="A268" s="449"/>
      <c r="B268" s="452"/>
      <c r="C268" s="452"/>
      <c r="D268" s="220" t="s">
        <v>337</v>
      </c>
      <c r="E268" s="301" t="s">
        <v>57</v>
      </c>
      <c r="F268" s="199" t="s">
        <v>758</v>
      </c>
      <c r="G268" s="301"/>
    </row>
    <row r="269" spans="1:7" s="340" customFormat="1" ht="36" x14ac:dyDescent="0.2">
      <c r="A269" s="449"/>
      <c r="B269" s="452"/>
      <c r="C269" s="452"/>
      <c r="D269" s="220" t="s">
        <v>323</v>
      </c>
      <c r="E269" s="301" t="s">
        <v>59</v>
      </c>
      <c r="F269" s="199" t="s">
        <v>343</v>
      </c>
      <c r="G269" s="301"/>
    </row>
    <row r="270" spans="1:7" s="340" customFormat="1" ht="36" x14ac:dyDescent="0.2">
      <c r="A270" s="449"/>
      <c r="B270" s="452"/>
      <c r="C270" s="452"/>
      <c r="D270" s="220" t="s">
        <v>325</v>
      </c>
      <c r="E270" s="301" t="s">
        <v>59</v>
      </c>
      <c r="F270" s="199" t="s">
        <v>326</v>
      </c>
      <c r="G270" s="301"/>
    </row>
    <row r="271" spans="1:7" s="340" customFormat="1" ht="36" x14ac:dyDescent="0.2">
      <c r="A271" s="449"/>
      <c r="B271" s="452"/>
      <c r="C271" s="452"/>
      <c r="D271" s="220" t="s">
        <v>328</v>
      </c>
      <c r="E271" s="301" t="s">
        <v>59</v>
      </c>
      <c r="F271" s="199" t="s">
        <v>329</v>
      </c>
      <c r="G271" s="301"/>
    </row>
    <row r="272" spans="1:7" s="340" customFormat="1" ht="36" x14ac:dyDescent="0.2">
      <c r="A272" s="449"/>
      <c r="B272" s="452"/>
      <c r="C272" s="452"/>
      <c r="D272" s="342" t="s">
        <v>330</v>
      </c>
      <c r="E272" s="301" t="s">
        <v>331</v>
      </c>
      <c r="F272" s="199" t="s">
        <v>332</v>
      </c>
      <c r="G272" s="301"/>
    </row>
    <row r="273" spans="1:7" s="340" customFormat="1" ht="24" x14ac:dyDescent="0.2">
      <c r="A273" s="449"/>
      <c r="B273" s="452"/>
      <c r="C273" s="452"/>
      <c r="D273" s="344" t="s">
        <v>333</v>
      </c>
      <c r="E273" s="441"/>
      <c r="F273" s="199" t="s">
        <v>334</v>
      </c>
      <c r="G273" s="301"/>
    </row>
    <row r="274" spans="1:7" s="340" customFormat="1" ht="24" x14ac:dyDescent="0.2">
      <c r="A274" s="456"/>
      <c r="B274" s="456"/>
      <c r="C274" s="456"/>
      <c r="D274" s="344"/>
      <c r="E274" s="441"/>
      <c r="F274" s="199" t="s">
        <v>335</v>
      </c>
      <c r="G274" s="301"/>
    </row>
    <row r="275" spans="1:7" s="338" customFormat="1" ht="22.5" customHeight="1" x14ac:dyDescent="0.2">
      <c r="A275" s="447" t="str">
        <f>'1 - BUDYNKI '!B37</f>
        <v>Zespół Szkół Ogólnokształcących im. Marii Dąbrowskiej</v>
      </c>
      <c r="B275" s="447"/>
      <c r="C275" s="447"/>
      <c r="D275" s="447"/>
      <c r="E275" s="447"/>
      <c r="F275" s="447"/>
      <c r="G275" s="447"/>
    </row>
    <row r="276" spans="1:7" s="340" customFormat="1" ht="66.75" customHeight="1" x14ac:dyDescent="0.2">
      <c r="A276" s="448" t="str">
        <f>'1 - BUDYNKI '!A38</f>
        <v>7.1</v>
      </c>
      <c r="B276" s="451" t="str">
        <f>'1 - BUDYNKI '!B38</f>
        <v>Budynek Szkoły Podstawowej nr1</v>
      </c>
      <c r="C276" s="451" t="str">
        <f>'1 - BUDYNKI '!C38</f>
        <v>Al.. M. Dąbrowskiej 12/20, 05-806 Komorów</v>
      </c>
      <c r="D276" s="220" t="s">
        <v>762</v>
      </c>
      <c r="E276" s="301" t="s">
        <v>59</v>
      </c>
      <c r="F276" s="199" t="s">
        <v>763</v>
      </c>
      <c r="G276" s="301" t="s">
        <v>59</v>
      </c>
    </row>
    <row r="277" spans="1:7" s="340" customFormat="1" ht="36" x14ac:dyDescent="0.2">
      <c r="A277" s="449"/>
      <c r="B277" s="452"/>
      <c r="C277" s="452"/>
      <c r="D277" s="220" t="s">
        <v>319</v>
      </c>
      <c r="E277" s="301" t="s">
        <v>57</v>
      </c>
      <c r="F277" s="199" t="s">
        <v>759</v>
      </c>
      <c r="G277" s="301" t="s">
        <v>59</v>
      </c>
    </row>
    <row r="278" spans="1:7" s="340" customFormat="1" ht="36" x14ac:dyDescent="0.2">
      <c r="A278" s="449"/>
      <c r="B278" s="452"/>
      <c r="C278" s="452"/>
      <c r="D278" s="220" t="s">
        <v>337</v>
      </c>
      <c r="E278" s="301" t="s">
        <v>57</v>
      </c>
      <c r="F278" s="199" t="s">
        <v>764</v>
      </c>
      <c r="G278" s="301" t="s">
        <v>59</v>
      </c>
    </row>
    <row r="279" spans="1:7" s="340" customFormat="1" ht="36" x14ac:dyDescent="0.2">
      <c r="A279" s="449"/>
      <c r="B279" s="452"/>
      <c r="C279" s="452"/>
      <c r="D279" s="220" t="s">
        <v>323</v>
      </c>
      <c r="E279" s="301" t="s">
        <v>59</v>
      </c>
      <c r="F279" s="199" t="s">
        <v>343</v>
      </c>
      <c r="G279" s="301" t="s">
        <v>57</v>
      </c>
    </row>
    <row r="280" spans="1:7" s="340" customFormat="1" ht="36" x14ac:dyDescent="0.2">
      <c r="A280" s="449"/>
      <c r="B280" s="452"/>
      <c r="C280" s="452"/>
      <c r="D280" s="220" t="s">
        <v>325</v>
      </c>
      <c r="E280" s="301" t="s">
        <v>59</v>
      </c>
      <c r="F280" s="199" t="s">
        <v>326</v>
      </c>
      <c r="G280" s="301" t="s">
        <v>327</v>
      </c>
    </row>
    <row r="281" spans="1:7" s="340" customFormat="1" ht="36" x14ac:dyDescent="0.2">
      <c r="A281" s="449"/>
      <c r="B281" s="452"/>
      <c r="C281" s="452"/>
      <c r="D281" s="220" t="s">
        <v>328</v>
      </c>
      <c r="E281" s="301" t="s">
        <v>59</v>
      </c>
      <c r="F281" s="199" t="s">
        <v>329</v>
      </c>
      <c r="G281" s="301" t="s">
        <v>57</v>
      </c>
    </row>
    <row r="282" spans="1:7" s="340" customFormat="1" ht="36" x14ac:dyDescent="0.2">
      <c r="A282" s="449"/>
      <c r="B282" s="452"/>
      <c r="C282" s="452"/>
      <c r="D282" s="342" t="s">
        <v>330</v>
      </c>
      <c r="E282" s="301" t="s">
        <v>331</v>
      </c>
      <c r="F282" s="199" t="s">
        <v>332</v>
      </c>
      <c r="G282" s="301" t="s">
        <v>57</v>
      </c>
    </row>
    <row r="283" spans="1:7" s="340" customFormat="1" ht="24" x14ac:dyDescent="0.2">
      <c r="A283" s="449"/>
      <c r="B283" s="452"/>
      <c r="C283" s="452"/>
      <c r="D283" s="344" t="s">
        <v>333</v>
      </c>
      <c r="E283" s="441"/>
      <c r="F283" s="199" t="s">
        <v>334</v>
      </c>
      <c r="G283" s="301" t="s">
        <v>57</v>
      </c>
    </row>
    <row r="284" spans="1:7" s="340" customFormat="1" ht="36" x14ac:dyDescent="0.2">
      <c r="A284" s="456"/>
      <c r="B284" s="456"/>
      <c r="C284" s="456"/>
      <c r="D284" s="344"/>
      <c r="E284" s="441"/>
      <c r="F284" s="199" t="s">
        <v>335</v>
      </c>
      <c r="G284" s="301" t="s">
        <v>327</v>
      </c>
    </row>
    <row r="285" spans="1:7" s="340" customFormat="1" ht="36" x14ac:dyDescent="0.2">
      <c r="A285" s="472" t="s">
        <v>761</v>
      </c>
      <c r="B285" s="446" t="s">
        <v>382</v>
      </c>
      <c r="C285" s="446" t="str">
        <f>C276</f>
        <v>Al.. M. Dąbrowskiej 12/20, 05-806 Komorów</v>
      </c>
      <c r="D285" s="220" t="s">
        <v>317</v>
      </c>
      <c r="E285" s="301" t="s">
        <v>57</v>
      </c>
      <c r="F285" s="199" t="s">
        <v>766</v>
      </c>
      <c r="G285" s="301" t="s">
        <v>59</v>
      </c>
    </row>
    <row r="286" spans="1:7" s="340" customFormat="1" ht="36" x14ac:dyDescent="0.2">
      <c r="A286" s="473"/>
      <c r="B286" s="446"/>
      <c r="C286" s="446"/>
      <c r="D286" s="220" t="s">
        <v>765</v>
      </c>
      <c r="E286" s="301" t="s">
        <v>331</v>
      </c>
      <c r="F286" s="199" t="s">
        <v>759</v>
      </c>
      <c r="G286" s="301" t="s">
        <v>59</v>
      </c>
    </row>
    <row r="287" spans="1:7" s="340" customFormat="1" ht="36" x14ac:dyDescent="0.2">
      <c r="A287" s="473"/>
      <c r="B287" s="446"/>
      <c r="C287" s="446"/>
      <c r="D287" s="220" t="s">
        <v>337</v>
      </c>
      <c r="E287" s="301" t="s">
        <v>57</v>
      </c>
      <c r="F287" s="199" t="s">
        <v>767</v>
      </c>
      <c r="G287" s="301" t="s">
        <v>59</v>
      </c>
    </row>
    <row r="288" spans="1:7" s="340" customFormat="1" ht="36" x14ac:dyDescent="0.2">
      <c r="A288" s="473"/>
      <c r="B288" s="446"/>
      <c r="C288" s="446"/>
      <c r="D288" s="220" t="s">
        <v>323</v>
      </c>
      <c r="E288" s="301" t="s">
        <v>59</v>
      </c>
      <c r="F288" s="199" t="s">
        <v>343</v>
      </c>
      <c r="G288" s="301" t="s">
        <v>57</v>
      </c>
    </row>
    <row r="289" spans="1:7" s="340" customFormat="1" ht="36" x14ac:dyDescent="0.2">
      <c r="A289" s="473"/>
      <c r="B289" s="446"/>
      <c r="C289" s="446"/>
      <c r="D289" s="220" t="s">
        <v>325</v>
      </c>
      <c r="E289" s="301" t="s">
        <v>59</v>
      </c>
      <c r="F289" s="199" t="s">
        <v>326</v>
      </c>
      <c r="G289" s="301" t="s">
        <v>327</v>
      </c>
    </row>
    <row r="290" spans="1:7" s="340" customFormat="1" ht="36" x14ac:dyDescent="0.2">
      <c r="A290" s="473"/>
      <c r="B290" s="446"/>
      <c r="C290" s="446"/>
      <c r="D290" s="220" t="s">
        <v>328</v>
      </c>
      <c r="E290" s="301" t="s">
        <v>59</v>
      </c>
      <c r="F290" s="199" t="s">
        <v>329</v>
      </c>
      <c r="G290" s="301" t="s">
        <v>57</v>
      </c>
    </row>
    <row r="291" spans="1:7" s="340" customFormat="1" ht="36" x14ac:dyDescent="0.2">
      <c r="A291" s="473"/>
      <c r="B291" s="446"/>
      <c r="C291" s="446"/>
      <c r="D291" s="342" t="s">
        <v>330</v>
      </c>
      <c r="E291" s="301" t="s">
        <v>331</v>
      </c>
      <c r="F291" s="199" t="s">
        <v>332</v>
      </c>
      <c r="G291" s="301" t="s">
        <v>57</v>
      </c>
    </row>
    <row r="292" spans="1:7" s="340" customFormat="1" ht="24" x14ac:dyDescent="0.2">
      <c r="A292" s="473"/>
      <c r="B292" s="446"/>
      <c r="C292" s="446"/>
      <c r="D292" s="344" t="s">
        <v>333</v>
      </c>
      <c r="E292" s="441"/>
      <c r="F292" s="199" t="s">
        <v>334</v>
      </c>
      <c r="G292" s="301" t="s">
        <v>57</v>
      </c>
    </row>
    <row r="293" spans="1:7" s="340" customFormat="1" ht="36" x14ac:dyDescent="0.2">
      <c r="A293" s="456"/>
      <c r="B293" s="474"/>
      <c r="C293" s="474"/>
      <c r="D293" s="344"/>
      <c r="E293" s="441"/>
      <c r="F293" s="199" t="s">
        <v>335</v>
      </c>
      <c r="G293" s="301" t="s">
        <v>327</v>
      </c>
    </row>
    <row r="294" spans="1:7" s="340" customFormat="1" ht="48" x14ac:dyDescent="0.2">
      <c r="A294" s="448" t="str">
        <f>'1 - BUDYNKI '!A40</f>
        <v>7.3</v>
      </c>
      <c r="B294" s="451" t="str">
        <f>'1 - BUDYNKI '!B40</f>
        <v>Budynek Gimnazjum</v>
      </c>
      <c r="C294" s="451" t="str">
        <f>'1 - BUDYNKI '!C40</f>
        <v>Al.. M. Dąbrowskiej 12/20, 05-806 Komorów</v>
      </c>
      <c r="D294" s="220" t="s">
        <v>768</v>
      </c>
      <c r="E294" s="301" t="s">
        <v>59</v>
      </c>
      <c r="F294" s="199" t="s">
        <v>770</v>
      </c>
      <c r="G294" s="301" t="s">
        <v>59</v>
      </c>
    </row>
    <row r="295" spans="1:7" s="340" customFormat="1" ht="36" x14ac:dyDescent="0.2">
      <c r="A295" s="455"/>
      <c r="B295" s="455"/>
      <c r="C295" s="455"/>
      <c r="D295" s="220" t="s">
        <v>769</v>
      </c>
      <c r="E295" s="301" t="s">
        <v>331</v>
      </c>
      <c r="F295" s="199" t="s">
        <v>759</v>
      </c>
      <c r="G295" s="301" t="s">
        <v>57</v>
      </c>
    </row>
    <row r="296" spans="1:7" s="340" customFormat="1" ht="36" x14ac:dyDescent="0.2">
      <c r="A296" s="455"/>
      <c r="B296" s="455"/>
      <c r="C296" s="455"/>
      <c r="D296" s="220" t="s">
        <v>337</v>
      </c>
      <c r="E296" s="301" t="s">
        <v>57</v>
      </c>
      <c r="F296" s="199" t="s">
        <v>767</v>
      </c>
      <c r="G296" s="301" t="s">
        <v>59</v>
      </c>
    </row>
    <row r="297" spans="1:7" s="340" customFormat="1" ht="36" x14ac:dyDescent="0.2">
      <c r="A297" s="455"/>
      <c r="B297" s="455"/>
      <c r="C297" s="455"/>
      <c r="D297" s="220" t="s">
        <v>323</v>
      </c>
      <c r="E297" s="301" t="s">
        <v>59</v>
      </c>
      <c r="F297" s="199" t="s">
        <v>343</v>
      </c>
      <c r="G297" s="301" t="s">
        <v>57</v>
      </c>
    </row>
    <row r="298" spans="1:7" s="340" customFormat="1" ht="36" x14ac:dyDescent="0.2">
      <c r="A298" s="455"/>
      <c r="B298" s="455"/>
      <c r="C298" s="455"/>
      <c r="D298" s="220" t="s">
        <v>325</v>
      </c>
      <c r="E298" s="301" t="s">
        <v>59</v>
      </c>
      <c r="F298" s="199" t="s">
        <v>326</v>
      </c>
      <c r="G298" s="301" t="s">
        <v>327</v>
      </c>
    </row>
    <row r="299" spans="1:7" s="340" customFormat="1" ht="30.75" customHeight="1" x14ac:dyDescent="0.2">
      <c r="A299" s="455"/>
      <c r="B299" s="455"/>
      <c r="C299" s="455"/>
      <c r="D299" s="220" t="s">
        <v>328</v>
      </c>
      <c r="E299" s="301" t="s">
        <v>59</v>
      </c>
      <c r="F299" s="199" t="s">
        <v>329</v>
      </c>
      <c r="G299" s="301" t="s">
        <v>57</v>
      </c>
    </row>
    <row r="300" spans="1:7" s="340" customFormat="1" ht="36" x14ac:dyDescent="0.2">
      <c r="A300" s="455"/>
      <c r="B300" s="455"/>
      <c r="C300" s="455"/>
      <c r="D300" s="342" t="s">
        <v>330</v>
      </c>
      <c r="E300" s="301" t="s">
        <v>331</v>
      </c>
      <c r="F300" s="199" t="s">
        <v>332</v>
      </c>
      <c r="G300" s="301" t="s">
        <v>57</v>
      </c>
    </row>
    <row r="301" spans="1:7" s="340" customFormat="1" ht="24" x14ac:dyDescent="0.2">
      <c r="A301" s="455"/>
      <c r="B301" s="455"/>
      <c r="C301" s="455"/>
      <c r="D301" s="344" t="s">
        <v>333</v>
      </c>
      <c r="E301" s="441"/>
      <c r="F301" s="199" t="s">
        <v>334</v>
      </c>
      <c r="G301" s="301" t="s">
        <v>57</v>
      </c>
    </row>
    <row r="302" spans="1:7" s="340" customFormat="1" ht="36" x14ac:dyDescent="0.2">
      <c r="A302" s="456"/>
      <c r="B302" s="456"/>
      <c r="C302" s="456"/>
      <c r="D302" s="344"/>
      <c r="E302" s="441"/>
      <c r="F302" s="199" t="s">
        <v>335</v>
      </c>
      <c r="G302" s="301" t="s">
        <v>327</v>
      </c>
    </row>
    <row r="303" spans="1:7" s="340" customFormat="1" ht="36" x14ac:dyDescent="0.2">
      <c r="A303" s="454" t="str">
        <f>'1 - BUDYNKI '!A41</f>
        <v>7.4</v>
      </c>
      <c r="B303" s="454" t="str">
        <f>'1 - BUDYNKI '!B41</f>
        <v>Budynek Liceum Ogolnokształcącego *</v>
      </c>
      <c r="C303" s="454" t="str">
        <f>'1 - BUDYNKI '!C41</f>
        <v>Al.. M. Dąbrowskiej 12/20, 05-806 Komorów</v>
      </c>
      <c r="D303" s="220" t="s">
        <v>317</v>
      </c>
      <c r="E303" s="301" t="s">
        <v>57</v>
      </c>
      <c r="F303" s="199" t="s">
        <v>766</v>
      </c>
      <c r="G303" s="301" t="s">
        <v>59</v>
      </c>
    </row>
    <row r="304" spans="1:7" s="340" customFormat="1" ht="36" x14ac:dyDescent="0.2">
      <c r="A304" s="455"/>
      <c r="B304" s="455"/>
      <c r="C304" s="455"/>
      <c r="D304" s="220" t="s">
        <v>769</v>
      </c>
      <c r="E304" s="301" t="s">
        <v>331</v>
      </c>
      <c r="F304" s="199" t="s">
        <v>771</v>
      </c>
      <c r="G304" s="301" t="s">
        <v>57</v>
      </c>
    </row>
    <row r="305" spans="1:7" s="340" customFormat="1" ht="36" x14ac:dyDescent="0.2">
      <c r="A305" s="455"/>
      <c r="B305" s="455"/>
      <c r="C305" s="455"/>
      <c r="D305" s="220" t="s">
        <v>337</v>
      </c>
      <c r="E305" s="301" t="s">
        <v>57</v>
      </c>
      <c r="F305" s="199" t="s">
        <v>767</v>
      </c>
      <c r="G305" s="301" t="s">
        <v>59</v>
      </c>
    </row>
    <row r="306" spans="1:7" s="340" customFormat="1" ht="36" x14ac:dyDescent="0.2">
      <c r="A306" s="455"/>
      <c r="B306" s="455"/>
      <c r="C306" s="455"/>
      <c r="D306" s="220" t="s">
        <v>323</v>
      </c>
      <c r="E306" s="301" t="s">
        <v>59</v>
      </c>
      <c r="F306" s="199" t="s">
        <v>343</v>
      </c>
      <c r="G306" s="301" t="s">
        <v>57</v>
      </c>
    </row>
    <row r="307" spans="1:7" s="340" customFormat="1" ht="36" x14ac:dyDescent="0.2">
      <c r="A307" s="455"/>
      <c r="B307" s="455"/>
      <c r="C307" s="455"/>
      <c r="D307" s="220" t="s">
        <v>325</v>
      </c>
      <c r="E307" s="301" t="s">
        <v>59</v>
      </c>
      <c r="F307" s="199" t="s">
        <v>326</v>
      </c>
      <c r="G307" s="301" t="s">
        <v>327</v>
      </c>
    </row>
    <row r="308" spans="1:7" s="340" customFormat="1" ht="36" x14ac:dyDescent="0.2">
      <c r="A308" s="455"/>
      <c r="B308" s="455"/>
      <c r="C308" s="455"/>
      <c r="D308" s="220" t="s">
        <v>328</v>
      </c>
      <c r="E308" s="301" t="s">
        <v>59</v>
      </c>
      <c r="F308" s="199" t="s">
        <v>329</v>
      </c>
      <c r="G308" s="301" t="s">
        <v>57</v>
      </c>
    </row>
    <row r="309" spans="1:7" s="340" customFormat="1" ht="36" x14ac:dyDescent="0.2">
      <c r="A309" s="455"/>
      <c r="B309" s="455"/>
      <c r="C309" s="455"/>
      <c r="D309" s="342" t="s">
        <v>330</v>
      </c>
      <c r="E309" s="301" t="s">
        <v>331</v>
      </c>
      <c r="F309" s="199" t="s">
        <v>332</v>
      </c>
      <c r="G309" s="301" t="s">
        <v>57</v>
      </c>
    </row>
    <row r="310" spans="1:7" s="340" customFormat="1" ht="24" x14ac:dyDescent="0.2">
      <c r="A310" s="455"/>
      <c r="B310" s="455"/>
      <c r="C310" s="455"/>
      <c r="D310" s="344" t="s">
        <v>333</v>
      </c>
      <c r="E310" s="441"/>
      <c r="F310" s="199" t="s">
        <v>334</v>
      </c>
      <c r="G310" s="301" t="s">
        <v>57</v>
      </c>
    </row>
    <row r="311" spans="1:7" s="340" customFormat="1" ht="36" x14ac:dyDescent="0.2">
      <c r="A311" s="456"/>
      <c r="B311" s="456"/>
      <c r="C311" s="456"/>
      <c r="D311" s="344"/>
      <c r="E311" s="441"/>
      <c r="F311" s="199" t="s">
        <v>335</v>
      </c>
      <c r="G311" s="301" t="s">
        <v>327</v>
      </c>
    </row>
    <row r="312" spans="1:7" s="340" customFormat="1" ht="40.5" customHeight="1" x14ac:dyDescent="0.2">
      <c r="A312" s="475" t="s">
        <v>760</v>
      </c>
      <c r="B312" s="454" t="s">
        <v>389</v>
      </c>
      <c r="C312" s="454" t="str">
        <f>C303</f>
        <v>Al.. M. Dąbrowskiej 12/20, 05-806 Komorów</v>
      </c>
      <c r="D312" s="220" t="s">
        <v>317</v>
      </c>
      <c r="E312" s="301" t="s">
        <v>57</v>
      </c>
      <c r="F312" s="199" t="s">
        <v>773</v>
      </c>
      <c r="G312" s="301" t="s">
        <v>59</v>
      </c>
    </row>
    <row r="313" spans="1:7" s="340" customFormat="1" ht="36" x14ac:dyDescent="0.2">
      <c r="A313" s="473"/>
      <c r="B313" s="455"/>
      <c r="C313" s="455"/>
      <c r="D313" s="220" t="s">
        <v>319</v>
      </c>
      <c r="E313" s="301" t="s">
        <v>331</v>
      </c>
      <c r="F313" s="199" t="s">
        <v>759</v>
      </c>
      <c r="G313" s="301" t="s">
        <v>57</v>
      </c>
    </row>
    <row r="314" spans="1:7" s="340" customFormat="1" ht="36" x14ac:dyDescent="0.2">
      <c r="A314" s="473"/>
      <c r="B314" s="455"/>
      <c r="C314" s="455"/>
      <c r="D314" s="220" t="s">
        <v>337</v>
      </c>
      <c r="E314" s="301" t="s">
        <v>57</v>
      </c>
      <c r="F314" s="199" t="s">
        <v>772</v>
      </c>
      <c r="G314" s="301" t="s">
        <v>59</v>
      </c>
    </row>
    <row r="315" spans="1:7" s="340" customFormat="1" ht="36" x14ac:dyDescent="0.2">
      <c r="A315" s="473"/>
      <c r="B315" s="455"/>
      <c r="C315" s="455"/>
      <c r="D315" s="220" t="s">
        <v>323</v>
      </c>
      <c r="E315" s="301" t="s">
        <v>59</v>
      </c>
      <c r="F315" s="199" t="s">
        <v>343</v>
      </c>
      <c r="G315" s="301" t="s">
        <v>57</v>
      </c>
    </row>
    <row r="316" spans="1:7" s="340" customFormat="1" ht="36" x14ac:dyDescent="0.2">
      <c r="A316" s="473"/>
      <c r="B316" s="455"/>
      <c r="C316" s="455"/>
      <c r="D316" s="220" t="s">
        <v>325</v>
      </c>
      <c r="E316" s="301" t="s">
        <v>59</v>
      </c>
      <c r="F316" s="199" t="s">
        <v>326</v>
      </c>
      <c r="G316" s="301" t="s">
        <v>327</v>
      </c>
    </row>
    <row r="317" spans="1:7" s="340" customFormat="1" ht="36" x14ac:dyDescent="0.2">
      <c r="A317" s="473"/>
      <c r="B317" s="455"/>
      <c r="C317" s="455"/>
      <c r="D317" s="220" t="s">
        <v>328</v>
      </c>
      <c r="E317" s="301" t="s">
        <v>59</v>
      </c>
      <c r="F317" s="199" t="s">
        <v>329</v>
      </c>
      <c r="G317" s="301" t="s">
        <v>57</v>
      </c>
    </row>
    <row r="318" spans="1:7" s="340" customFormat="1" ht="36" x14ac:dyDescent="0.2">
      <c r="A318" s="473"/>
      <c r="B318" s="455"/>
      <c r="C318" s="455"/>
      <c r="D318" s="342" t="s">
        <v>330</v>
      </c>
      <c r="E318" s="301" t="s">
        <v>331</v>
      </c>
      <c r="F318" s="199" t="s">
        <v>332</v>
      </c>
      <c r="G318" s="301" t="s">
        <v>57</v>
      </c>
    </row>
    <row r="319" spans="1:7" s="340" customFormat="1" ht="24" x14ac:dyDescent="0.2">
      <c r="A319" s="473"/>
      <c r="B319" s="455"/>
      <c r="C319" s="455"/>
      <c r="D319" s="344" t="s">
        <v>333</v>
      </c>
      <c r="E319" s="441"/>
      <c r="F319" s="199" t="s">
        <v>334</v>
      </c>
      <c r="G319" s="301" t="s">
        <v>57</v>
      </c>
    </row>
    <row r="320" spans="1:7" s="340" customFormat="1" ht="24" x14ac:dyDescent="0.2">
      <c r="A320" s="456"/>
      <c r="B320" s="456"/>
      <c r="C320" s="456"/>
      <c r="D320" s="344"/>
      <c r="E320" s="441"/>
      <c r="F320" s="199" t="s">
        <v>335</v>
      </c>
      <c r="G320" s="301" t="s">
        <v>57</v>
      </c>
    </row>
    <row r="321" spans="1:7" s="338" customFormat="1" ht="15" customHeight="1" x14ac:dyDescent="0.2">
      <c r="A321" s="447" t="str">
        <f>'1 - BUDYNKI '!B43</f>
        <v>Zespół Szkolno-Przedszkolny im. Mikołaja Kopernika w Nowej Wsi</v>
      </c>
      <c r="B321" s="447"/>
      <c r="C321" s="447"/>
      <c r="D321" s="447"/>
      <c r="E321" s="447"/>
      <c r="F321" s="447"/>
      <c r="G321" s="447"/>
    </row>
    <row r="322" spans="1:7" s="340" customFormat="1" ht="95.25" customHeight="1" x14ac:dyDescent="0.2">
      <c r="A322" s="445" t="str">
        <f>'1 - BUDYNKI '!A44</f>
        <v>8.1</v>
      </c>
      <c r="B322" s="446" t="str">
        <f>'1 - BUDYNKI '!B44</f>
        <v>Budynek szkolny</v>
      </c>
      <c r="C322" s="446" t="str">
        <f>'1 - BUDYNKI '!C44</f>
        <v>Nowa Wieś, ul. Główna 96, 05-806 Komorów</v>
      </c>
      <c r="D322" s="303" t="s">
        <v>283</v>
      </c>
      <c r="E322" s="303" t="s">
        <v>59</v>
      </c>
      <c r="F322" s="303" t="s">
        <v>284</v>
      </c>
      <c r="G322" s="304" t="s">
        <v>59</v>
      </c>
    </row>
    <row r="323" spans="1:7" s="340" customFormat="1" ht="40.5" x14ac:dyDescent="0.2">
      <c r="A323" s="445"/>
      <c r="B323" s="446"/>
      <c r="C323" s="446"/>
      <c r="D323" s="303" t="s">
        <v>60</v>
      </c>
      <c r="E323" s="303" t="s">
        <v>59</v>
      </c>
      <c r="F323" s="303" t="s">
        <v>75</v>
      </c>
      <c r="G323" s="304" t="s">
        <v>57</v>
      </c>
    </row>
    <row r="324" spans="1:7" s="340" customFormat="1" ht="13.5" x14ac:dyDescent="0.2">
      <c r="A324" s="445"/>
      <c r="B324" s="446"/>
      <c r="C324" s="446"/>
      <c r="D324" s="303" t="s">
        <v>62</v>
      </c>
      <c r="E324" s="303" t="s">
        <v>57</v>
      </c>
      <c r="F324" s="303" t="s">
        <v>63</v>
      </c>
      <c r="G324" s="304" t="s">
        <v>59</v>
      </c>
    </row>
    <row r="325" spans="1:7" s="340" customFormat="1" ht="13.5" x14ac:dyDescent="0.2">
      <c r="A325" s="445"/>
      <c r="B325" s="446"/>
      <c r="C325" s="446"/>
      <c r="D325" s="303" t="s">
        <v>64</v>
      </c>
      <c r="E325" s="303" t="s">
        <v>57</v>
      </c>
      <c r="F325" s="196" t="s">
        <v>65</v>
      </c>
      <c r="G325" s="304">
        <v>7</v>
      </c>
    </row>
    <row r="326" spans="1:7" s="340" customFormat="1" ht="40.5" x14ac:dyDescent="0.2">
      <c r="A326" s="445"/>
      <c r="B326" s="446"/>
      <c r="C326" s="446"/>
      <c r="D326" s="303" t="s">
        <v>66</v>
      </c>
      <c r="E326" s="303" t="s">
        <v>59</v>
      </c>
      <c r="F326" s="303" t="s">
        <v>67</v>
      </c>
      <c r="G326" s="304" t="s">
        <v>59</v>
      </c>
    </row>
    <row r="327" spans="1:7" s="340" customFormat="1" ht="27" x14ac:dyDescent="0.2">
      <c r="A327" s="445"/>
      <c r="B327" s="446"/>
      <c r="C327" s="446"/>
      <c r="D327" s="303" t="s">
        <v>68</v>
      </c>
      <c r="E327" s="303" t="s">
        <v>57</v>
      </c>
      <c r="F327" s="196" t="s">
        <v>65</v>
      </c>
      <c r="G327" s="345">
        <v>1</v>
      </c>
    </row>
    <row r="328" spans="1:7" s="340" customFormat="1" ht="13.5" x14ac:dyDescent="0.2">
      <c r="A328" s="445"/>
      <c r="B328" s="446"/>
      <c r="C328" s="446"/>
      <c r="D328" s="346" t="s">
        <v>69</v>
      </c>
      <c r="E328" s="303" t="s">
        <v>59</v>
      </c>
      <c r="F328" s="303" t="s">
        <v>70</v>
      </c>
      <c r="G328" s="304" t="s">
        <v>59</v>
      </c>
    </row>
    <row r="329" spans="1:7" s="340" customFormat="1" ht="13.5" x14ac:dyDescent="0.2">
      <c r="A329" s="445"/>
      <c r="B329" s="446"/>
      <c r="C329" s="446"/>
      <c r="D329" s="346" t="s">
        <v>71</v>
      </c>
      <c r="E329" s="303"/>
      <c r="F329" s="196" t="s">
        <v>72</v>
      </c>
      <c r="G329" s="345">
        <v>6</v>
      </c>
    </row>
    <row r="330" spans="1:7" s="340" customFormat="1" ht="108" x14ac:dyDescent="0.2">
      <c r="A330" s="448" t="str">
        <f>'1 - BUDYNKI '!A45</f>
        <v>8.2</v>
      </c>
      <c r="B330" s="451" t="str">
        <f>'1 - BUDYNKI '!B45</f>
        <v>Hala sportowa *</v>
      </c>
      <c r="C330" s="451" t="str">
        <f>'1 - BUDYNKI '!C45</f>
        <v>Nowa Wieś, ul. Główna 96, 05-806 Komorów</v>
      </c>
      <c r="D330" s="303" t="s">
        <v>73</v>
      </c>
      <c r="E330" s="303" t="s">
        <v>57</v>
      </c>
      <c r="F330" s="303" t="s">
        <v>284</v>
      </c>
      <c r="G330" s="304" t="s">
        <v>59</v>
      </c>
    </row>
    <row r="331" spans="1:7" s="340" customFormat="1" ht="40.5" x14ac:dyDescent="0.2">
      <c r="A331" s="449"/>
      <c r="B331" s="452"/>
      <c r="C331" s="452"/>
      <c r="D331" s="303" t="s">
        <v>60</v>
      </c>
      <c r="E331" s="303" t="s">
        <v>59</v>
      </c>
      <c r="F331" s="303" t="s">
        <v>75</v>
      </c>
      <c r="G331" s="345" t="s">
        <v>57</v>
      </c>
    </row>
    <row r="332" spans="1:7" s="340" customFormat="1" ht="13.5" x14ac:dyDescent="0.2">
      <c r="A332" s="449"/>
      <c r="B332" s="452"/>
      <c r="C332" s="452"/>
      <c r="D332" s="303" t="s">
        <v>62</v>
      </c>
      <c r="E332" s="303" t="s">
        <v>57</v>
      </c>
      <c r="F332" s="303" t="s">
        <v>63</v>
      </c>
      <c r="G332" s="345" t="s">
        <v>59</v>
      </c>
    </row>
    <row r="333" spans="1:7" s="340" customFormat="1" ht="13.5" x14ac:dyDescent="0.2">
      <c r="A333" s="449"/>
      <c r="B333" s="452"/>
      <c r="C333" s="452"/>
      <c r="D333" s="303" t="s">
        <v>64</v>
      </c>
      <c r="E333" s="303" t="s">
        <v>57</v>
      </c>
      <c r="F333" s="196" t="s">
        <v>65</v>
      </c>
      <c r="G333" s="345">
        <v>15</v>
      </c>
    </row>
    <row r="334" spans="1:7" s="340" customFormat="1" ht="40.5" x14ac:dyDescent="0.2">
      <c r="A334" s="449"/>
      <c r="B334" s="452"/>
      <c r="C334" s="452"/>
      <c r="D334" s="303" t="s">
        <v>66</v>
      </c>
      <c r="E334" s="303" t="s">
        <v>59</v>
      </c>
      <c r="F334" s="303" t="s">
        <v>67</v>
      </c>
      <c r="G334" s="345" t="s">
        <v>59</v>
      </c>
    </row>
    <row r="335" spans="1:7" s="340" customFormat="1" ht="27" x14ac:dyDescent="0.2">
      <c r="A335" s="449"/>
      <c r="B335" s="452"/>
      <c r="C335" s="452"/>
      <c r="D335" s="303" t="s">
        <v>68</v>
      </c>
      <c r="E335" s="303"/>
      <c r="F335" s="196" t="s">
        <v>65</v>
      </c>
      <c r="G335" s="345">
        <v>1</v>
      </c>
    </row>
    <row r="336" spans="1:7" s="340" customFormat="1" ht="13.5" x14ac:dyDescent="0.2">
      <c r="A336" s="449"/>
      <c r="B336" s="452"/>
      <c r="C336" s="452"/>
      <c r="D336" s="346" t="s">
        <v>69</v>
      </c>
      <c r="E336" s="303" t="s">
        <v>59</v>
      </c>
      <c r="F336" s="303" t="s">
        <v>70</v>
      </c>
      <c r="G336" s="345" t="s">
        <v>59</v>
      </c>
    </row>
    <row r="337" spans="1:7" s="340" customFormat="1" ht="13.5" x14ac:dyDescent="0.2">
      <c r="A337" s="450"/>
      <c r="B337" s="453"/>
      <c r="C337" s="453"/>
      <c r="D337" s="346" t="s">
        <v>71</v>
      </c>
      <c r="E337" s="303"/>
      <c r="F337" s="196" t="s">
        <v>72</v>
      </c>
      <c r="G337" s="345">
        <v>3</v>
      </c>
    </row>
    <row r="338" spans="1:7" s="340" customFormat="1" ht="108" x14ac:dyDescent="0.2">
      <c r="A338" s="448" t="str">
        <f>'1 - BUDYNKI '!A46</f>
        <v>8.3</v>
      </c>
      <c r="B338" s="451" t="str">
        <f>'1 - BUDYNKI '!B46</f>
        <v>Rozbudowa szkoły *</v>
      </c>
      <c r="C338" s="451" t="str">
        <f>'1 - BUDYNKI '!C46</f>
        <v>Nowa Wieś, ul. Główna 96, 05-806 Komorów</v>
      </c>
      <c r="D338" s="303" t="s">
        <v>73</v>
      </c>
      <c r="E338" s="303" t="s">
        <v>57</v>
      </c>
      <c r="F338" s="303" t="s">
        <v>284</v>
      </c>
      <c r="G338" s="304" t="s">
        <v>59</v>
      </c>
    </row>
    <row r="339" spans="1:7" s="340" customFormat="1" ht="40.5" x14ac:dyDescent="0.2">
      <c r="A339" s="449"/>
      <c r="B339" s="452"/>
      <c r="C339" s="452"/>
      <c r="D339" s="303" t="s">
        <v>60</v>
      </c>
      <c r="E339" s="303" t="s">
        <v>59</v>
      </c>
      <c r="F339" s="303" t="s">
        <v>75</v>
      </c>
      <c r="G339" s="345" t="s">
        <v>57</v>
      </c>
    </row>
    <row r="340" spans="1:7" s="340" customFormat="1" ht="13.5" x14ac:dyDescent="0.2">
      <c r="A340" s="449"/>
      <c r="B340" s="452"/>
      <c r="C340" s="452"/>
      <c r="D340" s="303" t="s">
        <v>62</v>
      </c>
      <c r="E340" s="303" t="s">
        <v>57</v>
      </c>
      <c r="F340" s="303" t="s">
        <v>63</v>
      </c>
      <c r="G340" s="345" t="s">
        <v>59</v>
      </c>
    </row>
    <row r="341" spans="1:7" s="340" customFormat="1" ht="13.5" x14ac:dyDescent="0.2">
      <c r="A341" s="449"/>
      <c r="B341" s="452"/>
      <c r="C341" s="452"/>
      <c r="D341" s="303" t="s">
        <v>64</v>
      </c>
      <c r="E341" s="303" t="s">
        <v>57</v>
      </c>
      <c r="F341" s="196" t="s">
        <v>65</v>
      </c>
      <c r="G341" s="345">
        <v>5</v>
      </c>
    </row>
    <row r="342" spans="1:7" s="340" customFormat="1" ht="40.5" x14ac:dyDescent="0.2">
      <c r="A342" s="449"/>
      <c r="B342" s="452"/>
      <c r="C342" s="452"/>
      <c r="D342" s="303" t="s">
        <v>66</v>
      </c>
      <c r="E342" s="303" t="s">
        <v>59</v>
      </c>
      <c r="F342" s="303" t="s">
        <v>67</v>
      </c>
      <c r="G342" s="345" t="s">
        <v>59</v>
      </c>
    </row>
    <row r="343" spans="1:7" s="340" customFormat="1" ht="27" x14ac:dyDescent="0.2">
      <c r="A343" s="449"/>
      <c r="B343" s="452"/>
      <c r="C343" s="452"/>
      <c r="D343" s="303" t="s">
        <v>68</v>
      </c>
      <c r="E343" s="303" t="s">
        <v>57</v>
      </c>
      <c r="F343" s="196" t="s">
        <v>65</v>
      </c>
      <c r="G343" s="345">
        <v>1</v>
      </c>
    </row>
    <row r="344" spans="1:7" s="340" customFormat="1" ht="13.5" x14ac:dyDescent="0.2">
      <c r="A344" s="449"/>
      <c r="B344" s="452"/>
      <c r="C344" s="452"/>
      <c r="D344" s="346" t="s">
        <v>69</v>
      </c>
      <c r="E344" s="303" t="s">
        <v>59</v>
      </c>
      <c r="F344" s="303" t="s">
        <v>70</v>
      </c>
      <c r="G344" s="345" t="s">
        <v>59</v>
      </c>
    </row>
    <row r="345" spans="1:7" s="340" customFormat="1" ht="13.5" x14ac:dyDescent="0.2">
      <c r="A345" s="450"/>
      <c r="B345" s="453"/>
      <c r="C345" s="453"/>
      <c r="D345" s="346" t="s">
        <v>71</v>
      </c>
      <c r="E345" s="303"/>
      <c r="F345" s="196" t="s">
        <v>72</v>
      </c>
      <c r="G345" s="345">
        <v>2</v>
      </c>
    </row>
    <row r="346" spans="1:7" s="340" customFormat="1" ht="66.75" customHeight="1" x14ac:dyDescent="0.2">
      <c r="A346" s="445" t="str">
        <f>'1 - BUDYNKI '!A47</f>
        <v>8.4</v>
      </c>
      <c r="B346" s="446" t="str">
        <f>'1 - BUDYNKI '!B47</f>
        <v>Budynek Przedszkola</v>
      </c>
      <c r="C346" s="446" t="str">
        <f>'1 - BUDYNKI '!C47</f>
        <v>Nowa Wieś, ul. Główna 52a, 05-806 Komorów</v>
      </c>
      <c r="D346" s="303" t="s">
        <v>285</v>
      </c>
      <c r="E346" s="304" t="s">
        <v>59</v>
      </c>
      <c r="F346" s="304" t="s">
        <v>58</v>
      </c>
      <c r="G346" s="304" t="s">
        <v>57</v>
      </c>
    </row>
    <row r="347" spans="1:7" s="340" customFormat="1" ht="40.5" x14ac:dyDescent="0.2">
      <c r="A347" s="445"/>
      <c r="B347" s="446"/>
      <c r="C347" s="446"/>
      <c r="D347" s="303" t="s">
        <v>60</v>
      </c>
      <c r="E347" s="304" t="s">
        <v>59</v>
      </c>
      <c r="F347" s="304" t="s">
        <v>61</v>
      </c>
      <c r="G347" s="304" t="s">
        <v>57</v>
      </c>
    </row>
    <row r="348" spans="1:7" s="340" customFormat="1" ht="13.5" x14ac:dyDescent="0.2">
      <c r="A348" s="445"/>
      <c r="B348" s="446"/>
      <c r="C348" s="446"/>
      <c r="D348" s="303" t="s">
        <v>62</v>
      </c>
      <c r="E348" s="304" t="s">
        <v>57</v>
      </c>
      <c r="F348" s="304" t="s">
        <v>63</v>
      </c>
      <c r="G348" s="304" t="s">
        <v>59</v>
      </c>
    </row>
    <row r="349" spans="1:7" s="340" customFormat="1" ht="13.5" x14ac:dyDescent="0.2">
      <c r="A349" s="445"/>
      <c r="B349" s="446"/>
      <c r="C349" s="446"/>
      <c r="D349" s="303" t="s">
        <v>281</v>
      </c>
      <c r="E349" s="304" t="s">
        <v>59</v>
      </c>
      <c r="F349" s="345" t="s">
        <v>65</v>
      </c>
      <c r="G349" s="304">
        <v>4</v>
      </c>
    </row>
    <row r="350" spans="1:7" s="340" customFormat="1" ht="40.5" x14ac:dyDescent="0.2">
      <c r="A350" s="445"/>
      <c r="B350" s="446"/>
      <c r="C350" s="446"/>
      <c r="D350" s="303" t="s">
        <v>66</v>
      </c>
      <c r="E350" s="304" t="s">
        <v>59</v>
      </c>
      <c r="F350" s="304" t="s">
        <v>67</v>
      </c>
      <c r="G350" s="304" t="s">
        <v>57</v>
      </c>
    </row>
    <row r="351" spans="1:7" s="340" customFormat="1" ht="27" x14ac:dyDescent="0.2">
      <c r="A351" s="445"/>
      <c r="B351" s="446"/>
      <c r="C351" s="446"/>
      <c r="D351" s="303" t="s">
        <v>68</v>
      </c>
      <c r="E351" s="304" t="s">
        <v>57</v>
      </c>
      <c r="F351" s="345" t="s">
        <v>65</v>
      </c>
      <c r="G351" s="345"/>
    </row>
    <row r="352" spans="1:7" s="340" customFormat="1" ht="13.5" x14ac:dyDescent="0.2">
      <c r="A352" s="445"/>
      <c r="B352" s="446"/>
      <c r="C352" s="446"/>
      <c r="D352" s="346" t="s">
        <v>69</v>
      </c>
      <c r="E352" s="304" t="s">
        <v>57</v>
      </c>
      <c r="F352" s="304" t="s">
        <v>70</v>
      </c>
      <c r="G352" s="304" t="s">
        <v>59</v>
      </c>
    </row>
    <row r="353" spans="1:7" s="340" customFormat="1" ht="13.5" x14ac:dyDescent="0.2">
      <c r="A353" s="445"/>
      <c r="B353" s="446"/>
      <c r="C353" s="446"/>
      <c r="D353" s="346" t="s">
        <v>282</v>
      </c>
      <c r="E353" s="303"/>
      <c r="F353" s="345" t="s">
        <v>72</v>
      </c>
      <c r="G353" s="345">
        <v>2</v>
      </c>
    </row>
    <row r="354" spans="1:7" s="338" customFormat="1" x14ac:dyDescent="0.2">
      <c r="A354" s="461" t="str">
        <f>'1 - BUDYNKI '!B48</f>
        <v>Gminne Przedszkole w Michałowicach</v>
      </c>
      <c r="B354" s="461"/>
      <c r="C354" s="461"/>
      <c r="D354" s="461"/>
      <c r="E354" s="461"/>
      <c r="F354" s="461"/>
      <c r="G354" s="461"/>
    </row>
    <row r="355" spans="1:7" s="338" customFormat="1" ht="36" x14ac:dyDescent="0.2">
      <c r="A355" s="457" t="str">
        <f>'1 - BUDYNKI '!A49</f>
        <v>9.1</v>
      </c>
      <c r="B355" s="458" t="str">
        <f>'1 - BUDYNKI '!B49</f>
        <v>Budynek Przedszkola *</v>
      </c>
      <c r="C355" s="458" t="str">
        <f>'1 - BUDYNKI '!C49</f>
        <v>ul. Szkolna 13, 05-816 Michałowice</v>
      </c>
      <c r="D355" s="220" t="s">
        <v>317</v>
      </c>
      <c r="E355" s="301" t="s">
        <v>57</v>
      </c>
      <c r="F355" s="199" t="s">
        <v>754</v>
      </c>
      <c r="G355" s="301" t="s">
        <v>59</v>
      </c>
    </row>
    <row r="356" spans="1:7" s="338" customFormat="1" ht="36" x14ac:dyDescent="0.2">
      <c r="A356" s="457"/>
      <c r="B356" s="459"/>
      <c r="C356" s="459"/>
      <c r="D356" s="220" t="s">
        <v>319</v>
      </c>
      <c r="E356" s="301" t="s">
        <v>57</v>
      </c>
      <c r="F356" s="199" t="s">
        <v>320</v>
      </c>
      <c r="G356" s="301" t="s">
        <v>57</v>
      </c>
    </row>
    <row r="357" spans="1:7" s="338" customFormat="1" ht="36" x14ac:dyDescent="0.2">
      <c r="A357" s="457"/>
      <c r="B357" s="459"/>
      <c r="C357" s="459"/>
      <c r="D357" s="220" t="s">
        <v>753</v>
      </c>
      <c r="E357" s="301" t="s">
        <v>331</v>
      </c>
      <c r="F357" s="199" t="s">
        <v>755</v>
      </c>
      <c r="G357" s="301" t="s">
        <v>59</v>
      </c>
    </row>
    <row r="358" spans="1:7" s="338" customFormat="1" ht="36" x14ac:dyDescent="0.2">
      <c r="A358" s="457"/>
      <c r="B358" s="459"/>
      <c r="C358" s="459"/>
      <c r="D358" s="220" t="s">
        <v>323</v>
      </c>
      <c r="E358" s="301" t="s">
        <v>59</v>
      </c>
      <c r="F358" s="199" t="s">
        <v>343</v>
      </c>
      <c r="G358" s="301" t="s">
        <v>57</v>
      </c>
    </row>
    <row r="359" spans="1:7" s="338" customFormat="1" ht="36" x14ac:dyDescent="0.2">
      <c r="A359" s="457"/>
      <c r="B359" s="459"/>
      <c r="C359" s="459"/>
      <c r="D359" s="220" t="s">
        <v>325</v>
      </c>
      <c r="E359" s="301" t="s">
        <v>59</v>
      </c>
      <c r="F359" s="199" t="s">
        <v>326</v>
      </c>
      <c r="G359" s="301" t="s">
        <v>340</v>
      </c>
    </row>
    <row r="360" spans="1:7" s="338" customFormat="1" ht="36" x14ac:dyDescent="0.2">
      <c r="A360" s="457"/>
      <c r="B360" s="459"/>
      <c r="C360" s="459"/>
      <c r="D360" s="220" t="s">
        <v>328</v>
      </c>
      <c r="E360" s="301" t="s">
        <v>59</v>
      </c>
      <c r="F360" s="199" t="s">
        <v>329</v>
      </c>
      <c r="G360" s="301" t="s">
        <v>57</v>
      </c>
    </row>
    <row r="361" spans="1:7" s="338" customFormat="1" ht="36" x14ac:dyDescent="0.2">
      <c r="A361" s="457"/>
      <c r="B361" s="459"/>
      <c r="C361" s="459"/>
      <c r="D361" s="342" t="s">
        <v>330</v>
      </c>
      <c r="E361" s="301" t="s">
        <v>331</v>
      </c>
      <c r="F361" s="199" t="s">
        <v>332</v>
      </c>
      <c r="G361" s="301" t="s">
        <v>57</v>
      </c>
    </row>
    <row r="362" spans="1:7" s="338" customFormat="1" ht="24" x14ac:dyDescent="0.2">
      <c r="A362" s="457"/>
      <c r="B362" s="460"/>
      <c r="C362" s="460"/>
      <c r="D362" s="444" t="s">
        <v>333</v>
      </c>
      <c r="E362" s="441"/>
      <c r="F362" s="199" t="s">
        <v>334</v>
      </c>
      <c r="G362" s="301" t="s">
        <v>57</v>
      </c>
    </row>
    <row r="363" spans="1:7" s="338" customFormat="1" ht="36" x14ac:dyDescent="0.2">
      <c r="D363" s="444"/>
      <c r="E363" s="441"/>
      <c r="F363" s="199" t="s">
        <v>335</v>
      </c>
      <c r="G363" s="301" t="s">
        <v>327</v>
      </c>
    </row>
    <row r="364" spans="1:7" s="338" customFormat="1" x14ac:dyDescent="0.2"/>
    <row r="365" spans="1:7" s="338" customFormat="1" x14ac:dyDescent="0.2"/>
    <row r="366" spans="1:7" s="338" customFormat="1" x14ac:dyDescent="0.2"/>
    <row r="367" spans="1:7" s="338" customFormat="1" x14ac:dyDescent="0.2"/>
    <row r="368" spans="1:7" s="338" customFormat="1" x14ac:dyDescent="0.2"/>
    <row r="369" s="338" customFormat="1" x14ac:dyDescent="0.2"/>
    <row r="370" s="338" customFormat="1" x14ac:dyDescent="0.2"/>
    <row r="371" s="338" customFormat="1" x14ac:dyDescent="0.2"/>
    <row r="372" s="338" customFormat="1" x14ac:dyDescent="0.2"/>
    <row r="373" s="338" customFormat="1" x14ac:dyDescent="0.2"/>
    <row r="374" s="338" customFormat="1" x14ac:dyDescent="0.2"/>
    <row r="375" s="338" customFormat="1" x14ac:dyDescent="0.2"/>
    <row r="376" s="338" customFormat="1" x14ac:dyDescent="0.2"/>
    <row r="377" s="338" customFormat="1" x14ac:dyDescent="0.2"/>
    <row r="378" s="338" customFormat="1" x14ac:dyDescent="0.2"/>
    <row r="379" s="338" customFormat="1" x14ac:dyDescent="0.2"/>
    <row r="380" s="338" customFormat="1" x14ac:dyDescent="0.2"/>
    <row r="381" s="338" customFormat="1" x14ac:dyDescent="0.2"/>
    <row r="382" s="338" customFormat="1" x14ac:dyDescent="0.2"/>
    <row r="383" s="338" customFormat="1" x14ac:dyDescent="0.2"/>
    <row r="384" s="338" customFormat="1" x14ac:dyDescent="0.2"/>
    <row r="385" s="338" customFormat="1" x14ac:dyDescent="0.2"/>
    <row r="386" s="338" customFormat="1" x14ac:dyDescent="0.2"/>
    <row r="387" s="338" customFormat="1" x14ac:dyDescent="0.2"/>
    <row r="388" s="338" customFormat="1" x14ac:dyDescent="0.2"/>
    <row r="389" s="338" customFormat="1" x14ac:dyDescent="0.2"/>
    <row r="390" s="338" customFormat="1" x14ac:dyDescent="0.2"/>
    <row r="391" s="338" customFormat="1" x14ac:dyDescent="0.2"/>
    <row r="392" s="338" customFormat="1" x14ac:dyDescent="0.2"/>
    <row r="393" s="338" customFormat="1" x14ac:dyDescent="0.2"/>
    <row r="394" s="338" customFormat="1" x14ac:dyDescent="0.2"/>
    <row r="395" s="338" customFormat="1" x14ac:dyDescent="0.2"/>
    <row r="396" s="338" customFormat="1" x14ac:dyDescent="0.2"/>
    <row r="397" s="338" customFormat="1" x14ac:dyDescent="0.2"/>
    <row r="398" s="338" customFormat="1" x14ac:dyDescent="0.2"/>
    <row r="399" s="338" customFormat="1" x14ac:dyDescent="0.2"/>
    <row r="400" s="338" customFormat="1" x14ac:dyDescent="0.2"/>
    <row r="401" s="338" customFormat="1" x14ac:dyDescent="0.2"/>
    <row r="402" s="338" customFormat="1" x14ac:dyDescent="0.2"/>
    <row r="403" s="338" customFormat="1" x14ac:dyDescent="0.2"/>
    <row r="404" s="338" customFormat="1" x14ac:dyDescent="0.2"/>
    <row r="405" s="338" customFormat="1" x14ac:dyDescent="0.2"/>
    <row r="406" s="338" customFormat="1" x14ac:dyDescent="0.2"/>
    <row r="407" s="338" customFormat="1" x14ac:dyDescent="0.2"/>
    <row r="408" s="338" customFormat="1" x14ac:dyDescent="0.2"/>
    <row r="409" s="338" customFormat="1" x14ac:dyDescent="0.2"/>
    <row r="410" s="338" customFormat="1" x14ac:dyDescent="0.2"/>
    <row r="411" s="338" customFormat="1" x14ac:dyDescent="0.2"/>
    <row r="412" s="338" customFormat="1" x14ac:dyDescent="0.2"/>
    <row r="413" s="338" customFormat="1" x14ac:dyDescent="0.2"/>
    <row r="414" s="338" customFormat="1" x14ac:dyDescent="0.2"/>
    <row r="415" s="338" customFormat="1" x14ac:dyDescent="0.2"/>
    <row r="416" s="338" customFormat="1" x14ac:dyDescent="0.2"/>
    <row r="417" s="338" customFormat="1" x14ac:dyDescent="0.2"/>
    <row r="418" s="338" customFormat="1" x14ac:dyDescent="0.2"/>
    <row r="419" s="338" customFormat="1" x14ac:dyDescent="0.2"/>
    <row r="420" s="338" customFormat="1" x14ac:dyDescent="0.2"/>
    <row r="421" s="338" customFormat="1" x14ac:dyDescent="0.2"/>
    <row r="422" s="338" customFormat="1" x14ac:dyDescent="0.2"/>
    <row r="423" s="338" customFormat="1" x14ac:dyDescent="0.2"/>
    <row r="424" s="338" customFormat="1" x14ac:dyDescent="0.2"/>
    <row r="425" s="338" customFormat="1" x14ac:dyDescent="0.2"/>
    <row r="426" s="338" customFormat="1" x14ac:dyDescent="0.2"/>
    <row r="427" s="338" customFormat="1" x14ac:dyDescent="0.2"/>
    <row r="428" s="338" customFormat="1" x14ac:dyDescent="0.2"/>
    <row r="429" s="338" customFormat="1" x14ac:dyDescent="0.2"/>
    <row r="430" s="338" customFormat="1" x14ac:dyDescent="0.2"/>
    <row r="431" s="338" customFormat="1" x14ac:dyDescent="0.2"/>
    <row r="432" s="338" customFormat="1" x14ac:dyDescent="0.2"/>
    <row r="433" s="338" customFormat="1" x14ac:dyDescent="0.2"/>
    <row r="434" s="338" customFormat="1" x14ac:dyDescent="0.2"/>
    <row r="435" s="338" customFormat="1" x14ac:dyDescent="0.2"/>
    <row r="436" s="338" customFormat="1" x14ac:dyDescent="0.2"/>
    <row r="437" s="338" customFormat="1" x14ac:dyDescent="0.2"/>
    <row r="438" s="338" customFormat="1" x14ac:dyDescent="0.2"/>
    <row r="439" s="338" customFormat="1" x14ac:dyDescent="0.2"/>
    <row r="440" s="338" customFormat="1" x14ac:dyDescent="0.2"/>
    <row r="441" s="338" customFormat="1" x14ac:dyDescent="0.2"/>
    <row r="442" s="338" customFormat="1" x14ac:dyDescent="0.2"/>
    <row r="443" s="338" customFormat="1" x14ac:dyDescent="0.2"/>
    <row r="444" s="338" customFormat="1" x14ac:dyDescent="0.2"/>
    <row r="445" s="338" customFormat="1" x14ac:dyDescent="0.2"/>
    <row r="446" s="338" customFormat="1" x14ac:dyDescent="0.2"/>
    <row r="447" s="338" customFormat="1" x14ac:dyDescent="0.2"/>
    <row r="448" s="338" customFormat="1" x14ac:dyDescent="0.2"/>
    <row r="449" s="338" customFormat="1" x14ac:dyDescent="0.2"/>
    <row r="450" s="338" customFormat="1" x14ac:dyDescent="0.2"/>
    <row r="451" s="338" customFormat="1" x14ac:dyDescent="0.2"/>
    <row r="452" s="338" customFormat="1" x14ac:dyDescent="0.2"/>
    <row r="453" s="338" customFormat="1" x14ac:dyDescent="0.2"/>
    <row r="454" s="338" customFormat="1" x14ac:dyDescent="0.2"/>
    <row r="455" s="338" customFormat="1" x14ac:dyDescent="0.2"/>
    <row r="456" s="338" customFormat="1" x14ac:dyDescent="0.2"/>
    <row r="457" s="338" customFormat="1" x14ac:dyDescent="0.2"/>
    <row r="458" s="338" customFormat="1" x14ac:dyDescent="0.2"/>
    <row r="459" s="338" customFormat="1" x14ac:dyDescent="0.2"/>
    <row r="460" s="338" customFormat="1" x14ac:dyDescent="0.2"/>
    <row r="461" s="338" customFormat="1" x14ac:dyDescent="0.2"/>
    <row r="462" s="338" customFormat="1" x14ac:dyDescent="0.2"/>
    <row r="463" s="338" customFormat="1" x14ac:dyDescent="0.2"/>
    <row r="464" s="338" customFormat="1" x14ac:dyDescent="0.2"/>
    <row r="465" s="338" customFormat="1" x14ac:dyDescent="0.2"/>
    <row r="466" s="338" customFormat="1" x14ac:dyDescent="0.2"/>
    <row r="467" s="338" customFormat="1" x14ac:dyDescent="0.2"/>
    <row r="468" s="338" customFormat="1" x14ac:dyDescent="0.2"/>
    <row r="469" s="338" customFormat="1" x14ac:dyDescent="0.2"/>
    <row r="470" s="338" customFormat="1" x14ac:dyDescent="0.2"/>
    <row r="471" s="338" customFormat="1" x14ac:dyDescent="0.2"/>
    <row r="472" s="338" customFormat="1" x14ac:dyDescent="0.2"/>
  </sheetData>
  <mergeCells count="186">
    <mergeCell ref="A294:A302"/>
    <mergeCell ref="B294:B302"/>
    <mergeCell ref="C294:C302"/>
    <mergeCell ref="B303:B311"/>
    <mergeCell ref="C303:C311"/>
    <mergeCell ref="A303:A311"/>
    <mergeCell ref="A312:A320"/>
    <mergeCell ref="B312:B320"/>
    <mergeCell ref="A238:G238"/>
    <mergeCell ref="E292:E293"/>
    <mergeCell ref="E301:E302"/>
    <mergeCell ref="E310:E311"/>
    <mergeCell ref="E319:E320"/>
    <mergeCell ref="A249:A257"/>
    <mergeCell ref="B249:B257"/>
    <mergeCell ref="C249:C257"/>
    <mergeCell ref="A266:A274"/>
    <mergeCell ref="B266:B274"/>
    <mergeCell ref="C266:C274"/>
    <mergeCell ref="E273:E274"/>
    <mergeCell ref="B239:B247"/>
    <mergeCell ref="A239:A247"/>
    <mergeCell ref="C239:C247"/>
    <mergeCell ref="B276:B284"/>
    <mergeCell ref="C276:C284"/>
    <mergeCell ref="A276:A284"/>
    <mergeCell ref="A285:A293"/>
    <mergeCell ref="B285:B293"/>
    <mergeCell ref="C285:C293"/>
    <mergeCell ref="A220:A228"/>
    <mergeCell ref="B220:B228"/>
    <mergeCell ref="C220:C228"/>
    <mergeCell ref="D227:D228"/>
    <mergeCell ref="E227:E228"/>
    <mergeCell ref="A229:A237"/>
    <mergeCell ref="B229:B237"/>
    <mergeCell ref="C229:C237"/>
    <mergeCell ref="E236:E237"/>
    <mergeCell ref="C175:C183"/>
    <mergeCell ref="B184:B192"/>
    <mergeCell ref="C184:C192"/>
    <mergeCell ref="E191:E192"/>
    <mergeCell ref="A193:A201"/>
    <mergeCell ref="D209:D210"/>
    <mergeCell ref="E209:E210"/>
    <mergeCell ref="A211:A219"/>
    <mergeCell ref="B211:B219"/>
    <mergeCell ref="C211:C219"/>
    <mergeCell ref="D218:D219"/>
    <mergeCell ref="E218:E219"/>
    <mergeCell ref="A248:G248"/>
    <mergeCell ref="A202:A210"/>
    <mergeCell ref="B202:B210"/>
    <mergeCell ref="C202:C210"/>
    <mergeCell ref="E164:E165"/>
    <mergeCell ref="A166:A174"/>
    <mergeCell ref="B166:B174"/>
    <mergeCell ref="C166:C174"/>
    <mergeCell ref="D173:D174"/>
    <mergeCell ref="E173:E174"/>
    <mergeCell ref="A157:A165"/>
    <mergeCell ref="B157:B165"/>
    <mergeCell ref="C157:C165"/>
    <mergeCell ref="D164:D165"/>
    <mergeCell ref="B193:B201"/>
    <mergeCell ref="C193:C201"/>
    <mergeCell ref="D200:D201"/>
    <mergeCell ref="E200:E201"/>
    <mergeCell ref="A184:A192"/>
    <mergeCell ref="D191:D192"/>
    <mergeCell ref="B175:B183"/>
    <mergeCell ref="A175:A183"/>
    <mergeCell ref="D182:D183"/>
    <mergeCell ref="E182:E183"/>
    <mergeCell ref="E155:E156"/>
    <mergeCell ref="A148:A156"/>
    <mergeCell ref="B148:B156"/>
    <mergeCell ref="C148:C156"/>
    <mergeCell ref="D155:D156"/>
    <mergeCell ref="E146:E147"/>
    <mergeCell ref="A139:A147"/>
    <mergeCell ref="B139:B147"/>
    <mergeCell ref="C139:C147"/>
    <mergeCell ref="D146:D147"/>
    <mergeCell ref="D110:D111"/>
    <mergeCell ref="E128:E129"/>
    <mergeCell ref="A130:A138"/>
    <mergeCell ref="B130:B138"/>
    <mergeCell ref="C130:C138"/>
    <mergeCell ref="D137:D138"/>
    <mergeCell ref="E137:E138"/>
    <mergeCell ref="A121:A129"/>
    <mergeCell ref="B121:B129"/>
    <mergeCell ref="C121:C129"/>
    <mergeCell ref="D128:D129"/>
    <mergeCell ref="F3:G3"/>
    <mergeCell ref="D3:E3"/>
    <mergeCell ref="C13:C21"/>
    <mergeCell ref="D20:D21"/>
    <mergeCell ref="E20:E21"/>
    <mergeCell ref="E38:E39"/>
    <mergeCell ref="A40:A48"/>
    <mergeCell ref="B40:B48"/>
    <mergeCell ref="C40:C48"/>
    <mergeCell ref="D47:D48"/>
    <mergeCell ref="E47:E48"/>
    <mergeCell ref="A31:A39"/>
    <mergeCell ref="B31:B39"/>
    <mergeCell ref="C31:C39"/>
    <mergeCell ref="D38:D39"/>
    <mergeCell ref="A4:A12"/>
    <mergeCell ref="B4:B12"/>
    <mergeCell ref="C4:C12"/>
    <mergeCell ref="D11:D12"/>
    <mergeCell ref="E11:E12"/>
    <mergeCell ref="A13:A21"/>
    <mergeCell ref="B13:B21"/>
    <mergeCell ref="B22:B30"/>
    <mergeCell ref="C22:C30"/>
    <mergeCell ref="D29:D30"/>
    <mergeCell ref="E29:E30"/>
    <mergeCell ref="E56:E57"/>
    <mergeCell ref="A58:A66"/>
    <mergeCell ref="B58:B66"/>
    <mergeCell ref="C58:C66"/>
    <mergeCell ref="D65:D66"/>
    <mergeCell ref="E65:E66"/>
    <mergeCell ref="A49:A57"/>
    <mergeCell ref="B49:B57"/>
    <mergeCell ref="C49:C57"/>
    <mergeCell ref="D56:D57"/>
    <mergeCell ref="A22:A30"/>
    <mergeCell ref="A355:A362"/>
    <mergeCell ref="B355:B362"/>
    <mergeCell ref="C355:C362"/>
    <mergeCell ref="A354:G354"/>
    <mergeCell ref="A346:A353"/>
    <mergeCell ref="B346:B353"/>
    <mergeCell ref="C346:C353"/>
    <mergeCell ref="A330:A337"/>
    <mergeCell ref="B330:B337"/>
    <mergeCell ref="C330:C337"/>
    <mergeCell ref="D362:D363"/>
    <mergeCell ref="E362:E363"/>
    <mergeCell ref="A322:A329"/>
    <mergeCell ref="B322:B329"/>
    <mergeCell ref="C322:C329"/>
    <mergeCell ref="A321:G321"/>
    <mergeCell ref="A338:A345"/>
    <mergeCell ref="B338:B345"/>
    <mergeCell ref="C338:C345"/>
    <mergeCell ref="C312:C320"/>
    <mergeCell ref="D83:D84"/>
    <mergeCell ref="E83:E84"/>
    <mergeCell ref="A258:A265"/>
    <mergeCell ref="B258:B265"/>
    <mergeCell ref="C258:C265"/>
    <mergeCell ref="A275:G275"/>
    <mergeCell ref="E283:E284"/>
    <mergeCell ref="E110:E111"/>
    <mergeCell ref="A112:A120"/>
    <mergeCell ref="B112:B120"/>
    <mergeCell ref="C112:C120"/>
    <mergeCell ref="D119:D120"/>
    <mergeCell ref="E119:E120"/>
    <mergeCell ref="A103:A111"/>
    <mergeCell ref="B103:B111"/>
    <mergeCell ref="C103:C111"/>
    <mergeCell ref="A67:A75"/>
    <mergeCell ref="B67:B75"/>
    <mergeCell ref="C67:C75"/>
    <mergeCell ref="D74:D75"/>
    <mergeCell ref="E92:E93"/>
    <mergeCell ref="A94:A102"/>
    <mergeCell ref="B94:B102"/>
    <mergeCell ref="C94:C102"/>
    <mergeCell ref="E74:E75"/>
    <mergeCell ref="A76:A84"/>
    <mergeCell ref="B76:B84"/>
    <mergeCell ref="C76:C84"/>
    <mergeCell ref="D101:D102"/>
    <mergeCell ref="E101:E102"/>
    <mergeCell ref="A85:A93"/>
    <mergeCell ref="B85:B93"/>
    <mergeCell ref="C85:C93"/>
    <mergeCell ref="D92:D93"/>
  </mergeCells>
  <phoneticPr fontId="0" type="noConversion"/>
  <dataValidations count="4">
    <dataValidation type="list" allowBlank="1" showInputMessage="1" showErrorMessage="1" sqref="G303:G306 E312 E315:E317 G312:G315 E258:E264 G4:G7 E4 G13:G16 E7:E9 E13 E16:E18 G22:G25 E22 E25:E27 G31:G34 E31 E34:E36 G40:G43 E40 E43:E45 E58 G49:G52 E49 E52:E54 E61:E63 G58:G61 E67 E70:E72 G67:G70 G76:G79 E76 G85:G88 E79:E81 E85 E88:E90 G94:G97 E94 E97:E99 G103:G106 E103 E106:E108 G193:G196 E112 E115:E117 E130 G121:G124 E121 E124:E126 E133:E135 G130:G133 E139 E142:E144 G139:G142 G148:G151 E148 E151:E153 G157:G160 E157 E160:E162 G166:G169 E166 E169:E171 G175:G178 G184:G187 E184 E187:E189 E175 E178:E180 E193 E196:E198 G112:G116 G202:G205 E202 E205:E207 G211:G214 E211 E214:E216 G220:G223 E220 E223:E225 G239:G242 E229 E232:E234 G355:G358 E355 E358:E360 G229:G232 E276 E279:E281 G276:G279 E285 E288:E290 G285:G288 E294 E297:E299 G294:G297 E303 E306:E308 G249:G252 E266 E269:E271 G266:G269" xr:uid="{00000000-0002-0000-0200-000000000000}">
      <formula1>"TAK, NIE"</formula1>
    </dataValidation>
    <dataValidation type="list" allowBlank="1" showErrorMessage="1" sqref="G338 G322:G324 G326 G328 E239:E245 G330 E249 E251:E255" xr:uid="{00000000-0002-0000-0200-000001000000}">
      <formula1>"TAK,NIE"</formula1>
      <formula2>0</formula2>
    </dataValidation>
    <dataValidation type="list" allowBlank="1" showInputMessage="1" showErrorMessage="1" sqref="G8:G12 G17:G21 G26:G30 G35:G39 G44:G48 G53:G57 G62:G66 G71:G75 G80:G84 G89:G93 G98:G102 G107:G111 G170:G174 G125:G129 G134:G138 G143:G147 G152:G156 G161:G165 G117:G120 G188:G192 G179:G183 G197:G201 G206:G210 G215:G219 G224:G228 G243:G247 G359:G363 G233:G237 G280:G284 G289:G293 G298:G302 G307:G311 G316:G320 G253:G257 G270:G274" xr:uid="{00000000-0002-0000-0200-000002000000}">
      <formula1>"TAK - uruchamiana automatycznie, TAK - uruchamiana ręcznie, NIE"</formula1>
    </dataValidation>
    <dataValidation type="list" allowBlank="1" showInputMessage="1" showErrorMessage="1" sqref="E5:E6 E10 E14:E15 E19 E23:E24 E28 E32:E33 E37 E41:E42 E46 E50:E51 E55 E59:E60 E64 E68:E69 E73 E77:E78 E82 E86:E87 E91 E95:E96 E100 E104:E105 E109 E113:E114 E118 E122:E123 E127 E131:E132 E136 E140:E141 E145 E149:E150 E154 E158:E159 E163 E167:E168 E172 E185:E186 E190 E176:E177 E181 E194:E195 E199 E203:E204 E208 E212:E213 E217 E221:E222 E226 E230:E231 E235 E356:E357 E361 E277:E278 E282 E286:E287 E291 E295:E296 E300 E304:E305 E309 E313:E314 E318 E267:E268 E272 E250" xr:uid="{00000000-0002-0000-0200-000003000000}">
      <formula1>"TAK - wewnętrzny, TAK - zewnętrzny, TAK - wewnętrzny i zewnętrzny, NIE"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3524"/>
  <sheetViews>
    <sheetView tabSelected="1" zoomScale="85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P45" sqref="P45"/>
    </sheetView>
  </sheetViews>
  <sheetFormatPr defaultRowHeight="12.75" x14ac:dyDescent="0.2"/>
  <cols>
    <col min="1" max="1" width="5.28515625" style="53" customWidth="1"/>
    <col min="2" max="2" width="30.140625" style="53" customWidth="1"/>
    <col min="3" max="3" width="20.7109375" style="53" customWidth="1"/>
    <col min="4" max="4" width="9.42578125" style="53" customWidth="1"/>
    <col min="5" max="5" width="9.5703125" style="81" customWidth="1"/>
    <col min="6" max="6" width="9.7109375" style="81" customWidth="1"/>
    <col min="7" max="7" width="11.42578125" style="81" customWidth="1"/>
    <col min="8" max="8" width="11.140625" style="53" customWidth="1"/>
    <col min="9" max="9" width="22.42578125" style="53" customWidth="1"/>
    <col min="10" max="10" width="11.140625" style="53" customWidth="1"/>
    <col min="11" max="11" width="34.140625" style="53" customWidth="1"/>
    <col min="12" max="12" width="12.5703125" style="53" customWidth="1"/>
    <col min="13" max="13" width="13.140625" style="53" customWidth="1"/>
    <col min="14" max="14" width="12" style="53" customWidth="1"/>
    <col min="15" max="15" width="12.140625" style="53" customWidth="1"/>
    <col min="16" max="16" width="15.5703125" style="53" customWidth="1"/>
    <col min="17" max="17" width="11.42578125" style="53" customWidth="1"/>
    <col min="18" max="18" width="22.42578125" style="53" customWidth="1"/>
    <col min="19" max="19" width="14.5703125" style="53" customWidth="1"/>
    <col min="20" max="20" width="13.85546875" style="53" bestFit="1" customWidth="1"/>
    <col min="21" max="22" width="9.140625" style="53"/>
    <col min="23" max="23" width="12.85546875" style="53" bestFit="1" customWidth="1"/>
    <col min="24" max="16384" width="9.140625" style="53"/>
  </cols>
  <sheetData>
    <row r="1" spans="1:19" ht="26.25" customHeight="1" x14ac:dyDescent="0.2">
      <c r="B1" s="483" t="s">
        <v>474</v>
      </c>
      <c r="C1" s="484"/>
    </row>
    <row r="2" spans="1:19" ht="87.75" customHeight="1" x14ac:dyDescent="0.2">
      <c r="A2" s="217" t="s">
        <v>4</v>
      </c>
      <c r="B2" s="266" t="s">
        <v>44</v>
      </c>
      <c r="C2" s="266" t="s">
        <v>45</v>
      </c>
      <c r="D2" s="266" t="s">
        <v>20</v>
      </c>
      <c r="E2" s="218" t="s">
        <v>106</v>
      </c>
      <c r="F2" s="218" t="s">
        <v>46</v>
      </c>
      <c r="G2" s="271" t="s">
        <v>47</v>
      </c>
      <c r="H2" s="266" t="s">
        <v>21</v>
      </c>
      <c r="I2" s="266" t="s">
        <v>296</v>
      </c>
      <c r="J2" s="266" t="s">
        <v>49</v>
      </c>
      <c r="K2" s="266" t="s">
        <v>50</v>
      </c>
      <c r="L2" s="485" t="s">
        <v>22</v>
      </c>
      <c r="M2" s="485"/>
      <c r="N2" s="485"/>
      <c r="O2" s="485"/>
      <c r="P2" s="266" t="s">
        <v>107</v>
      </c>
      <c r="Q2" s="266" t="s">
        <v>433</v>
      </c>
      <c r="R2" s="219" t="s">
        <v>1</v>
      </c>
      <c r="S2" s="219" t="s">
        <v>402</v>
      </c>
    </row>
    <row r="3" spans="1:19" ht="29.25" hidden="1" customHeight="1" x14ac:dyDescent="0.2">
      <c r="A3" s="79"/>
      <c r="B3" s="79"/>
      <c r="C3" s="79"/>
      <c r="D3" s="79"/>
      <c r="E3" s="80"/>
      <c r="F3" s="272"/>
      <c r="G3" s="273"/>
      <c r="H3" s="79"/>
      <c r="I3" s="79"/>
      <c r="J3" s="79"/>
      <c r="K3" s="79"/>
      <c r="L3" s="120" t="s">
        <v>23</v>
      </c>
      <c r="M3" s="120" t="s">
        <v>24</v>
      </c>
      <c r="N3" s="120" t="s">
        <v>25</v>
      </c>
      <c r="O3" s="120" t="s">
        <v>26</v>
      </c>
      <c r="P3" s="79" t="s">
        <v>107</v>
      </c>
      <c r="Q3" s="26"/>
      <c r="R3" s="26"/>
      <c r="S3" s="26"/>
    </row>
    <row r="4" spans="1:19" s="86" customFormat="1" ht="20.25" customHeight="1" x14ac:dyDescent="0.2">
      <c r="A4" s="85">
        <v>1</v>
      </c>
      <c r="B4" s="486" t="str">
        <f>'wykaz jedn.'!B2</f>
        <v>Urząd Gminy Michałowice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</row>
    <row r="5" spans="1:19" ht="41.25" customHeight="1" x14ac:dyDescent="0.2">
      <c r="A5" s="26" t="s">
        <v>83</v>
      </c>
      <c r="B5" s="54" t="s">
        <v>203</v>
      </c>
      <c r="C5" s="26" t="s">
        <v>168</v>
      </c>
      <c r="D5" s="119">
        <v>2012</v>
      </c>
      <c r="E5" s="123">
        <v>4128.25</v>
      </c>
      <c r="F5" s="137" t="s">
        <v>59</v>
      </c>
      <c r="G5" s="123" t="s">
        <v>186</v>
      </c>
      <c r="H5" s="119" t="s">
        <v>57</v>
      </c>
      <c r="I5" s="122" t="s">
        <v>303</v>
      </c>
      <c r="J5" s="119" t="s">
        <v>57</v>
      </c>
      <c r="K5" s="26" t="s">
        <v>678</v>
      </c>
      <c r="L5" s="26" t="s">
        <v>173</v>
      </c>
      <c r="M5" s="26" t="s">
        <v>157</v>
      </c>
      <c r="N5" s="26"/>
      <c r="O5" s="26" t="s">
        <v>174</v>
      </c>
      <c r="P5" s="26"/>
      <c r="Q5" s="58"/>
      <c r="R5" s="200">
        <v>16700000</v>
      </c>
      <c r="S5" s="200" t="s">
        <v>249</v>
      </c>
    </row>
    <row r="6" spans="1:19" ht="30" customHeight="1" x14ac:dyDescent="0.2">
      <c r="A6" s="26" t="s">
        <v>84</v>
      </c>
      <c r="B6" s="54" t="s">
        <v>431</v>
      </c>
      <c r="C6" s="26" t="s">
        <v>167</v>
      </c>
      <c r="D6" s="26" t="s">
        <v>680</v>
      </c>
      <c r="E6" s="55">
        <v>589.91</v>
      </c>
      <c r="F6" s="138" t="s">
        <v>59</v>
      </c>
      <c r="G6" s="55" t="s">
        <v>186</v>
      </c>
      <c r="H6" s="26" t="s">
        <v>59</v>
      </c>
      <c r="I6" s="122" t="s">
        <v>303</v>
      </c>
      <c r="J6" s="26" t="s">
        <v>57</v>
      </c>
      <c r="K6" s="26" t="s">
        <v>679</v>
      </c>
      <c r="L6" s="26" t="s">
        <v>33</v>
      </c>
      <c r="M6" s="26" t="s">
        <v>314</v>
      </c>
      <c r="N6" s="26" t="s">
        <v>315</v>
      </c>
      <c r="O6" s="26" t="s">
        <v>34</v>
      </c>
      <c r="P6" s="26"/>
      <c r="Q6" s="58"/>
      <c r="R6" s="200">
        <v>2286366</v>
      </c>
      <c r="S6" s="200" t="s">
        <v>249</v>
      </c>
    </row>
    <row r="7" spans="1:19" ht="26.25" customHeight="1" x14ac:dyDescent="0.2">
      <c r="A7" s="26" t="s">
        <v>85</v>
      </c>
      <c r="B7" s="54" t="s">
        <v>266</v>
      </c>
      <c r="C7" s="26" t="s">
        <v>142</v>
      </c>
      <c r="D7" s="26" t="s">
        <v>150</v>
      </c>
      <c r="E7" s="55">
        <v>51.8</v>
      </c>
      <c r="F7" s="138" t="s">
        <v>59</v>
      </c>
      <c r="G7" s="55" t="s">
        <v>305</v>
      </c>
      <c r="H7" s="26" t="s">
        <v>57</v>
      </c>
      <c r="I7" s="122" t="s">
        <v>303</v>
      </c>
      <c r="J7" s="26" t="s">
        <v>57</v>
      </c>
      <c r="K7" s="26" t="s">
        <v>681</v>
      </c>
      <c r="L7" s="26" t="s">
        <v>152</v>
      </c>
      <c r="M7" s="26" t="s">
        <v>153</v>
      </c>
      <c r="N7" s="26" t="s">
        <v>153</v>
      </c>
      <c r="O7" s="26" t="s">
        <v>34</v>
      </c>
      <c r="P7" s="26"/>
      <c r="Q7" s="58">
        <f>R7/E7</f>
        <v>5395.7528957528957</v>
      </c>
      <c r="R7" s="87">
        <v>279500</v>
      </c>
      <c r="S7" s="87" t="s">
        <v>403</v>
      </c>
    </row>
    <row r="8" spans="1:19" ht="41.25" customHeight="1" x14ac:dyDescent="0.2">
      <c r="A8" s="26" t="s">
        <v>86</v>
      </c>
      <c r="B8" s="54" t="s">
        <v>266</v>
      </c>
      <c r="C8" s="26" t="s">
        <v>143</v>
      </c>
      <c r="D8" s="26">
        <v>1890</v>
      </c>
      <c r="E8" s="55">
        <v>101</v>
      </c>
      <c r="F8" s="138" t="s">
        <v>59</v>
      </c>
      <c r="G8" s="55" t="s">
        <v>305</v>
      </c>
      <c r="H8" s="26" t="s">
        <v>57</v>
      </c>
      <c r="I8" s="122" t="s">
        <v>303</v>
      </c>
      <c r="J8" s="26" t="s">
        <v>59</v>
      </c>
      <c r="K8" s="26" t="s">
        <v>682</v>
      </c>
      <c r="L8" s="26" t="s">
        <v>154</v>
      </c>
      <c r="M8" s="26" t="s">
        <v>155</v>
      </c>
      <c r="N8" s="26" t="s">
        <v>153</v>
      </c>
      <c r="O8" s="26" t="s">
        <v>34</v>
      </c>
      <c r="P8" s="26"/>
      <c r="Q8" s="58">
        <f>R8/E8</f>
        <v>3490.09900990099</v>
      </c>
      <c r="R8" s="87">
        <v>352500</v>
      </c>
      <c r="S8" s="87" t="s">
        <v>403</v>
      </c>
    </row>
    <row r="9" spans="1:19" ht="41.25" customHeight="1" x14ac:dyDescent="0.2">
      <c r="A9" s="26" t="s">
        <v>87</v>
      </c>
      <c r="B9" s="54" t="s">
        <v>141</v>
      </c>
      <c r="C9" s="26" t="s">
        <v>144</v>
      </c>
      <c r="D9" s="26">
        <v>1955</v>
      </c>
      <c r="E9" s="55">
        <v>19.600000000000001</v>
      </c>
      <c r="F9" s="138" t="s">
        <v>59</v>
      </c>
      <c r="G9" s="55" t="s">
        <v>305</v>
      </c>
      <c r="H9" s="26" t="s">
        <v>57</v>
      </c>
      <c r="I9" s="122" t="s">
        <v>303</v>
      </c>
      <c r="J9" s="26" t="s">
        <v>59</v>
      </c>
      <c r="K9" s="26" t="s">
        <v>683</v>
      </c>
      <c r="L9" s="26" t="s">
        <v>152</v>
      </c>
      <c r="M9" s="26" t="s">
        <v>156</v>
      </c>
      <c r="N9" s="26" t="s">
        <v>153</v>
      </c>
      <c r="O9" s="26" t="s">
        <v>34</v>
      </c>
      <c r="P9" s="26"/>
      <c r="Q9" s="58">
        <f>R9/E9</f>
        <v>5102.0408163265301</v>
      </c>
      <c r="R9" s="87">
        <v>100000</v>
      </c>
      <c r="S9" s="87" t="s">
        <v>403</v>
      </c>
    </row>
    <row r="10" spans="1:19" ht="41.25" customHeight="1" x14ac:dyDescent="0.2">
      <c r="A10" s="26" t="s">
        <v>89</v>
      </c>
      <c r="B10" s="54" t="s">
        <v>140</v>
      </c>
      <c r="C10" s="26" t="s">
        <v>145</v>
      </c>
      <c r="D10" s="26">
        <v>1955</v>
      </c>
      <c r="E10" s="55">
        <v>55</v>
      </c>
      <c r="F10" s="138" t="s">
        <v>59</v>
      </c>
      <c r="G10" s="55" t="s">
        <v>305</v>
      </c>
      <c r="H10" s="26" t="s">
        <v>57</v>
      </c>
      <c r="I10" s="122" t="s">
        <v>303</v>
      </c>
      <c r="J10" s="26" t="s">
        <v>59</v>
      </c>
      <c r="K10" s="26"/>
      <c r="L10" s="26" t="s">
        <v>152</v>
      </c>
      <c r="M10" s="26" t="s">
        <v>157</v>
      </c>
      <c r="N10" s="26" t="s">
        <v>153</v>
      </c>
      <c r="O10" s="26" t="s">
        <v>34</v>
      </c>
      <c r="P10" s="26"/>
      <c r="Q10" s="58">
        <f>R10/E10</f>
        <v>2584.8000000000002</v>
      </c>
      <c r="R10" s="87">
        <v>142164</v>
      </c>
      <c r="S10" s="87" t="s">
        <v>403</v>
      </c>
    </row>
    <row r="11" spans="1:19" ht="41.25" customHeight="1" x14ac:dyDescent="0.2">
      <c r="A11" s="26" t="s">
        <v>90</v>
      </c>
      <c r="B11" s="54" t="s">
        <v>266</v>
      </c>
      <c r="C11" s="26" t="s">
        <v>146</v>
      </c>
      <c r="D11" s="26">
        <v>2001</v>
      </c>
      <c r="E11" s="55">
        <v>231.2</v>
      </c>
      <c r="F11" s="138" t="s">
        <v>59</v>
      </c>
      <c r="G11" s="55" t="s">
        <v>306</v>
      </c>
      <c r="H11" s="26" t="s">
        <v>57</v>
      </c>
      <c r="I11" s="122" t="s">
        <v>303</v>
      </c>
      <c r="J11" s="26" t="s">
        <v>59</v>
      </c>
      <c r="K11" s="26" t="s">
        <v>151</v>
      </c>
      <c r="L11" s="26" t="s">
        <v>152</v>
      </c>
      <c r="M11" s="26" t="s">
        <v>152</v>
      </c>
      <c r="N11" s="26" t="s">
        <v>35</v>
      </c>
      <c r="O11" s="26" t="s">
        <v>158</v>
      </c>
      <c r="P11" s="26"/>
      <c r="Q11" s="58">
        <f>R11/E11</f>
        <v>2500</v>
      </c>
      <c r="R11" s="87">
        <v>578000</v>
      </c>
      <c r="S11" s="87" t="s">
        <v>403</v>
      </c>
    </row>
    <row r="12" spans="1:19" ht="51.75" customHeight="1" x14ac:dyDescent="0.2">
      <c r="A12" s="26" t="s">
        <v>91</v>
      </c>
      <c r="B12" s="54" t="s">
        <v>304</v>
      </c>
      <c r="C12" s="26" t="s">
        <v>147</v>
      </c>
      <c r="D12" s="26">
        <v>1935</v>
      </c>
      <c r="E12" s="55">
        <v>117.4</v>
      </c>
      <c r="F12" s="138" t="s">
        <v>59</v>
      </c>
      <c r="G12" s="55" t="s">
        <v>186</v>
      </c>
      <c r="H12" s="26" t="s">
        <v>57</v>
      </c>
      <c r="I12" s="124" t="s">
        <v>303</v>
      </c>
      <c r="J12" s="26" t="s">
        <v>59</v>
      </c>
      <c r="K12" s="26" t="s">
        <v>684</v>
      </c>
      <c r="L12" s="26" t="s">
        <v>152</v>
      </c>
      <c r="M12" s="26" t="s">
        <v>157</v>
      </c>
      <c r="N12" s="26" t="s">
        <v>277</v>
      </c>
      <c r="O12" s="26" t="s">
        <v>34</v>
      </c>
      <c r="P12" s="26"/>
      <c r="Q12" s="58">
        <v>2500</v>
      </c>
      <c r="R12" s="87">
        <f>E12*Q12</f>
        <v>293500</v>
      </c>
      <c r="S12" s="87" t="s">
        <v>403</v>
      </c>
    </row>
    <row r="13" spans="1:19" ht="41.25" customHeight="1" x14ac:dyDescent="0.2">
      <c r="A13" s="26" t="s">
        <v>92</v>
      </c>
      <c r="B13" s="54" t="s">
        <v>140</v>
      </c>
      <c r="C13" s="26" t="s">
        <v>148</v>
      </c>
      <c r="D13" s="26">
        <v>1935</v>
      </c>
      <c r="E13" s="55">
        <v>30.58</v>
      </c>
      <c r="F13" s="216" t="s">
        <v>57</v>
      </c>
      <c r="G13" s="55" t="s">
        <v>305</v>
      </c>
      <c r="H13" s="26" t="s">
        <v>57</v>
      </c>
      <c r="I13" s="122" t="s">
        <v>303</v>
      </c>
      <c r="J13" s="26" t="s">
        <v>57</v>
      </c>
      <c r="K13" s="26"/>
      <c r="L13" s="26" t="s">
        <v>154</v>
      </c>
      <c r="M13" s="26" t="s">
        <v>155</v>
      </c>
      <c r="N13" s="26" t="s">
        <v>160</v>
      </c>
      <c r="O13" s="26" t="s">
        <v>37</v>
      </c>
      <c r="P13" s="26"/>
      <c r="Q13" s="58">
        <f>R13/E13</f>
        <v>1328.2537606278613</v>
      </c>
      <c r="R13" s="87">
        <v>40618</v>
      </c>
      <c r="S13" s="87" t="s">
        <v>403</v>
      </c>
    </row>
    <row r="14" spans="1:19" ht="41.25" customHeight="1" x14ac:dyDescent="0.2">
      <c r="A14" s="26" t="s">
        <v>93</v>
      </c>
      <c r="B14" s="54" t="s">
        <v>206</v>
      </c>
      <c r="C14" s="26" t="s">
        <v>149</v>
      </c>
      <c r="D14" s="26">
        <v>2012</v>
      </c>
      <c r="E14" s="55">
        <v>81.099999999999994</v>
      </c>
      <c r="F14" s="138" t="s">
        <v>59</v>
      </c>
      <c r="G14" s="55" t="s">
        <v>186</v>
      </c>
      <c r="H14" s="26" t="s">
        <v>57</v>
      </c>
      <c r="I14" s="122" t="s">
        <v>303</v>
      </c>
      <c r="J14" s="26" t="s">
        <v>57</v>
      </c>
      <c r="K14" s="26" t="s">
        <v>48</v>
      </c>
      <c r="L14" s="26" t="s">
        <v>154</v>
      </c>
      <c r="M14" s="26" t="s">
        <v>155</v>
      </c>
      <c r="N14" s="26" t="s">
        <v>160</v>
      </c>
      <c r="O14" s="26" t="s">
        <v>37</v>
      </c>
      <c r="P14" s="26"/>
      <c r="Q14" s="58"/>
      <c r="R14" s="200">
        <v>213188</v>
      </c>
      <c r="S14" s="200" t="s">
        <v>249</v>
      </c>
    </row>
    <row r="15" spans="1:19" ht="50.25" customHeight="1" x14ac:dyDescent="0.2">
      <c r="A15" s="26" t="s">
        <v>94</v>
      </c>
      <c r="B15" s="54" t="s">
        <v>265</v>
      </c>
      <c r="C15" s="26" t="s">
        <v>161</v>
      </c>
      <c r="D15" s="26">
        <v>1910</v>
      </c>
      <c r="E15" s="55">
        <v>126.3</v>
      </c>
      <c r="F15" s="138" t="s">
        <v>59</v>
      </c>
      <c r="G15" s="55" t="s">
        <v>186</v>
      </c>
      <c r="H15" s="26" t="s">
        <v>57</v>
      </c>
      <c r="I15" s="122" t="s">
        <v>303</v>
      </c>
      <c r="J15" s="26" t="s">
        <v>57</v>
      </c>
      <c r="K15" s="26" t="s">
        <v>172</v>
      </c>
      <c r="L15" s="26" t="s">
        <v>152</v>
      </c>
      <c r="M15" s="26" t="s">
        <v>153</v>
      </c>
      <c r="N15" s="26" t="s">
        <v>153</v>
      </c>
      <c r="O15" s="26" t="s">
        <v>34</v>
      </c>
      <c r="P15" s="26"/>
      <c r="Q15" s="58"/>
      <c r="R15" s="200">
        <v>730920</v>
      </c>
      <c r="S15" s="200" t="s">
        <v>249</v>
      </c>
    </row>
    <row r="16" spans="1:19" ht="25.5" customHeight="1" x14ac:dyDescent="0.2">
      <c r="A16" s="26" t="s">
        <v>95</v>
      </c>
      <c r="B16" s="54" t="s">
        <v>140</v>
      </c>
      <c r="C16" s="26" t="s">
        <v>162</v>
      </c>
      <c r="D16" s="26">
        <v>1960</v>
      </c>
      <c r="E16" s="55">
        <v>71.53</v>
      </c>
      <c r="F16" s="138" t="s">
        <v>59</v>
      </c>
      <c r="G16" s="55" t="s">
        <v>307</v>
      </c>
      <c r="H16" s="26" t="s">
        <v>57</v>
      </c>
      <c r="I16" s="122" t="s">
        <v>303</v>
      </c>
      <c r="J16" s="26" t="s">
        <v>57</v>
      </c>
      <c r="K16" s="26" t="s">
        <v>685</v>
      </c>
      <c r="L16" s="26" t="s">
        <v>154</v>
      </c>
      <c r="M16" s="26" t="s">
        <v>155</v>
      </c>
      <c r="N16" s="26" t="s">
        <v>153</v>
      </c>
      <c r="O16" s="26" t="s">
        <v>37</v>
      </c>
      <c r="P16" s="26"/>
      <c r="Q16" s="58">
        <v>2500</v>
      </c>
      <c r="R16" s="87">
        <f>E16*Q16</f>
        <v>178825</v>
      </c>
      <c r="S16" s="87" t="s">
        <v>403</v>
      </c>
    </row>
    <row r="17" spans="1:20" ht="35.25" customHeight="1" x14ac:dyDescent="0.2">
      <c r="A17" s="26" t="s">
        <v>96</v>
      </c>
      <c r="B17" s="54" t="s">
        <v>205</v>
      </c>
      <c r="C17" s="26" t="s">
        <v>163</v>
      </c>
      <c r="D17" s="26">
        <v>2000</v>
      </c>
      <c r="E17" s="55">
        <v>247.8</v>
      </c>
      <c r="F17" s="138" t="s">
        <v>59</v>
      </c>
      <c r="G17" s="55"/>
      <c r="H17" s="26" t="s">
        <v>59</v>
      </c>
      <c r="I17" s="122" t="s">
        <v>303</v>
      </c>
      <c r="J17" s="26" t="s">
        <v>59</v>
      </c>
      <c r="K17" s="26"/>
      <c r="L17" s="26" t="s">
        <v>152</v>
      </c>
      <c r="M17" s="26" t="s">
        <v>157</v>
      </c>
      <c r="N17" s="26" t="s">
        <v>202</v>
      </c>
      <c r="O17" s="26" t="s">
        <v>37</v>
      </c>
      <c r="P17" s="26"/>
      <c r="Q17" s="58"/>
      <c r="R17" s="200">
        <v>675000</v>
      </c>
      <c r="S17" s="200" t="s">
        <v>249</v>
      </c>
    </row>
    <row r="18" spans="1:20" ht="38.25" customHeight="1" x14ac:dyDescent="0.2">
      <c r="A18" s="26" t="s">
        <v>97</v>
      </c>
      <c r="B18" s="54" t="s">
        <v>204</v>
      </c>
      <c r="C18" s="26" t="s">
        <v>164</v>
      </c>
      <c r="D18" s="26">
        <v>2000</v>
      </c>
      <c r="E18" s="55">
        <v>331.91</v>
      </c>
      <c r="F18" s="138" t="s">
        <v>59</v>
      </c>
      <c r="G18" s="55" t="s">
        <v>186</v>
      </c>
      <c r="H18" s="26" t="s">
        <v>59</v>
      </c>
      <c r="I18" s="122" t="s">
        <v>303</v>
      </c>
      <c r="J18" s="26" t="s">
        <v>57</v>
      </c>
      <c r="K18" s="26"/>
      <c r="L18" s="26" t="s">
        <v>152</v>
      </c>
      <c r="M18" s="26" t="s">
        <v>157</v>
      </c>
      <c r="N18" s="26" t="s">
        <v>202</v>
      </c>
      <c r="O18" s="26" t="s">
        <v>37</v>
      </c>
      <c r="P18" s="78"/>
      <c r="Q18" s="58"/>
      <c r="R18" s="200">
        <v>968811</v>
      </c>
      <c r="S18" s="200" t="s">
        <v>249</v>
      </c>
    </row>
    <row r="19" spans="1:20" ht="70.5" customHeight="1" x14ac:dyDescent="0.2">
      <c r="A19" s="26" t="s">
        <v>98</v>
      </c>
      <c r="B19" s="118" t="s">
        <v>270</v>
      </c>
      <c r="C19" s="26" t="s">
        <v>165</v>
      </c>
      <c r="D19" s="26">
        <v>1992</v>
      </c>
      <c r="E19" s="55">
        <v>417.91</v>
      </c>
      <c r="F19" s="138" t="s">
        <v>59</v>
      </c>
      <c r="G19" s="55" t="s">
        <v>186</v>
      </c>
      <c r="H19" s="26" t="s">
        <v>59</v>
      </c>
      <c r="I19" s="122" t="s">
        <v>303</v>
      </c>
      <c r="J19" s="26" t="s">
        <v>57</v>
      </c>
      <c r="K19" s="26" t="s">
        <v>686</v>
      </c>
      <c r="L19" s="26" t="s">
        <v>33</v>
      </c>
      <c r="M19" s="26" t="s">
        <v>157</v>
      </c>
      <c r="N19" s="26" t="s">
        <v>77</v>
      </c>
      <c r="O19" s="26" t="s">
        <v>37</v>
      </c>
      <c r="P19" s="78"/>
      <c r="Q19" s="58"/>
      <c r="R19" s="200">
        <v>250000</v>
      </c>
      <c r="S19" s="200" t="s">
        <v>249</v>
      </c>
    </row>
    <row r="20" spans="1:20" ht="40.5" customHeight="1" x14ac:dyDescent="0.2">
      <c r="A20" s="26" t="s">
        <v>99</v>
      </c>
      <c r="B20" s="118" t="s">
        <v>270</v>
      </c>
      <c r="C20" s="26" t="s">
        <v>166</v>
      </c>
      <c r="D20" s="26">
        <v>1980</v>
      </c>
      <c r="E20" s="55">
        <v>343.9</v>
      </c>
      <c r="F20" s="138" t="s">
        <v>59</v>
      </c>
      <c r="G20" s="55" t="s">
        <v>307</v>
      </c>
      <c r="H20" s="26" t="s">
        <v>59</v>
      </c>
      <c r="I20" s="122" t="s">
        <v>303</v>
      </c>
      <c r="J20" s="26" t="s">
        <v>57</v>
      </c>
      <c r="K20" s="26" t="s">
        <v>177</v>
      </c>
      <c r="L20" s="26" t="s">
        <v>33</v>
      </c>
      <c r="M20" s="26" t="s">
        <v>157</v>
      </c>
      <c r="N20" s="26" t="s">
        <v>35</v>
      </c>
      <c r="O20" s="26" t="s">
        <v>34</v>
      </c>
      <c r="P20" s="78"/>
      <c r="Q20" s="58"/>
      <c r="R20" s="200">
        <v>284432.40000000002</v>
      </c>
      <c r="S20" s="200" t="s">
        <v>249</v>
      </c>
    </row>
    <row r="21" spans="1:20" ht="49.5" customHeight="1" x14ac:dyDescent="0.2">
      <c r="A21" s="267" t="s">
        <v>687</v>
      </c>
      <c r="B21" s="54" t="s">
        <v>267</v>
      </c>
      <c r="C21" s="26" t="s">
        <v>169</v>
      </c>
      <c r="D21" s="26">
        <v>1960</v>
      </c>
      <c r="E21" s="55">
        <v>112.9</v>
      </c>
      <c r="F21" s="138" t="s">
        <v>59</v>
      </c>
      <c r="G21" s="55" t="s">
        <v>307</v>
      </c>
      <c r="H21" s="26" t="s">
        <v>57</v>
      </c>
      <c r="I21" s="122" t="s">
        <v>303</v>
      </c>
      <c r="J21" s="26" t="s">
        <v>57</v>
      </c>
      <c r="K21" s="26" t="s">
        <v>178</v>
      </c>
      <c r="L21" s="26" t="s">
        <v>153</v>
      </c>
      <c r="M21" s="26" t="s">
        <v>155</v>
      </c>
      <c r="N21" s="26" t="s">
        <v>77</v>
      </c>
      <c r="O21" s="26" t="s">
        <v>78</v>
      </c>
      <c r="P21" s="78"/>
      <c r="Q21" s="58">
        <v>2500</v>
      </c>
      <c r="R21" s="87">
        <f>E21*Q21</f>
        <v>282250</v>
      </c>
      <c r="S21" s="87" t="s">
        <v>403</v>
      </c>
    </row>
    <row r="22" spans="1:20" ht="28.5" customHeight="1" x14ac:dyDescent="0.2">
      <c r="A22" s="267" t="s">
        <v>100</v>
      </c>
      <c r="B22" s="54" t="s">
        <v>159</v>
      </c>
      <c r="C22" s="26" t="s">
        <v>170</v>
      </c>
      <c r="D22" s="26">
        <v>2000</v>
      </c>
      <c r="E22" s="55">
        <v>160</v>
      </c>
      <c r="F22" s="138" t="s">
        <v>59</v>
      </c>
      <c r="G22" s="55" t="s">
        <v>307</v>
      </c>
      <c r="H22" s="26" t="s">
        <v>57</v>
      </c>
      <c r="I22" s="122" t="s">
        <v>303</v>
      </c>
      <c r="J22" s="26" t="s">
        <v>57</v>
      </c>
      <c r="K22" s="26"/>
      <c r="L22" s="26" t="s">
        <v>175</v>
      </c>
      <c r="M22" s="26" t="s">
        <v>155</v>
      </c>
      <c r="N22" s="26" t="s">
        <v>175</v>
      </c>
      <c r="O22" s="26" t="s">
        <v>34</v>
      </c>
      <c r="P22" s="78"/>
      <c r="Q22" s="58">
        <v>1250</v>
      </c>
      <c r="R22" s="152">
        <f>E22*Q22</f>
        <v>200000</v>
      </c>
      <c r="S22" s="87" t="s">
        <v>403</v>
      </c>
    </row>
    <row r="23" spans="1:20" ht="30.75" customHeight="1" x14ac:dyDescent="0.2">
      <c r="A23" s="267" t="s">
        <v>101</v>
      </c>
      <c r="B23" s="54" t="s">
        <v>201</v>
      </c>
      <c r="C23" s="26" t="s">
        <v>171</v>
      </c>
      <c r="D23" s="26">
        <v>2013</v>
      </c>
      <c r="E23" s="55">
        <v>77.28</v>
      </c>
      <c r="F23" s="138" t="s">
        <v>59</v>
      </c>
      <c r="G23" s="55" t="s">
        <v>307</v>
      </c>
      <c r="H23" s="26" t="s">
        <v>57</v>
      </c>
      <c r="I23" s="122" t="s">
        <v>303</v>
      </c>
      <c r="J23" s="26" t="s">
        <v>57</v>
      </c>
      <c r="K23" s="26"/>
      <c r="L23" s="26" t="s">
        <v>176</v>
      </c>
      <c r="M23" s="26" t="s">
        <v>157</v>
      </c>
      <c r="N23" s="26" t="s">
        <v>35</v>
      </c>
      <c r="O23" s="26" t="s">
        <v>78</v>
      </c>
      <c r="P23" s="78"/>
      <c r="Q23" s="55"/>
      <c r="R23" s="200">
        <v>344514</v>
      </c>
      <c r="S23" s="200" t="s">
        <v>249</v>
      </c>
    </row>
    <row r="24" spans="1:20" ht="24" customHeight="1" x14ac:dyDescent="0.2">
      <c r="A24" s="267" t="s">
        <v>102</v>
      </c>
      <c r="B24" s="54" t="s">
        <v>201</v>
      </c>
      <c r="C24" s="26" t="s">
        <v>300</v>
      </c>
      <c r="D24" s="26">
        <v>2015</v>
      </c>
      <c r="E24" s="55">
        <v>70</v>
      </c>
      <c r="F24" s="138" t="s">
        <v>59</v>
      </c>
      <c r="G24" s="55" t="s">
        <v>307</v>
      </c>
      <c r="H24" s="26" t="s">
        <v>57</v>
      </c>
      <c r="I24" s="122" t="s">
        <v>303</v>
      </c>
      <c r="J24" s="121" t="s">
        <v>57</v>
      </c>
      <c r="K24" s="26"/>
      <c r="L24" s="26" t="s">
        <v>176</v>
      </c>
      <c r="M24" s="26" t="s">
        <v>157</v>
      </c>
      <c r="N24" s="26" t="s">
        <v>35</v>
      </c>
      <c r="O24" s="26" t="s">
        <v>34</v>
      </c>
      <c r="P24" s="78"/>
      <c r="Q24" s="55"/>
      <c r="R24" s="200">
        <v>400000</v>
      </c>
      <c r="S24" s="200" t="s">
        <v>249</v>
      </c>
    </row>
    <row r="25" spans="1:20" ht="39" customHeight="1" x14ac:dyDescent="0.2">
      <c r="A25" s="267" t="s">
        <v>103</v>
      </c>
      <c r="B25" s="54" t="s">
        <v>201</v>
      </c>
      <c r="C25" s="26" t="s">
        <v>301</v>
      </c>
      <c r="D25" s="26">
        <v>2016</v>
      </c>
      <c r="E25" s="55">
        <v>309</v>
      </c>
      <c r="F25" s="138" t="s">
        <v>59</v>
      </c>
      <c r="G25" s="55" t="s">
        <v>308</v>
      </c>
      <c r="H25" s="26" t="s">
        <v>59</v>
      </c>
      <c r="I25" s="122" t="s">
        <v>303</v>
      </c>
      <c r="J25" s="26" t="s">
        <v>57</v>
      </c>
      <c r="K25" s="26"/>
      <c r="L25" s="26" t="s">
        <v>309</v>
      </c>
      <c r="M25" s="26" t="s">
        <v>310</v>
      </c>
      <c r="N25" s="26" t="s">
        <v>311</v>
      </c>
      <c r="O25" s="26" t="s">
        <v>34</v>
      </c>
      <c r="P25" s="78" t="s">
        <v>312</v>
      </c>
      <c r="Q25" s="55"/>
      <c r="R25" s="200">
        <v>1450000</v>
      </c>
      <c r="S25" s="200" t="s">
        <v>249</v>
      </c>
    </row>
    <row r="26" spans="1:20" ht="34.5" customHeight="1" x14ac:dyDescent="0.2">
      <c r="A26" s="267" t="s">
        <v>297</v>
      </c>
      <c r="B26" s="54" t="s">
        <v>455</v>
      </c>
      <c r="C26" s="26" t="s">
        <v>302</v>
      </c>
      <c r="D26" s="26">
        <v>1960</v>
      </c>
      <c r="E26" s="55">
        <v>61.1</v>
      </c>
      <c r="F26" s="138" t="s">
        <v>59</v>
      </c>
      <c r="G26" s="55"/>
      <c r="H26" s="26" t="s">
        <v>57</v>
      </c>
      <c r="I26" s="122" t="s">
        <v>57</v>
      </c>
      <c r="J26" s="26" t="s">
        <v>57</v>
      </c>
      <c r="K26" s="26"/>
      <c r="L26" s="26" t="s">
        <v>313</v>
      </c>
      <c r="M26" s="26" t="s">
        <v>155</v>
      </c>
      <c r="N26" s="26" t="s">
        <v>35</v>
      </c>
      <c r="O26" s="26" t="s">
        <v>34</v>
      </c>
      <c r="P26" s="78"/>
      <c r="Q26" s="55"/>
      <c r="R26" s="200">
        <v>21650</v>
      </c>
      <c r="S26" s="200" t="s">
        <v>249</v>
      </c>
    </row>
    <row r="27" spans="1:20" s="263" customFormat="1" ht="41.25" customHeight="1" x14ac:dyDescent="0.2">
      <c r="A27" s="267" t="s">
        <v>298</v>
      </c>
      <c r="B27" s="54" t="s">
        <v>201</v>
      </c>
      <c r="C27" s="26" t="s">
        <v>653</v>
      </c>
      <c r="D27" s="26">
        <v>2017</v>
      </c>
      <c r="E27" s="55">
        <v>90.2</v>
      </c>
      <c r="F27" s="138" t="s">
        <v>59</v>
      </c>
      <c r="G27" s="55"/>
      <c r="H27" s="26" t="s">
        <v>59</v>
      </c>
      <c r="I27" s="124"/>
      <c r="J27" s="26" t="s">
        <v>57</v>
      </c>
      <c r="K27" s="26"/>
      <c r="L27" s="26" t="s">
        <v>654</v>
      </c>
      <c r="M27" s="26" t="s">
        <v>655</v>
      </c>
      <c r="N27" s="26" t="s">
        <v>310</v>
      </c>
      <c r="O27" s="26" t="s">
        <v>34</v>
      </c>
      <c r="P27" s="26" t="s">
        <v>200</v>
      </c>
      <c r="Q27" s="55"/>
      <c r="R27" s="200">
        <v>583816.31000000006</v>
      </c>
      <c r="S27" s="200" t="s">
        <v>249</v>
      </c>
    </row>
    <row r="28" spans="1:20" s="263" customFormat="1" ht="36" customHeight="1" x14ac:dyDescent="0.2">
      <c r="A28" s="267" t="s">
        <v>299</v>
      </c>
      <c r="B28" s="54" t="s">
        <v>668</v>
      </c>
      <c r="C28" s="26" t="s">
        <v>365</v>
      </c>
      <c r="D28" s="26">
        <v>2017</v>
      </c>
      <c r="E28" s="55">
        <v>150.30000000000001</v>
      </c>
      <c r="F28" s="138" t="s">
        <v>59</v>
      </c>
      <c r="G28" s="55"/>
      <c r="H28" s="26" t="s">
        <v>59</v>
      </c>
      <c r="I28" s="124"/>
      <c r="J28" s="26" t="s">
        <v>57</v>
      </c>
      <c r="K28" s="26"/>
      <c r="L28" s="26" t="s">
        <v>654</v>
      </c>
      <c r="M28" s="26" t="s">
        <v>655</v>
      </c>
      <c r="N28" s="26" t="s">
        <v>310</v>
      </c>
      <c r="O28" s="26" t="s">
        <v>34</v>
      </c>
      <c r="P28" s="26" t="s">
        <v>200</v>
      </c>
      <c r="Q28" s="55"/>
      <c r="R28" s="200">
        <v>693330.47</v>
      </c>
      <c r="S28" s="200" t="s">
        <v>249</v>
      </c>
    </row>
    <row r="29" spans="1:20" s="263" customFormat="1" ht="37.5" customHeight="1" x14ac:dyDescent="0.2">
      <c r="A29" s="267" t="s">
        <v>420</v>
      </c>
      <c r="B29" s="54" t="s">
        <v>668</v>
      </c>
      <c r="C29" s="26" t="s">
        <v>665</v>
      </c>
      <c r="D29" s="26">
        <v>2018</v>
      </c>
      <c r="E29" s="55">
        <v>249.8</v>
      </c>
      <c r="F29" s="138" t="s">
        <v>59</v>
      </c>
      <c r="G29" s="55"/>
      <c r="H29" s="26" t="s">
        <v>59</v>
      </c>
      <c r="I29" s="124"/>
      <c r="J29" s="26" t="s">
        <v>57</v>
      </c>
      <c r="K29" s="26"/>
      <c r="L29" s="26" t="s">
        <v>689</v>
      </c>
      <c r="M29" s="26" t="s">
        <v>310</v>
      </c>
      <c r="N29" s="26" t="s">
        <v>311</v>
      </c>
      <c r="O29" s="26" t="s">
        <v>34</v>
      </c>
      <c r="P29" s="26"/>
      <c r="Q29" s="55"/>
      <c r="R29" s="270">
        <v>1693000</v>
      </c>
      <c r="S29" s="200" t="s">
        <v>249</v>
      </c>
    </row>
    <row r="30" spans="1:20" s="263" customFormat="1" ht="38.25" customHeight="1" x14ac:dyDescent="0.2">
      <c r="A30" s="267" t="s">
        <v>421</v>
      </c>
      <c r="B30" s="54" t="s">
        <v>668</v>
      </c>
      <c r="C30" s="26" t="s">
        <v>667</v>
      </c>
      <c r="D30" s="26">
        <v>2018</v>
      </c>
      <c r="E30" s="55">
        <v>235</v>
      </c>
      <c r="F30" s="138" t="s">
        <v>59</v>
      </c>
      <c r="G30" s="55"/>
      <c r="H30" s="26" t="s">
        <v>59</v>
      </c>
      <c r="I30" s="124"/>
      <c r="J30" s="26" t="s">
        <v>57</v>
      </c>
      <c r="K30" s="26"/>
      <c r="L30" s="26" t="s">
        <v>688</v>
      </c>
      <c r="M30" s="26" t="s">
        <v>310</v>
      </c>
      <c r="N30" s="26" t="s">
        <v>311</v>
      </c>
      <c r="O30" s="26" t="s">
        <v>34</v>
      </c>
      <c r="P30" s="26"/>
      <c r="Q30" s="55"/>
      <c r="R30" s="270">
        <v>1565571.27</v>
      </c>
      <c r="S30" s="200" t="s">
        <v>249</v>
      </c>
      <c r="T30" s="298">
        <f>SUM(R5:R30)</f>
        <v>31307956.449999996</v>
      </c>
    </row>
    <row r="31" spans="1:20" s="86" customFormat="1" ht="20.25" customHeight="1" x14ac:dyDescent="0.2">
      <c r="A31" s="268">
        <v>4</v>
      </c>
      <c r="B31" s="481" t="str">
        <f>'wykaz jedn.'!B5</f>
        <v>Gminna Biblioteka Publiczna w Komorowie</v>
      </c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</row>
    <row r="32" spans="1:20" ht="33.75" customHeight="1" x14ac:dyDescent="0.2">
      <c r="A32" s="269" t="s">
        <v>180</v>
      </c>
      <c r="B32" s="202" t="s">
        <v>207</v>
      </c>
      <c r="C32" s="203" t="str">
        <f>'wykaz jedn.'!C5</f>
        <v>ul. Kraszewskiego 3, 05-806 Komorów</v>
      </c>
      <c r="D32" s="203">
        <v>1954</v>
      </c>
      <c r="E32" s="204">
        <v>240</v>
      </c>
      <c r="F32" s="205" t="s">
        <v>59</v>
      </c>
      <c r="G32" s="205" t="s">
        <v>186</v>
      </c>
      <c r="H32" s="203" t="s">
        <v>59</v>
      </c>
      <c r="I32" s="203" t="s">
        <v>59</v>
      </c>
      <c r="J32" s="203" t="s">
        <v>57</v>
      </c>
      <c r="K32" s="203" t="s">
        <v>377</v>
      </c>
      <c r="L32" s="203" t="s">
        <v>152</v>
      </c>
      <c r="M32" s="203" t="s">
        <v>77</v>
      </c>
      <c r="N32" s="203" t="s">
        <v>77</v>
      </c>
      <c r="O32" s="203" t="s">
        <v>34</v>
      </c>
      <c r="P32" s="201"/>
      <c r="Q32" s="206"/>
      <c r="R32" s="200">
        <v>617336.39</v>
      </c>
      <c r="S32" s="200" t="s">
        <v>249</v>
      </c>
    </row>
    <row r="33" spans="1:19" s="86" customFormat="1" ht="30" customHeight="1" x14ac:dyDescent="0.2">
      <c r="A33" s="268">
        <v>6</v>
      </c>
      <c r="B33" s="481" t="str">
        <f>'wykaz jedn.'!B7</f>
        <v>Szkoła Podstawowa im. Jana Pawła II w Michałowicach</v>
      </c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</row>
    <row r="34" spans="1:19" ht="45" customHeight="1" x14ac:dyDescent="0.2">
      <c r="A34" s="267" t="s">
        <v>76</v>
      </c>
      <c r="B34" s="202" t="s">
        <v>181</v>
      </c>
      <c r="C34" s="305" t="str">
        <f>'wykaz jedn.'!C7</f>
        <v>ul. Szkolna 15, 05-816 Michałowice</v>
      </c>
      <c r="D34" s="203" t="s">
        <v>182</v>
      </c>
      <c r="E34" s="204">
        <v>4723.3</v>
      </c>
      <c r="F34" s="205" t="s">
        <v>59</v>
      </c>
      <c r="G34" s="204" t="s">
        <v>77</v>
      </c>
      <c r="H34" s="203" t="s">
        <v>59</v>
      </c>
      <c r="I34" s="203" t="s">
        <v>59</v>
      </c>
      <c r="J34" s="203" t="s">
        <v>57</v>
      </c>
      <c r="K34" s="203" t="s">
        <v>183</v>
      </c>
      <c r="L34" s="203" t="s">
        <v>152</v>
      </c>
      <c r="M34" s="203" t="s">
        <v>184</v>
      </c>
      <c r="N34" s="203" t="s">
        <v>185</v>
      </c>
      <c r="O34" s="203" t="s">
        <v>37</v>
      </c>
      <c r="P34" s="203"/>
      <c r="Q34" s="206">
        <v>2500</v>
      </c>
      <c r="R34" s="200">
        <f>E34*Q34</f>
        <v>11808250</v>
      </c>
      <c r="S34" s="200" t="s">
        <v>403</v>
      </c>
    </row>
    <row r="35" spans="1:19" ht="33" customHeight="1" x14ac:dyDescent="0.2">
      <c r="A35" s="267" t="s">
        <v>53</v>
      </c>
      <c r="B35" s="202" t="s">
        <v>208</v>
      </c>
      <c r="C35" s="305" t="str">
        <f>'wykaz jedn.'!C7</f>
        <v>ul. Szkolna 15, 05-816 Michałowice</v>
      </c>
      <c r="D35" s="203">
        <v>2007</v>
      </c>
      <c r="E35" s="204">
        <v>26.8</v>
      </c>
      <c r="F35" s="205" t="s">
        <v>59</v>
      </c>
      <c r="G35" s="204" t="s">
        <v>77</v>
      </c>
      <c r="H35" s="203" t="s">
        <v>59</v>
      </c>
      <c r="I35" s="203" t="s">
        <v>59</v>
      </c>
      <c r="J35" s="203" t="s">
        <v>57</v>
      </c>
      <c r="K35" s="203"/>
      <c r="L35" s="203" t="s">
        <v>152</v>
      </c>
      <c r="M35" s="203" t="s">
        <v>184</v>
      </c>
      <c r="N35" s="203" t="s">
        <v>160</v>
      </c>
      <c r="O35" s="203" t="s">
        <v>34</v>
      </c>
      <c r="P35" s="207"/>
      <c r="Q35" s="206"/>
      <c r="R35" s="200">
        <v>81970.649999999994</v>
      </c>
      <c r="S35" s="200" t="s">
        <v>249</v>
      </c>
    </row>
    <row r="36" spans="1:19" ht="30.75" customHeight="1" x14ac:dyDescent="0.2">
      <c r="A36" s="269" t="s">
        <v>716</v>
      </c>
      <c r="B36" s="202" t="s">
        <v>456</v>
      </c>
      <c r="C36" s="305" t="str">
        <f>'wykaz jedn.'!C8</f>
        <v>Al.. M. Dąbrowskiej 12/20, 05-806 Komorów</v>
      </c>
      <c r="D36" s="203">
        <v>2002</v>
      </c>
      <c r="E36" s="204">
        <v>817.2</v>
      </c>
      <c r="F36" s="205" t="s">
        <v>59</v>
      </c>
      <c r="G36" s="204" t="s">
        <v>186</v>
      </c>
      <c r="H36" s="203" t="s">
        <v>59</v>
      </c>
      <c r="I36" s="203" t="s">
        <v>59</v>
      </c>
      <c r="J36" s="203" t="s">
        <v>57</v>
      </c>
      <c r="K36" s="203">
        <v>2012</v>
      </c>
      <c r="L36" s="203" t="s">
        <v>393</v>
      </c>
      <c r="M36" s="203" t="s">
        <v>187</v>
      </c>
      <c r="N36" s="203" t="s">
        <v>188</v>
      </c>
      <c r="O36" s="203" t="s">
        <v>394</v>
      </c>
      <c r="P36" s="203"/>
      <c r="Q36" s="206">
        <v>2500</v>
      </c>
      <c r="R36" s="209">
        <f>E36*Q36</f>
        <v>2043000</v>
      </c>
      <c r="S36" s="209" t="s">
        <v>403</v>
      </c>
    </row>
    <row r="37" spans="1:19" s="86" customFormat="1" ht="33.75" customHeight="1" x14ac:dyDescent="0.2">
      <c r="A37" s="268" t="s">
        <v>718</v>
      </c>
      <c r="B37" s="481" t="str">
        <f>'wykaz jedn.'!B8</f>
        <v>Zespół Szkół Ogólnokształcących im. Marii Dąbrowskiej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</row>
    <row r="38" spans="1:19" ht="36.75" customHeight="1" x14ac:dyDescent="0.2">
      <c r="A38" s="269" t="s">
        <v>54</v>
      </c>
      <c r="B38" s="202" t="s">
        <v>379</v>
      </c>
      <c r="C38" s="210" t="str">
        <f>'wykaz jedn.'!C8</f>
        <v>Al.. M. Dąbrowskiej 12/20, 05-806 Komorów</v>
      </c>
      <c r="D38" s="203">
        <v>1972</v>
      </c>
      <c r="E38" s="204">
        <v>2266</v>
      </c>
      <c r="F38" s="205" t="s">
        <v>59</v>
      </c>
      <c r="G38" s="204" t="s">
        <v>186</v>
      </c>
      <c r="H38" s="203" t="s">
        <v>59</v>
      </c>
      <c r="I38" s="203" t="s">
        <v>59</v>
      </c>
      <c r="J38" s="203" t="s">
        <v>57</v>
      </c>
      <c r="K38" s="203" t="s">
        <v>190</v>
      </c>
      <c r="L38" s="203" t="s">
        <v>191</v>
      </c>
      <c r="M38" s="203" t="s">
        <v>157</v>
      </c>
      <c r="N38" s="203" t="s">
        <v>188</v>
      </c>
      <c r="O38" s="203" t="s">
        <v>37</v>
      </c>
      <c r="P38" s="203"/>
      <c r="Q38" s="206">
        <v>2500</v>
      </c>
      <c r="R38" s="209">
        <f>E38*Q38</f>
        <v>5665000</v>
      </c>
      <c r="S38" s="209" t="s">
        <v>403</v>
      </c>
    </row>
    <row r="39" spans="1:19" ht="36.75" customHeight="1" x14ac:dyDescent="0.2">
      <c r="A39" s="269" t="s">
        <v>55</v>
      </c>
      <c r="B39" s="202" t="s">
        <v>381</v>
      </c>
      <c r="C39" s="210" t="str">
        <f>'wykaz jedn.'!C8</f>
        <v>Al.. M. Dąbrowskiej 12/20, 05-806 Komorów</v>
      </c>
      <c r="D39" s="203">
        <v>2015</v>
      </c>
      <c r="E39" s="204">
        <v>1381.83</v>
      </c>
      <c r="F39" s="205" t="s">
        <v>380</v>
      </c>
      <c r="G39" s="204"/>
      <c r="H39" s="203" t="s">
        <v>59</v>
      </c>
      <c r="I39" s="203" t="s">
        <v>59</v>
      </c>
      <c r="J39" s="203" t="s">
        <v>57</v>
      </c>
      <c r="K39" s="203"/>
      <c r="L39" s="203" t="s">
        <v>152</v>
      </c>
      <c r="M39" s="203" t="s">
        <v>157</v>
      </c>
      <c r="N39" s="203" t="s">
        <v>188</v>
      </c>
      <c r="O39" s="203" t="s">
        <v>37</v>
      </c>
      <c r="P39" s="203"/>
      <c r="Q39" s="206"/>
      <c r="R39" s="209">
        <v>4492481</v>
      </c>
      <c r="S39" s="209" t="s">
        <v>249</v>
      </c>
    </row>
    <row r="40" spans="1:19" ht="45" customHeight="1" x14ac:dyDescent="0.2">
      <c r="A40" s="269" t="s">
        <v>719</v>
      </c>
      <c r="B40" s="202" t="s">
        <v>189</v>
      </c>
      <c r="C40" s="210" t="str">
        <f>'wykaz jedn.'!C8</f>
        <v>Al.. M. Dąbrowskiej 12/20, 05-806 Komorów</v>
      </c>
      <c r="D40" s="203">
        <v>1994</v>
      </c>
      <c r="E40" s="204">
        <v>2796.52</v>
      </c>
      <c r="F40" s="205" t="s">
        <v>59</v>
      </c>
      <c r="G40" s="204" t="s">
        <v>186</v>
      </c>
      <c r="H40" s="203" t="s">
        <v>59</v>
      </c>
      <c r="I40" s="203" t="s">
        <v>59</v>
      </c>
      <c r="J40" s="203" t="s">
        <v>57</v>
      </c>
      <c r="K40" s="203" t="s">
        <v>383</v>
      </c>
      <c r="L40" s="203" t="s">
        <v>192</v>
      </c>
      <c r="M40" s="203" t="s">
        <v>384</v>
      </c>
      <c r="N40" s="203" t="s">
        <v>193</v>
      </c>
      <c r="O40" s="203" t="s">
        <v>34</v>
      </c>
      <c r="P40" s="203"/>
      <c r="Q40" s="206">
        <v>2500</v>
      </c>
      <c r="R40" s="209">
        <f>E40*Q40</f>
        <v>6991300</v>
      </c>
      <c r="S40" s="209" t="s">
        <v>403</v>
      </c>
    </row>
    <row r="41" spans="1:19" ht="50.25" customHeight="1" x14ac:dyDescent="0.2">
      <c r="A41" s="269" t="s">
        <v>720</v>
      </c>
      <c r="B41" s="202" t="s">
        <v>432</v>
      </c>
      <c r="C41" s="208" t="str">
        <f>'wykaz jedn.'!C8</f>
        <v>Al.. M. Dąbrowskiej 12/20, 05-806 Komorów</v>
      </c>
      <c r="D41" s="203">
        <v>1993</v>
      </c>
      <c r="E41" s="204">
        <v>835.3</v>
      </c>
      <c r="F41" s="205" t="s">
        <v>59</v>
      </c>
      <c r="G41" s="204" t="s">
        <v>186</v>
      </c>
      <c r="H41" s="203" t="s">
        <v>59</v>
      </c>
      <c r="I41" s="203" t="s">
        <v>59</v>
      </c>
      <c r="J41" s="203" t="s">
        <v>57</v>
      </c>
      <c r="K41" s="203" t="s">
        <v>387</v>
      </c>
      <c r="L41" s="203" t="s">
        <v>386</v>
      </c>
      <c r="M41" s="203" t="s">
        <v>388</v>
      </c>
      <c r="N41" s="203" t="s">
        <v>35</v>
      </c>
      <c r="O41" s="203" t="s">
        <v>34</v>
      </c>
      <c r="P41" s="203"/>
      <c r="Q41" s="206"/>
      <c r="R41" s="200">
        <v>2268469.37</v>
      </c>
      <c r="S41" s="200" t="s">
        <v>249</v>
      </c>
    </row>
    <row r="42" spans="1:19" ht="57" customHeight="1" x14ac:dyDescent="0.2">
      <c r="A42" s="269" t="s">
        <v>721</v>
      </c>
      <c r="B42" s="202" t="s">
        <v>401</v>
      </c>
      <c r="C42" s="208" t="str">
        <f>'wykaz jedn.'!C8</f>
        <v>Al.. M. Dąbrowskiej 12/20, 05-806 Komorów</v>
      </c>
      <c r="D42" s="203">
        <v>1999</v>
      </c>
      <c r="E42" s="204">
        <v>1801.25</v>
      </c>
      <c r="F42" s="205" t="s">
        <v>59</v>
      </c>
      <c r="G42" s="211"/>
      <c r="H42" s="205" t="s">
        <v>59</v>
      </c>
      <c r="I42" s="203" t="s">
        <v>59</v>
      </c>
      <c r="J42" s="203" t="s">
        <v>57</v>
      </c>
      <c r="K42" s="212" t="s">
        <v>385</v>
      </c>
      <c r="L42" s="203" t="s">
        <v>386</v>
      </c>
      <c r="M42" s="203"/>
      <c r="N42" s="203" t="s">
        <v>311</v>
      </c>
      <c r="O42" s="203" t="s">
        <v>37</v>
      </c>
      <c r="P42" s="201"/>
      <c r="Q42" s="206">
        <v>2500</v>
      </c>
      <c r="R42" s="200">
        <f>E42*Q42</f>
        <v>4503125</v>
      </c>
      <c r="S42" s="200" t="s">
        <v>403</v>
      </c>
    </row>
    <row r="43" spans="1:19" s="86" customFormat="1" ht="36" customHeight="1" x14ac:dyDescent="0.2">
      <c r="A43" s="85">
        <v>8</v>
      </c>
      <c r="B43" s="481" t="str">
        <f>'wykaz jedn.'!B9</f>
        <v>Zespół Szkolno-Przedszkolny im. Mikołaja Kopernika w Nowej Wsi</v>
      </c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</row>
    <row r="44" spans="1:19" ht="41.25" customHeight="1" x14ac:dyDescent="0.2">
      <c r="A44" s="269" t="s">
        <v>52</v>
      </c>
      <c r="B44" s="202" t="s">
        <v>194</v>
      </c>
      <c r="C44" s="203" t="str">
        <f>'wykaz jedn.'!C9</f>
        <v>Nowa Wieś, ul. Główna 96, 05-806 Komorów</v>
      </c>
      <c r="D44" s="203">
        <v>1960</v>
      </c>
      <c r="E44" s="204">
        <v>1333</v>
      </c>
      <c r="F44" s="355" t="s">
        <v>59</v>
      </c>
      <c r="G44" s="204" t="s">
        <v>186</v>
      </c>
      <c r="H44" s="356" t="s">
        <v>59</v>
      </c>
      <c r="I44" s="203" t="s">
        <v>59</v>
      </c>
      <c r="J44" s="213" t="s">
        <v>378</v>
      </c>
      <c r="K44" s="203"/>
      <c r="L44" s="356" t="s">
        <v>152</v>
      </c>
      <c r="M44" s="356" t="s">
        <v>384</v>
      </c>
      <c r="N44" s="356" t="s">
        <v>188</v>
      </c>
      <c r="O44" s="356" t="s">
        <v>37</v>
      </c>
      <c r="P44" s="203"/>
      <c r="Q44" s="206">
        <v>2500</v>
      </c>
      <c r="R44" s="200">
        <f>E44*Q44</f>
        <v>3332500</v>
      </c>
      <c r="S44" s="200" t="s">
        <v>403</v>
      </c>
    </row>
    <row r="45" spans="1:19" ht="32.25" customHeight="1" x14ac:dyDescent="0.2">
      <c r="A45" s="269" t="s">
        <v>104</v>
      </c>
      <c r="B45" s="203" t="s">
        <v>209</v>
      </c>
      <c r="C45" s="203" t="str">
        <f>'wykaz jedn.'!C9</f>
        <v>Nowa Wieś, ul. Główna 96, 05-806 Komorów</v>
      </c>
      <c r="D45" s="203">
        <v>2006</v>
      </c>
      <c r="E45" s="204">
        <v>1760</v>
      </c>
      <c r="F45" s="355" t="s">
        <v>59</v>
      </c>
      <c r="G45" s="204" t="s">
        <v>186</v>
      </c>
      <c r="H45" s="356" t="s">
        <v>59</v>
      </c>
      <c r="I45" s="203" t="s">
        <v>59</v>
      </c>
      <c r="J45" s="213" t="s">
        <v>378</v>
      </c>
      <c r="K45" s="203"/>
      <c r="L45" s="356" t="s">
        <v>152</v>
      </c>
      <c r="M45" s="356" t="s">
        <v>384</v>
      </c>
      <c r="N45" s="356" t="s">
        <v>188</v>
      </c>
      <c r="O45" s="356" t="s">
        <v>37</v>
      </c>
      <c r="P45" s="203"/>
      <c r="Q45" s="206"/>
      <c r="R45" s="200">
        <v>5795238.0700000003</v>
      </c>
      <c r="S45" s="200" t="s">
        <v>249</v>
      </c>
    </row>
    <row r="46" spans="1:19" ht="32.25" customHeight="1" x14ac:dyDescent="0.2">
      <c r="A46" s="269" t="s">
        <v>722</v>
      </c>
      <c r="B46" s="203" t="s">
        <v>210</v>
      </c>
      <c r="C46" s="203" t="str">
        <f>'wykaz jedn.'!C9</f>
        <v>Nowa Wieś, ul. Główna 96, 05-806 Komorów</v>
      </c>
      <c r="D46" s="203">
        <v>2012</v>
      </c>
      <c r="E46" s="204">
        <v>480.39</v>
      </c>
      <c r="F46" s="355" t="s">
        <v>59</v>
      </c>
      <c r="G46" s="204" t="s">
        <v>186</v>
      </c>
      <c r="H46" s="356" t="s">
        <v>59</v>
      </c>
      <c r="I46" s="203" t="s">
        <v>59</v>
      </c>
      <c r="J46" s="213" t="s">
        <v>378</v>
      </c>
      <c r="K46" s="203"/>
      <c r="L46" s="356" t="s">
        <v>152</v>
      </c>
      <c r="M46" s="356" t="s">
        <v>384</v>
      </c>
      <c r="N46" s="356" t="s">
        <v>188</v>
      </c>
      <c r="O46" s="356" t="s">
        <v>37</v>
      </c>
      <c r="P46" s="207"/>
      <c r="Q46" s="206"/>
      <c r="R46" s="200">
        <v>2847914.46</v>
      </c>
      <c r="S46" s="200" t="s">
        <v>249</v>
      </c>
    </row>
    <row r="47" spans="1:19" ht="33" customHeight="1" x14ac:dyDescent="0.2">
      <c r="A47" s="269" t="s">
        <v>723</v>
      </c>
      <c r="B47" s="202" t="s">
        <v>196</v>
      </c>
      <c r="C47" s="214" t="s">
        <v>195</v>
      </c>
      <c r="D47" s="203">
        <v>1985</v>
      </c>
      <c r="E47" s="204">
        <v>651</v>
      </c>
      <c r="F47" s="355" t="s">
        <v>59</v>
      </c>
      <c r="G47" s="205" t="s">
        <v>186</v>
      </c>
      <c r="H47" s="203" t="s">
        <v>59</v>
      </c>
      <c r="I47" s="203" t="s">
        <v>59</v>
      </c>
      <c r="J47" s="203" t="s">
        <v>378</v>
      </c>
      <c r="K47" s="203"/>
      <c r="L47" s="356" t="s">
        <v>33</v>
      </c>
      <c r="M47" s="356" t="s">
        <v>388</v>
      </c>
      <c r="N47" s="356" t="s">
        <v>188</v>
      </c>
      <c r="O47" s="356" t="s">
        <v>37</v>
      </c>
      <c r="P47" s="203"/>
      <c r="Q47" s="206">
        <v>2500</v>
      </c>
      <c r="R47" s="200">
        <f>E47*Q47</f>
        <v>1627500</v>
      </c>
      <c r="S47" s="200" t="s">
        <v>403</v>
      </c>
    </row>
    <row r="48" spans="1:19" s="86" customFormat="1" ht="17.25" customHeight="1" x14ac:dyDescent="0.2">
      <c r="A48" s="85">
        <v>9</v>
      </c>
      <c r="B48" s="481" t="str">
        <f>'wykaz jedn.'!B10</f>
        <v>Gminne Przedszkole w Michałowicach</v>
      </c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</row>
    <row r="49" spans="1:19" ht="27" customHeight="1" x14ac:dyDescent="0.2">
      <c r="A49" s="269" t="s">
        <v>471</v>
      </c>
      <c r="B49" s="202" t="s">
        <v>211</v>
      </c>
      <c r="C49" s="215" t="str">
        <f>'wykaz jedn.'!C10</f>
        <v>ul. Szkolna 13, 05-816 Michałowice</v>
      </c>
      <c r="D49" s="203">
        <v>1978</v>
      </c>
      <c r="E49" s="204">
        <v>1633.12</v>
      </c>
      <c r="F49" s="205" t="s">
        <v>59</v>
      </c>
      <c r="G49" s="205" t="s">
        <v>186</v>
      </c>
      <c r="H49" s="203" t="s">
        <v>59</v>
      </c>
      <c r="I49" s="203" t="s">
        <v>59</v>
      </c>
      <c r="J49" s="203" t="s">
        <v>57</v>
      </c>
      <c r="K49" s="203" t="s">
        <v>197</v>
      </c>
      <c r="L49" s="203" t="s">
        <v>36</v>
      </c>
      <c r="M49" s="203" t="s">
        <v>198</v>
      </c>
      <c r="N49" s="203" t="s">
        <v>77</v>
      </c>
      <c r="O49" s="203" t="s">
        <v>199</v>
      </c>
      <c r="P49" s="203" t="s">
        <v>200</v>
      </c>
      <c r="Q49" s="206"/>
      <c r="R49" s="200">
        <v>4819943.4800000004</v>
      </c>
      <c r="S49" s="200" t="s">
        <v>249</v>
      </c>
    </row>
    <row r="50" spans="1:19" s="82" customFormat="1" ht="15.75" x14ac:dyDescent="0.2">
      <c r="E50" s="83"/>
      <c r="F50" s="83"/>
      <c r="G50" s="83"/>
      <c r="R50" s="139">
        <f>SUM(R5:R49)</f>
        <v>88201984.869999975</v>
      </c>
      <c r="S50" s="84"/>
    </row>
    <row r="51" spans="1:19" s="82" customFormat="1" x14ac:dyDescent="0.2">
      <c r="E51" s="83"/>
      <c r="F51" s="83"/>
      <c r="G51" s="83"/>
    </row>
    <row r="52" spans="1:19" s="82" customFormat="1" x14ac:dyDescent="0.2">
      <c r="E52" s="83"/>
      <c r="F52" s="83"/>
      <c r="G52" s="83"/>
    </row>
    <row r="53" spans="1:19" s="82" customFormat="1" x14ac:dyDescent="0.2">
      <c r="E53" s="83"/>
      <c r="F53" s="83"/>
      <c r="G53" s="83"/>
    </row>
    <row r="54" spans="1:19" s="82" customFormat="1" x14ac:dyDescent="0.2">
      <c r="E54" s="83"/>
      <c r="F54" s="83"/>
      <c r="G54" s="83"/>
    </row>
    <row r="55" spans="1:19" s="82" customFormat="1" x14ac:dyDescent="0.2">
      <c r="E55" s="83"/>
      <c r="F55" s="83"/>
      <c r="G55" s="83"/>
    </row>
    <row r="56" spans="1:19" s="82" customFormat="1" x14ac:dyDescent="0.2">
      <c r="E56" s="83"/>
      <c r="F56" s="83"/>
      <c r="G56" s="83"/>
    </row>
    <row r="57" spans="1:19" s="82" customFormat="1" x14ac:dyDescent="0.2">
      <c r="E57" s="83"/>
      <c r="F57" s="83"/>
      <c r="G57" s="83"/>
    </row>
    <row r="58" spans="1:19" s="82" customFormat="1" x14ac:dyDescent="0.2">
      <c r="E58" s="83"/>
      <c r="F58" s="83"/>
      <c r="G58" s="83"/>
    </row>
    <row r="59" spans="1:19" s="82" customFormat="1" x14ac:dyDescent="0.2">
      <c r="E59" s="83"/>
      <c r="F59" s="83"/>
      <c r="G59" s="83"/>
    </row>
    <row r="60" spans="1:19" s="82" customFormat="1" x14ac:dyDescent="0.2">
      <c r="E60" s="83"/>
      <c r="F60" s="83"/>
      <c r="G60" s="83"/>
    </row>
    <row r="61" spans="1:19" s="82" customFormat="1" x14ac:dyDescent="0.2">
      <c r="E61" s="83"/>
      <c r="F61" s="83"/>
      <c r="G61" s="83"/>
    </row>
    <row r="62" spans="1:19" s="82" customFormat="1" x14ac:dyDescent="0.2">
      <c r="E62" s="83"/>
      <c r="F62" s="83"/>
      <c r="G62" s="83"/>
    </row>
    <row r="63" spans="1:19" s="82" customFormat="1" x14ac:dyDescent="0.2">
      <c r="E63" s="83"/>
      <c r="F63" s="83"/>
      <c r="G63" s="83"/>
    </row>
    <row r="64" spans="1:19" s="82" customFormat="1" x14ac:dyDescent="0.2">
      <c r="E64" s="83"/>
      <c r="F64" s="83"/>
      <c r="G64" s="83"/>
    </row>
    <row r="65" spans="5:7" s="82" customFormat="1" x14ac:dyDescent="0.2">
      <c r="E65" s="83"/>
      <c r="F65" s="83"/>
      <c r="G65" s="83"/>
    </row>
    <row r="66" spans="5:7" s="82" customFormat="1" x14ac:dyDescent="0.2">
      <c r="E66" s="83"/>
      <c r="F66" s="83"/>
      <c r="G66" s="83"/>
    </row>
    <row r="67" spans="5:7" s="82" customFormat="1" x14ac:dyDescent="0.2">
      <c r="E67" s="83"/>
      <c r="F67" s="83"/>
      <c r="G67" s="83"/>
    </row>
    <row r="68" spans="5:7" s="82" customFormat="1" x14ac:dyDescent="0.2">
      <c r="E68" s="83"/>
      <c r="F68" s="83"/>
      <c r="G68" s="83"/>
    </row>
    <row r="69" spans="5:7" s="82" customFormat="1" x14ac:dyDescent="0.2">
      <c r="E69" s="83"/>
      <c r="F69" s="83"/>
      <c r="G69" s="83"/>
    </row>
    <row r="70" spans="5:7" s="82" customFormat="1" x14ac:dyDescent="0.2">
      <c r="E70" s="83"/>
      <c r="F70" s="83"/>
      <c r="G70" s="83"/>
    </row>
    <row r="71" spans="5:7" s="82" customFormat="1" x14ac:dyDescent="0.2">
      <c r="E71" s="83"/>
      <c r="F71" s="83"/>
      <c r="G71" s="83"/>
    </row>
    <row r="72" spans="5:7" s="82" customFormat="1" x14ac:dyDescent="0.2">
      <c r="E72" s="83"/>
      <c r="F72" s="83"/>
      <c r="G72" s="83"/>
    </row>
    <row r="73" spans="5:7" s="82" customFormat="1" x14ac:dyDescent="0.2">
      <c r="E73" s="83"/>
      <c r="F73" s="83"/>
      <c r="G73" s="83"/>
    </row>
    <row r="74" spans="5:7" s="82" customFormat="1" x14ac:dyDescent="0.2">
      <c r="E74" s="83"/>
      <c r="F74" s="83"/>
      <c r="G74" s="83"/>
    </row>
    <row r="75" spans="5:7" s="82" customFormat="1" x14ac:dyDescent="0.2">
      <c r="E75" s="83"/>
      <c r="F75" s="83"/>
      <c r="G75" s="83"/>
    </row>
    <row r="76" spans="5:7" s="82" customFormat="1" x14ac:dyDescent="0.2">
      <c r="E76" s="83"/>
      <c r="F76" s="83"/>
      <c r="G76" s="83"/>
    </row>
    <row r="77" spans="5:7" s="82" customFormat="1" x14ac:dyDescent="0.2">
      <c r="E77" s="83"/>
      <c r="F77" s="83"/>
      <c r="G77" s="83"/>
    </row>
    <row r="78" spans="5:7" s="82" customFormat="1" x14ac:dyDescent="0.2">
      <c r="E78" s="83"/>
      <c r="F78" s="83"/>
      <c r="G78" s="83"/>
    </row>
    <row r="79" spans="5:7" s="82" customFormat="1" x14ac:dyDescent="0.2">
      <c r="E79" s="83"/>
      <c r="F79" s="83"/>
      <c r="G79" s="83"/>
    </row>
    <row r="80" spans="5:7" s="82" customFormat="1" x14ac:dyDescent="0.2">
      <c r="E80" s="83"/>
      <c r="F80" s="83"/>
      <c r="G80" s="83"/>
    </row>
    <row r="81" spans="5:7" s="82" customFormat="1" x14ac:dyDescent="0.2">
      <c r="E81" s="83"/>
      <c r="F81" s="83"/>
      <c r="G81" s="83"/>
    </row>
    <row r="82" spans="5:7" s="82" customFormat="1" x14ac:dyDescent="0.2">
      <c r="E82" s="83"/>
      <c r="F82" s="83"/>
      <c r="G82" s="83"/>
    </row>
    <row r="83" spans="5:7" s="82" customFormat="1" x14ac:dyDescent="0.2">
      <c r="E83" s="83"/>
      <c r="F83" s="83"/>
      <c r="G83" s="83"/>
    </row>
    <row r="84" spans="5:7" s="82" customFormat="1" x14ac:dyDescent="0.2">
      <c r="E84" s="83"/>
      <c r="F84" s="83"/>
      <c r="G84" s="83"/>
    </row>
    <row r="85" spans="5:7" s="82" customFormat="1" x14ac:dyDescent="0.2">
      <c r="E85" s="83"/>
      <c r="F85" s="83"/>
      <c r="G85" s="83"/>
    </row>
    <row r="86" spans="5:7" s="82" customFormat="1" x14ac:dyDescent="0.2">
      <c r="E86" s="83"/>
      <c r="F86" s="83"/>
      <c r="G86" s="83"/>
    </row>
    <row r="87" spans="5:7" s="82" customFormat="1" x14ac:dyDescent="0.2">
      <c r="E87" s="83"/>
      <c r="F87" s="83"/>
      <c r="G87" s="83"/>
    </row>
    <row r="88" spans="5:7" s="82" customFormat="1" x14ac:dyDescent="0.2">
      <c r="E88" s="83"/>
      <c r="F88" s="83"/>
      <c r="G88" s="83"/>
    </row>
    <row r="89" spans="5:7" s="82" customFormat="1" x14ac:dyDescent="0.2">
      <c r="E89" s="83"/>
      <c r="F89" s="83"/>
      <c r="G89" s="83"/>
    </row>
    <row r="90" spans="5:7" s="82" customFormat="1" x14ac:dyDescent="0.2">
      <c r="E90" s="83"/>
      <c r="F90" s="83"/>
      <c r="G90" s="83"/>
    </row>
    <row r="91" spans="5:7" s="82" customFormat="1" x14ac:dyDescent="0.2">
      <c r="E91" s="83"/>
      <c r="F91" s="83"/>
      <c r="G91" s="83"/>
    </row>
    <row r="92" spans="5:7" s="82" customFormat="1" x14ac:dyDescent="0.2">
      <c r="E92" s="83"/>
      <c r="F92" s="83"/>
      <c r="G92" s="83"/>
    </row>
    <row r="93" spans="5:7" s="82" customFormat="1" x14ac:dyDescent="0.2">
      <c r="E93" s="83"/>
      <c r="F93" s="83"/>
      <c r="G93" s="83"/>
    </row>
    <row r="94" spans="5:7" s="82" customFormat="1" x14ac:dyDescent="0.2">
      <c r="E94" s="83"/>
      <c r="F94" s="83"/>
      <c r="G94" s="83"/>
    </row>
    <row r="95" spans="5:7" s="82" customFormat="1" x14ac:dyDescent="0.2">
      <c r="E95" s="83"/>
      <c r="F95" s="83"/>
      <c r="G95" s="83"/>
    </row>
    <row r="96" spans="5:7" s="82" customFormat="1" x14ac:dyDescent="0.2">
      <c r="E96" s="83"/>
      <c r="F96" s="83"/>
      <c r="G96" s="83"/>
    </row>
    <row r="97" spans="5:7" s="82" customFormat="1" x14ac:dyDescent="0.2">
      <c r="E97" s="83"/>
      <c r="F97" s="83"/>
      <c r="G97" s="83"/>
    </row>
    <row r="98" spans="5:7" s="82" customFormat="1" x14ac:dyDescent="0.2">
      <c r="E98" s="83"/>
      <c r="F98" s="83"/>
      <c r="G98" s="83"/>
    </row>
    <row r="99" spans="5:7" s="82" customFormat="1" x14ac:dyDescent="0.2">
      <c r="E99" s="83"/>
      <c r="F99" s="83"/>
      <c r="G99" s="83"/>
    </row>
    <row r="100" spans="5:7" s="82" customFormat="1" x14ac:dyDescent="0.2">
      <c r="E100" s="83"/>
      <c r="F100" s="83"/>
      <c r="G100" s="83"/>
    </row>
    <row r="101" spans="5:7" s="82" customFormat="1" x14ac:dyDescent="0.2">
      <c r="E101" s="83"/>
      <c r="F101" s="83"/>
      <c r="G101" s="83"/>
    </row>
    <row r="102" spans="5:7" s="82" customFormat="1" x14ac:dyDescent="0.2">
      <c r="E102" s="83"/>
      <c r="F102" s="83"/>
      <c r="G102" s="83"/>
    </row>
    <row r="103" spans="5:7" s="82" customFormat="1" x14ac:dyDescent="0.2">
      <c r="E103" s="83"/>
      <c r="F103" s="83"/>
      <c r="G103" s="83"/>
    </row>
    <row r="104" spans="5:7" s="82" customFormat="1" x14ac:dyDescent="0.2">
      <c r="E104" s="83"/>
      <c r="F104" s="83"/>
      <c r="G104" s="83"/>
    </row>
    <row r="105" spans="5:7" s="82" customFormat="1" x14ac:dyDescent="0.2">
      <c r="E105" s="83"/>
      <c r="F105" s="83"/>
      <c r="G105" s="83"/>
    </row>
    <row r="106" spans="5:7" s="82" customFormat="1" x14ac:dyDescent="0.2">
      <c r="E106" s="83"/>
      <c r="F106" s="83"/>
      <c r="G106" s="83"/>
    </row>
    <row r="107" spans="5:7" s="82" customFormat="1" x14ac:dyDescent="0.2">
      <c r="E107" s="83"/>
      <c r="F107" s="83"/>
      <c r="G107" s="83"/>
    </row>
    <row r="108" spans="5:7" s="82" customFormat="1" x14ac:dyDescent="0.2">
      <c r="E108" s="83"/>
      <c r="F108" s="83"/>
      <c r="G108" s="83"/>
    </row>
    <row r="109" spans="5:7" s="82" customFormat="1" x14ac:dyDescent="0.2">
      <c r="E109" s="83"/>
      <c r="F109" s="83"/>
      <c r="G109" s="83"/>
    </row>
    <row r="110" spans="5:7" s="82" customFormat="1" x14ac:dyDescent="0.2">
      <c r="E110" s="83"/>
      <c r="F110" s="83"/>
      <c r="G110" s="83"/>
    </row>
    <row r="111" spans="5:7" s="82" customFormat="1" x14ac:dyDescent="0.2">
      <c r="E111" s="83"/>
      <c r="F111" s="83"/>
      <c r="G111" s="83"/>
    </row>
    <row r="112" spans="5:7" s="82" customFormat="1" x14ac:dyDescent="0.2">
      <c r="E112" s="83"/>
      <c r="F112" s="83"/>
      <c r="G112" s="83"/>
    </row>
    <row r="113" spans="5:7" s="82" customFormat="1" x14ac:dyDescent="0.2">
      <c r="E113" s="83"/>
      <c r="F113" s="83"/>
      <c r="G113" s="83"/>
    </row>
    <row r="114" spans="5:7" s="82" customFormat="1" x14ac:dyDescent="0.2">
      <c r="E114" s="83"/>
      <c r="F114" s="83"/>
      <c r="G114" s="83"/>
    </row>
    <row r="115" spans="5:7" s="82" customFormat="1" x14ac:dyDescent="0.2">
      <c r="E115" s="83"/>
      <c r="F115" s="83"/>
      <c r="G115" s="83"/>
    </row>
    <row r="116" spans="5:7" s="82" customFormat="1" x14ac:dyDescent="0.2">
      <c r="E116" s="83"/>
      <c r="F116" s="83"/>
      <c r="G116" s="83"/>
    </row>
    <row r="117" spans="5:7" s="82" customFormat="1" x14ac:dyDescent="0.2">
      <c r="E117" s="83"/>
      <c r="F117" s="83"/>
      <c r="G117" s="83"/>
    </row>
    <row r="118" spans="5:7" s="82" customFormat="1" x14ac:dyDescent="0.2">
      <c r="E118" s="83"/>
      <c r="F118" s="83"/>
      <c r="G118" s="83"/>
    </row>
    <row r="119" spans="5:7" s="82" customFormat="1" x14ac:dyDescent="0.2">
      <c r="E119" s="83"/>
      <c r="F119" s="83"/>
      <c r="G119" s="83"/>
    </row>
    <row r="120" spans="5:7" s="82" customFormat="1" x14ac:dyDescent="0.2">
      <c r="E120" s="83"/>
      <c r="F120" s="83"/>
      <c r="G120" s="83"/>
    </row>
    <row r="121" spans="5:7" s="82" customFormat="1" x14ac:dyDescent="0.2">
      <c r="E121" s="83"/>
      <c r="F121" s="83"/>
      <c r="G121" s="83"/>
    </row>
    <row r="122" spans="5:7" s="82" customFormat="1" x14ac:dyDescent="0.2">
      <c r="E122" s="83"/>
      <c r="F122" s="83"/>
      <c r="G122" s="83"/>
    </row>
    <row r="123" spans="5:7" s="82" customFormat="1" x14ac:dyDescent="0.2">
      <c r="E123" s="83"/>
      <c r="F123" s="83"/>
      <c r="G123" s="83"/>
    </row>
    <row r="124" spans="5:7" s="82" customFormat="1" x14ac:dyDescent="0.2">
      <c r="E124" s="83"/>
      <c r="F124" s="83"/>
      <c r="G124" s="83"/>
    </row>
    <row r="125" spans="5:7" s="82" customFormat="1" x14ac:dyDescent="0.2">
      <c r="E125" s="83"/>
      <c r="F125" s="83"/>
      <c r="G125" s="83"/>
    </row>
    <row r="126" spans="5:7" s="82" customFormat="1" x14ac:dyDescent="0.2">
      <c r="E126" s="83"/>
      <c r="F126" s="83"/>
      <c r="G126" s="83"/>
    </row>
    <row r="127" spans="5:7" s="82" customFormat="1" x14ac:dyDescent="0.2">
      <c r="E127" s="83"/>
      <c r="F127" s="83"/>
      <c r="G127" s="83"/>
    </row>
    <row r="128" spans="5:7" s="82" customFormat="1" x14ac:dyDescent="0.2">
      <c r="E128" s="83"/>
      <c r="F128" s="83"/>
      <c r="G128" s="83"/>
    </row>
    <row r="129" spans="5:7" s="82" customFormat="1" x14ac:dyDescent="0.2">
      <c r="E129" s="83"/>
      <c r="F129" s="83"/>
      <c r="G129" s="83"/>
    </row>
    <row r="130" spans="5:7" s="82" customFormat="1" x14ac:dyDescent="0.2">
      <c r="E130" s="83"/>
      <c r="F130" s="83"/>
      <c r="G130" s="83"/>
    </row>
    <row r="131" spans="5:7" s="82" customFormat="1" x14ac:dyDescent="0.2">
      <c r="E131" s="83"/>
      <c r="F131" s="83"/>
      <c r="G131" s="83"/>
    </row>
    <row r="132" spans="5:7" s="82" customFormat="1" x14ac:dyDescent="0.2">
      <c r="E132" s="83"/>
      <c r="F132" s="83"/>
      <c r="G132" s="83"/>
    </row>
    <row r="133" spans="5:7" s="82" customFormat="1" x14ac:dyDescent="0.2">
      <c r="E133" s="83"/>
      <c r="F133" s="83"/>
      <c r="G133" s="83"/>
    </row>
    <row r="134" spans="5:7" s="82" customFormat="1" x14ac:dyDescent="0.2">
      <c r="E134" s="83"/>
      <c r="F134" s="83"/>
      <c r="G134" s="83"/>
    </row>
    <row r="135" spans="5:7" s="82" customFormat="1" x14ac:dyDescent="0.2">
      <c r="E135" s="83"/>
      <c r="F135" s="83"/>
      <c r="G135" s="83"/>
    </row>
    <row r="136" spans="5:7" s="82" customFormat="1" x14ac:dyDescent="0.2">
      <c r="E136" s="83"/>
      <c r="F136" s="83"/>
      <c r="G136" s="83"/>
    </row>
    <row r="137" spans="5:7" s="82" customFormat="1" x14ac:dyDescent="0.2">
      <c r="E137" s="83"/>
      <c r="F137" s="83"/>
      <c r="G137" s="83"/>
    </row>
    <row r="138" spans="5:7" s="82" customFormat="1" x14ac:dyDescent="0.2">
      <c r="E138" s="83"/>
      <c r="F138" s="83"/>
      <c r="G138" s="83"/>
    </row>
    <row r="139" spans="5:7" s="82" customFormat="1" x14ac:dyDescent="0.2">
      <c r="E139" s="83"/>
      <c r="F139" s="83"/>
      <c r="G139" s="83"/>
    </row>
    <row r="140" spans="5:7" s="82" customFormat="1" x14ac:dyDescent="0.2">
      <c r="E140" s="83"/>
      <c r="F140" s="83"/>
      <c r="G140" s="83"/>
    </row>
    <row r="141" spans="5:7" s="82" customFormat="1" x14ac:dyDescent="0.2">
      <c r="E141" s="83"/>
      <c r="F141" s="83"/>
      <c r="G141" s="83"/>
    </row>
    <row r="142" spans="5:7" s="82" customFormat="1" x14ac:dyDescent="0.2">
      <c r="E142" s="83"/>
      <c r="F142" s="83"/>
      <c r="G142" s="83"/>
    </row>
    <row r="143" spans="5:7" s="82" customFormat="1" x14ac:dyDescent="0.2">
      <c r="E143" s="83"/>
      <c r="F143" s="83"/>
      <c r="G143" s="83"/>
    </row>
    <row r="144" spans="5:7" s="82" customFormat="1" x14ac:dyDescent="0.2">
      <c r="E144" s="83"/>
      <c r="F144" s="83"/>
      <c r="G144" s="83"/>
    </row>
    <row r="145" spans="5:7" s="82" customFormat="1" x14ac:dyDescent="0.2">
      <c r="E145" s="83"/>
      <c r="F145" s="83"/>
      <c r="G145" s="83"/>
    </row>
    <row r="146" spans="5:7" s="82" customFormat="1" x14ac:dyDescent="0.2">
      <c r="E146" s="83"/>
      <c r="F146" s="83"/>
      <c r="G146" s="83"/>
    </row>
    <row r="147" spans="5:7" s="82" customFormat="1" x14ac:dyDescent="0.2">
      <c r="E147" s="83"/>
      <c r="F147" s="83"/>
      <c r="G147" s="83"/>
    </row>
    <row r="148" spans="5:7" s="82" customFormat="1" x14ac:dyDescent="0.2">
      <c r="E148" s="83"/>
      <c r="F148" s="83"/>
      <c r="G148" s="83"/>
    </row>
    <row r="149" spans="5:7" s="82" customFormat="1" x14ac:dyDescent="0.2">
      <c r="E149" s="83"/>
      <c r="F149" s="83"/>
      <c r="G149" s="83"/>
    </row>
    <row r="150" spans="5:7" s="82" customFormat="1" x14ac:dyDescent="0.2">
      <c r="E150" s="83"/>
      <c r="F150" s="83"/>
      <c r="G150" s="83"/>
    </row>
    <row r="151" spans="5:7" s="82" customFormat="1" x14ac:dyDescent="0.2">
      <c r="E151" s="83"/>
      <c r="F151" s="83"/>
      <c r="G151" s="83"/>
    </row>
    <row r="152" spans="5:7" s="82" customFormat="1" x14ac:dyDescent="0.2">
      <c r="E152" s="83"/>
      <c r="F152" s="83"/>
      <c r="G152" s="83"/>
    </row>
    <row r="153" spans="5:7" s="82" customFormat="1" x14ac:dyDescent="0.2">
      <c r="E153" s="83"/>
      <c r="F153" s="83"/>
      <c r="G153" s="83"/>
    </row>
    <row r="154" spans="5:7" s="82" customFormat="1" x14ac:dyDescent="0.2">
      <c r="E154" s="83"/>
      <c r="F154" s="83"/>
      <c r="G154" s="83"/>
    </row>
    <row r="155" spans="5:7" s="82" customFormat="1" x14ac:dyDescent="0.2">
      <c r="E155" s="83"/>
      <c r="F155" s="83"/>
      <c r="G155" s="83"/>
    </row>
    <row r="156" spans="5:7" s="82" customFormat="1" x14ac:dyDescent="0.2">
      <c r="E156" s="83"/>
      <c r="F156" s="83"/>
      <c r="G156" s="83"/>
    </row>
    <row r="157" spans="5:7" s="82" customFormat="1" x14ac:dyDescent="0.2">
      <c r="E157" s="83"/>
      <c r="F157" s="83"/>
      <c r="G157" s="83"/>
    </row>
    <row r="158" spans="5:7" s="82" customFormat="1" x14ac:dyDescent="0.2">
      <c r="E158" s="83"/>
      <c r="F158" s="83"/>
      <c r="G158" s="83"/>
    </row>
    <row r="159" spans="5:7" s="82" customFormat="1" x14ac:dyDescent="0.2">
      <c r="E159" s="83"/>
      <c r="F159" s="83"/>
      <c r="G159" s="83"/>
    </row>
    <row r="160" spans="5:7" s="82" customFormat="1" x14ac:dyDescent="0.2">
      <c r="E160" s="83"/>
      <c r="F160" s="83"/>
      <c r="G160" s="83"/>
    </row>
    <row r="161" spans="5:7" s="82" customFormat="1" x14ac:dyDescent="0.2">
      <c r="E161" s="83"/>
      <c r="F161" s="83"/>
      <c r="G161" s="83"/>
    </row>
    <row r="162" spans="5:7" s="82" customFormat="1" x14ac:dyDescent="0.2">
      <c r="E162" s="83"/>
      <c r="F162" s="83"/>
      <c r="G162" s="83"/>
    </row>
    <row r="163" spans="5:7" s="82" customFormat="1" x14ac:dyDescent="0.2">
      <c r="E163" s="83"/>
      <c r="F163" s="83"/>
      <c r="G163" s="83"/>
    </row>
    <row r="164" spans="5:7" s="82" customFormat="1" x14ac:dyDescent="0.2">
      <c r="E164" s="83"/>
      <c r="F164" s="83"/>
      <c r="G164" s="83"/>
    </row>
    <row r="165" spans="5:7" s="82" customFormat="1" x14ac:dyDescent="0.2">
      <c r="E165" s="83"/>
      <c r="F165" s="83"/>
      <c r="G165" s="83"/>
    </row>
    <row r="166" spans="5:7" s="82" customFormat="1" x14ac:dyDescent="0.2">
      <c r="E166" s="83"/>
      <c r="F166" s="83"/>
      <c r="G166" s="83"/>
    </row>
    <row r="167" spans="5:7" s="82" customFormat="1" x14ac:dyDescent="0.2">
      <c r="E167" s="83"/>
      <c r="F167" s="83"/>
      <c r="G167" s="83"/>
    </row>
    <row r="168" spans="5:7" s="82" customFormat="1" x14ac:dyDescent="0.2">
      <c r="E168" s="83"/>
      <c r="F168" s="83"/>
      <c r="G168" s="83"/>
    </row>
    <row r="169" spans="5:7" s="82" customFormat="1" x14ac:dyDescent="0.2">
      <c r="E169" s="83"/>
      <c r="F169" s="83"/>
      <c r="G169" s="83"/>
    </row>
    <row r="170" spans="5:7" s="82" customFormat="1" x14ac:dyDescent="0.2">
      <c r="E170" s="83"/>
      <c r="F170" s="83"/>
      <c r="G170" s="83"/>
    </row>
    <row r="171" spans="5:7" s="82" customFormat="1" x14ac:dyDescent="0.2">
      <c r="E171" s="83"/>
      <c r="F171" s="83"/>
      <c r="G171" s="83"/>
    </row>
    <row r="172" spans="5:7" s="82" customFormat="1" x14ac:dyDescent="0.2">
      <c r="E172" s="83"/>
      <c r="F172" s="83"/>
      <c r="G172" s="83"/>
    </row>
    <row r="173" spans="5:7" s="82" customFormat="1" x14ac:dyDescent="0.2">
      <c r="E173" s="83"/>
      <c r="F173" s="83"/>
      <c r="G173" s="83"/>
    </row>
    <row r="174" spans="5:7" s="82" customFormat="1" x14ac:dyDescent="0.2">
      <c r="E174" s="83"/>
      <c r="F174" s="83"/>
      <c r="G174" s="83"/>
    </row>
    <row r="175" spans="5:7" s="82" customFormat="1" x14ac:dyDescent="0.2">
      <c r="E175" s="83"/>
      <c r="F175" s="83"/>
      <c r="G175" s="83"/>
    </row>
    <row r="176" spans="5:7" s="82" customFormat="1" x14ac:dyDescent="0.2">
      <c r="E176" s="83"/>
      <c r="F176" s="83"/>
      <c r="G176" s="83"/>
    </row>
    <row r="177" spans="5:7" s="82" customFormat="1" x14ac:dyDescent="0.2">
      <c r="E177" s="83"/>
      <c r="F177" s="83"/>
      <c r="G177" s="83"/>
    </row>
    <row r="178" spans="5:7" s="82" customFormat="1" x14ac:dyDescent="0.2">
      <c r="E178" s="83"/>
      <c r="F178" s="83"/>
      <c r="G178" s="83"/>
    </row>
    <row r="179" spans="5:7" s="82" customFormat="1" x14ac:dyDescent="0.2">
      <c r="E179" s="83"/>
      <c r="F179" s="83"/>
      <c r="G179" s="83"/>
    </row>
    <row r="180" spans="5:7" s="82" customFormat="1" x14ac:dyDescent="0.2">
      <c r="E180" s="83"/>
      <c r="F180" s="83"/>
      <c r="G180" s="83"/>
    </row>
    <row r="181" spans="5:7" s="82" customFormat="1" x14ac:dyDescent="0.2">
      <c r="E181" s="83"/>
      <c r="F181" s="83"/>
      <c r="G181" s="83"/>
    </row>
    <row r="182" spans="5:7" s="82" customFormat="1" x14ac:dyDescent="0.2">
      <c r="E182" s="83"/>
      <c r="F182" s="83"/>
      <c r="G182" s="83"/>
    </row>
    <row r="183" spans="5:7" s="82" customFormat="1" x14ac:dyDescent="0.2">
      <c r="E183" s="83"/>
      <c r="F183" s="83"/>
      <c r="G183" s="83"/>
    </row>
    <row r="184" spans="5:7" s="82" customFormat="1" x14ac:dyDescent="0.2">
      <c r="E184" s="83"/>
      <c r="F184" s="83"/>
      <c r="G184" s="83"/>
    </row>
    <row r="185" spans="5:7" s="82" customFormat="1" x14ac:dyDescent="0.2">
      <c r="E185" s="83"/>
      <c r="F185" s="83"/>
      <c r="G185" s="83"/>
    </row>
    <row r="186" spans="5:7" s="82" customFormat="1" x14ac:dyDescent="0.2">
      <c r="E186" s="83"/>
      <c r="F186" s="83"/>
      <c r="G186" s="83"/>
    </row>
    <row r="187" spans="5:7" s="82" customFormat="1" x14ac:dyDescent="0.2">
      <c r="E187" s="83"/>
      <c r="F187" s="83"/>
      <c r="G187" s="83"/>
    </row>
    <row r="188" spans="5:7" s="82" customFormat="1" x14ac:dyDescent="0.2">
      <c r="E188" s="83"/>
      <c r="F188" s="83"/>
      <c r="G188" s="83"/>
    </row>
    <row r="189" spans="5:7" s="82" customFormat="1" x14ac:dyDescent="0.2">
      <c r="E189" s="83"/>
      <c r="F189" s="83"/>
      <c r="G189" s="83"/>
    </row>
    <row r="190" spans="5:7" s="82" customFormat="1" x14ac:dyDescent="0.2">
      <c r="E190" s="83"/>
      <c r="F190" s="83"/>
      <c r="G190" s="83"/>
    </row>
    <row r="191" spans="5:7" s="82" customFormat="1" x14ac:dyDescent="0.2">
      <c r="E191" s="83"/>
      <c r="F191" s="83"/>
      <c r="G191" s="83"/>
    </row>
    <row r="192" spans="5:7" s="82" customFormat="1" x14ac:dyDescent="0.2">
      <c r="E192" s="83"/>
      <c r="F192" s="83"/>
      <c r="G192" s="83"/>
    </row>
    <row r="193" spans="5:7" s="82" customFormat="1" x14ac:dyDescent="0.2">
      <c r="E193" s="83"/>
      <c r="F193" s="83"/>
      <c r="G193" s="83"/>
    </row>
    <row r="194" spans="5:7" s="82" customFormat="1" x14ac:dyDescent="0.2">
      <c r="E194" s="83"/>
      <c r="F194" s="83"/>
      <c r="G194" s="83"/>
    </row>
    <row r="195" spans="5:7" s="82" customFormat="1" x14ac:dyDescent="0.2">
      <c r="E195" s="83"/>
      <c r="F195" s="83"/>
      <c r="G195" s="83"/>
    </row>
    <row r="196" spans="5:7" s="82" customFormat="1" x14ac:dyDescent="0.2">
      <c r="E196" s="83"/>
      <c r="F196" s="83"/>
      <c r="G196" s="83"/>
    </row>
    <row r="197" spans="5:7" s="82" customFormat="1" x14ac:dyDescent="0.2">
      <c r="E197" s="83"/>
      <c r="F197" s="83"/>
      <c r="G197" s="83"/>
    </row>
    <row r="198" spans="5:7" s="82" customFormat="1" x14ac:dyDescent="0.2">
      <c r="E198" s="83"/>
      <c r="F198" s="83"/>
      <c r="G198" s="83"/>
    </row>
    <row r="199" spans="5:7" s="82" customFormat="1" x14ac:dyDescent="0.2">
      <c r="E199" s="83"/>
      <c r="F199" s="83"/>
      <c r="G199" s="83"/>
    </row>
    <row r="200" spans="5:7" s="82" customFormat="1" x14ac:dyDescent="0.2">
      <c r="E200" s="83"/>
      <c r="F200" s="83"/>
      <c r="G200" s="83"/>
    </row>
    <row r="201" spans="5:7" s="82" customFormat="1" x14ac:dyDescent="0.2">
      <c r="E201" s="83"/>
      <c r="F201" s="83"/>
      <c r="G201" s="83"/>
    </row>
    <row r="202" spans="5:7" s="82" customFormat="1" x14ac:dyDescent="0.2">
      <c r="E202" s="83"/>
      <c r="F202" s="83"/>
      <c r="G202" s="83"/>
    </row>
    <row r="203" spans="5:7" s="82" customFormat="1" x14ac:dyDescent="0.2">
      <c r="E203" s="83"/>
      <c r="F203" s="83"/>
      <c r="G203" s="83"/>
    </row>
    <row r="204" spans="5:7" s="82" customFormat="1" x14ac:dyDescent="0.2">
      <c r="E204" s="83"/>
      <c r="F204" s="83"/>
      <c r="G204" s="83"/>
    </row>
    <row r="205" spans="5:7" s="82" customFormat="1" x14ac:dyDescent="0.2">
      <c r="E205" s="83"/>
      <c r="F205" s="83"/>
      <c r="G205" s="83"/>
    </row>
    <row r="206" spans="5:7" s="82" customFormat="1" x14ac:dyDescent="0.2">
      <c r="E206" s="83"/>
      <c r="F206" s="83"/>
      <c r="G206" s="83"/>
    </row>
    <row r="207" spans="5:7" s="82" customFormat="1" x14ac:dyDescent="0.2">
      <c r="E207" s="83"/>
      <c r="F207" s="83"/>
      <c r="G207" s="83"/>
    </row>
    <row r="208" spans="5:7" s="82" customFormat="1" x14ac:dyDescent="0.2">
      <c r="E208" s="83"/>
      <c r="F208" s="83"/>
      <c r="G208" s="83"/>
    </row>
    <row r="209" spans="5:7" s="82" customFormat="1" x14ac:dyDescent="0.2">
      <c r="E209" s="83"/>
      <c r="F209" s="83"/>
      <c r="G209" s="83"/>
    </row>
    <row r="210" spans="5:7" s="82" customFormat="1" x14ac:dyDescent="0.2">
      <c r="E210" s="83"/>
      <c r="F210" s="83"/>
      <c r="G210" s="83"/>
    </row>
    <row r="211" spans="5:7" s="82" customFormat="1" x14ac:dyDescent="0.2">
      <c r="E211" s="83"/>
      <c r="F211" s="83"/>
      <c r="G211" s="83"/>
    </row>
    <row r="212" spans="5:7" s="82" customFormat="1" x14ac:dyDescent="0.2">
      <c r="E212" s="83"/>
      <c r="F212" s="83"/>
      <c r="G212" s="83"/>
    </row>
    <row r="213" spans="5:7" s="82" customFormat="1" x14ac:dyDescent="0.2">
      <c r="E213" s="83"/>
      <c r="F213" s="83"/>
      <c r="G213" s="83"/>
    </row>
    <row r="214" spans="5:7" s="82" customFormat="1" x14ac:dyDescent="0.2">
      <c r="E214" s="83"/>
      <c r="F214" s="83"/>
      <c r="G214" s="83"/>
    </row>
    <row r="215" spans="5:7" s="82" customFormat="1" x14ac:dyDescent="0.2">
      <c r="E215" s="83"/>
      <c r="F215" s="83"/>
      <c r="G215" s="83"/>
    </row>
    <row r="216" spans="5:7" s="82" customFormat="1" x14ac:dyDescent="0.2">
      <c r="E216" s="83"/>
      <c r="F216" s="83"/>
      <c r="G216" s="83"/>
    </row>
    <row r="217" spans="5:7" s="82" customFormat="1" x14ac:dyDescent="0.2">
      <c r="E217" s="83"/>
      <c r="F217" s="83"/>
      <c r="G217" s="83"/>
    </row>
    <row r="218" spans="5:7" s="82" customFormat="1" x14ac:dyDescent="0.2">
      <c r="E218" s="83"/>
      <c r="F218" s="83"/>
      <c r="G218" s="83"/>
    </row>
    <row r="219" spans="5:7" s="82" customFormat="1" x14ac:dyDescent="0.2">
      <c r="E219" s="83"/>
      <c r="F219" s="83"/>
      <c r="G219" s="83"/>
    </row>
    <row r="220" spans="5:7" s="82" customFormat="1" x14ac:dyDescent="0.2">
      <c r="E220" s="83"/>
      <c r="F220" s="83"/>
      <c r="G220" s="83"/>
    </row>
    <row r="221" spans="5:7" s="82" customFormat="1" x14ac:dyDescent="0.2">
      <c r="E221" s="83"/>
      <c r="F221" s="83"/>
      <c r="G221" s="83"/>
    </row>
    <row r="222" spans="5:7" s="82" customFormat="1" x14ac:dyDescent="0.2">
      <c r="E222" s="83"/>
      <c r="F222" s="83"/>
      <c r="G222" s="83"/>
    </row>
    <row r="223" spans="5:7" s="82" customFormat="1" x14ac:dyDescent="0.2">
      <c r="E223" s="83"/>
      <c r="F223" s="83"/>
      <c r="G223" s="83"/>
    </row>
    <row r="224" spans="5:7" s="82" customFormat="1" x14ac:dyDescent="0.2">
      <c r="E224" s="83"/>
      <c r="F224" s="83"/>
      <c r="G224" s="83"/>
    </row>
    <row r="225" spans="5:7" s="82" customFormat="1" x14ac:dyDescent="0.2">
      <c r="E225" s="83"/>
      <c r="F225" s="83"/>
      <c r="G225" s="83"/>
    </row>
    <row r="226" spans="5:7" s="82" customFormat="1" x14ac:dyDescent="0.2">
      <c r="E226" s="83"/>
      <c r="F226" s="83"/>
      <c r="G226" s="83"/>
    </row>
    <row r="227" spans="5:7" s="82" customFormat="1" x14ac:dyDescent="0.2">
      <c r="E227" s="83"/>
      <c r="F227" s="83"/>
      <c r="G227" s="83"/>
    </row>
    <row r="228" spans="5:7" s="82" customFormat="1" x14ac:dyDescent="0.2">
      <c r="E228" s="83"/>
      <c r="F228" s="83"/>
      <c r="G228" s="83"/>
    </row>
    <row r="229" spans="5:7" s="82" customFormat="1" x14ac:dyDescent="0.2">
      <c r="E229" s="83"/>
      <c r="F229" s="83"/>
      <c r="G229" s="83"/>
    </row>
    <row r="63524" spans="15:16" x14ac:dyDescent="0.2">
      <c r="O63524" s="26"/>
      <c r="P63524" s="82"/>
    </row>
  </sheetData>
  <mergeCells count="8">
    <mergeCell ref="B37:S37"/>
    <mergeCell ref="B43:S43"/>
    <mergeCell ref="B48:S48"/>
    <mergeCell ref="B1:C1"/>
    <mergeCell ref="L2:O2"/>
    <mergeCell ref="B4:S4"/>
    <mergeCell ref="B31:S31"/>
    <mergeCell ref="B33:S33"/>
  </mergeCells>
  <phoneticPr fontId="2" type="noConversion"/>
  <dataValidations count="1">
    <dataValidation type="list" allowBlank="1" showInputMessage="1" showErrorMessage="1" sqref="I5:I30" xr:uid="{00000000-0002-0000-0300-000000000000}">
      <formula1>"TAK - A i B, TAK - tylko A, TAK - tylko B, NIE"</formula1>
    </dataValidation>
  </dataValidations>
  <pageMargins left="0.75" right="0.75" top="1" bottom="1" header="0.5" footer="0.5"/>
  <pageSetup paperSize="9" scale="77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7"/>
  <sheetViews>
    <sheetView workbookViewId="0">
      <selection activeCell="B19" sqref="B19"/>
    </sheetView>
  </sheetViews>
  <sheetFormatPr defaultRowHeight="12.75" x14ac:dyDescent="0.2"/>
  <cols>
    <col min="1" max="1" width="4.42578125" style="77" customWidth="1"/>
    <col min="2" max="2" width="28.42578125" style="72" customWidth="1"/>
    <col min="3" max="3" width="11.7109375" style="71" customWidth="1"/>
    <col min="4" max="4" width="16.85546875" style="71" customWidth="1"/>
    <col min="5" max="5" width="30.85546875" style="71" customWidth="1"/>
    <col min="6" max="7" width="17.140625" style="71" customWidth="1"/>
    <col min="8" max="16384" width="9.140625" style="71"/>
  </cols>
  <sheetData>
    <row r="1" spans="1:6" x14ac:dyDescent="0.2">
      <c r="B1" s="247" t="s">
        <v>611</v>
      </c>
    </row>
    <row r="2" spans="1:6" x14ac:dyDescent="0.2">
      <c r="A2" s="246" t="s">
        <v>2</v>
      </c>
      <c r="B2" s="502" t="str">
        <f>'wykaz jedn.'!B2</f>
        <v>Urząd Gminy Michałowice</v>
      </c>
      <c r="C2" s="502"/>
      <c r="D2" s="502"/>
      <c r="E2" s="502"/>
      <c r="F2" s="502"/>
    </row>
    <row r="3" spans="1:6" x14ac:dyDescent="0.2">
      <c r="A3" s="101" t="s">
        <v>4</v>
      </c>
      <c r="B3" s="102" t="s">
        <v>12</v>
      </c>
      <c r="C3" s="101" t="s">
        <v>20</v>
      </c>
      <c r="D3" s="101" t="s">
        <v>27</v>
      </c>
      <c r="E3" s="101" t="s">
        <v>51</v>
      </c>
      <c r="F3" s="101" t="s">
        <v>105</v>
      </c>
    </row>
    <row r="4" spans="1:6" ht="25.5" customHeight="1" x14ac:dyDescent="0.2">
      <c r="A4" s="141" t="s">
        <v>83</v>
      </c>
      <c r="B4" s="140" t="s">
        <v>246</v>
      </c>
      <c r="C4" s="145" t="s">
        <v>212</v>
      </c>
      <c r="D4" s="282">
        <v>377000</v>
      </c>
      <c r="E4" s="140" t="s">
        <v>165</v>
      </c>
      <c r="F4" s="143"/>
    </row>
    <row r="5" spans="1:6" ht="22.5" customHeight="1" x14ac:dyDescent="0.2">
      <c r="A5" s="141" t="s">
        <v>84</v>
      </c>
      <c r="B5" s="140" t="s">
        <v>405</v>
      </c>
      <c r="C5" s="145">
        <v>2007</v>
      </c>
      <c r="D5" s="282">
        <v>577150</v>
      </c>
      <c r="E5" s="140" t="s">
        <v>221</v>
      </c>
      <c r="F5" s="143"/>
    </row>
    <row r="6" spans="1:6" ht="22.5" customHeight="1" x14ac:dyDescent="0.2">
      <c r="A6" s="141" t="s">
        <v>85</v>
      </c>
      <c r="B6" s="140" t="s">
        <v>246</v>
      </c>
      <c r="C6" s="145">
        <v>2007</v>
      </c>
      <c r="D6" s="282">
        <v>1074545.93</v>
      </c>
      <c r="E6" s="140" t="s">
        <v>222</v>
      </c>
      <c r="F6" s="143"/>
    </row>
    <row r="7" spans="1:6" ht="24.75" customHeight="1" x14ac:dyDescent="0.2">
      <c r="A7" s="141" t="s">
        <v>86</v>
      </c>
      <c r="B7" s="140" t="s">
        <v>670</v>
      </c>
      <c r="C7" s="145">
        <v>2014</v>
      </c>
      <c r="D7" s="282">
        <v>209976</v>
      </c>
      <c r="E7" s="140" t="s">
        <v>223</v>
      </c>
      <c r="F7" s="143"/>
    </row>
    <row r="8" spans="1:6" ht="24.75" customHeight="1" x14ac:dyDescent="0.2">
      <c r="A8" s="141" t="s">
        <v>87</v>
      </c>
      <c r="B8" s="142" t="s">
        <v>406</v>
      </c>
      <c r="C8" s="145">
        <v>2012</v>
      </c>
      <c r="D8" s="282">
        <v>1238234</v>
      </c>
      <c r="E8" s="140" t="s">
        <v>170</v>
      </c>
      <c r="F8" s="143"/>
    </row>
    <row r="9" spans="1:6" ht="28.5" customHeight="1" x14ac:dyDescent="0.2">
      <c r="A9" s="275" t="s">
        <v>89</v>
      </c>
      <c r="B9" s="274" t="s">
        <v>215</v>
      </c>
      <c r="C9" s="145" t="s">
        <v>213</v>
      </c>
      <c r="D9" s="282">
        <v>903077.83</v>
      </c>
      <c r="E9" s="140" t="s">
        <v>222</v>
      </c>
      <c r="F9" s="143"/>
    </row>
    <row r="10" spans="1:6" ht="27" customHeight="1" x14ac:dyDescent="0.2">
      <c r="A10" s="275" t="s">
        <v>90</v>
      </c>
      <c r="B10" s="274" t="s">
        <v>215</v>
      </c>
      <c r="C10" s="145" t="s">
        <v>213</v>
      </c>
      <c r="D10" s="282">
        <f>2640832.1+37739.38</f>
        <v>2678571.48</v>
      </c>
      <c r="E10" s="140" t="s">
        <v>224</v>
      </c>
      <c r="F10" s="144" t="s">
        <v>407</v>
      </c>
    </row>
    <row r="11" spans="1:6" ht="24.75" customHeight="1" x14ac:dyDescent="0.2">
      <c r="A11" s="275" t="s">
        <v>91</v>
      </c>
      <c r="B11" s="274" t="s">
        <v>215</v>
      </c>
      <c r="C11" s="320">
        <v>2009</v>
      </c>
      <c r="D11" s="282">
        <v>2356981.02</v>
      </c>
      <c r="E11" s="140" t="s">
        <v>225</v>
      </c>
      <c r="F11" s="143"/>
    </row>
    <row r="12" spans="1:6" ht="26.25" customHeight="1" x14ac:dyDescent="0.2">
      <c r="A12" s="275" t="s">
        <v>92</v>
      </c>
      <c r="B12" s="274" t="s">
        <v>215</v>
      </c>
      <c r="C12" s="145" t="s">
        <v>213</v>
      </c>
      <c r="D12" s="282">
        <v>2626603.35</v>
      </c>
      <c r="E12" s="140" t="s">
        <v>226</v>
      </c>
      <c r="F12" s="143"/>
    </row>
    <row r="13" spans="1:6" ht="53.25" customHeight="1" x14ac:dyDescent="0.2">
      <c r="A13" s="275" t="s">
        <v>93</v>
      </c>
      <c r="B13" s="274" t="s">
        <v>690</v>
      </c>
      <c r="C13" s="145" t="s">
        <v>214</v>
      </c>
      <c r="D13" s="282">
        <v>3985000</v>
      </c>
      <c r="E13" s="140" t="s">
        <v>227</v>
      </c>
      <c r="F13" s="143"/>
    </row>
    <row r="14" spans="1:6" ht="42" customHeight="1" x14ac:dyDescent="0.2">
      <c r="A14" s="275" t="s">
        <v>94</v>
      </c>
      <c r="B14" s="274" t="s">
        <v>217</v>
      </c>
      <c r="C14" s="145" t="s">
        <v>212</v>
      </c>
      <c r="D14" s="282">
        <v>118837.32</v>
      </c>
      <c r="E14" s="140" t="s">
        <v>228</v>
      </c>
      <c r="F14" s="144" t="s">
        <v>408</v>
      </c>
    </row>
    <row r="15" spans="1:6" ht="24.75" customHeight="1" x14ac:dyDescent="0.2">
      <c r="A15" s="275" t="s">
        <v>95</v>
      </c>
      <c r="B15" s="274" t="s">
        <v>218</v>
      </c>
      <c r="C15" s="145">
        <v>2008</v>
      </c>
      <c r="D15" s="282">
        <v>65873.899999999994</v>
      </c>
      <c r="E15" s="140" t="s">
        <v>229</v>
      </c>
      <c r="F15" s="143"/>
    </row>
    <row r="16" spans="1:6" ht="25.5" customHeight="1" x14ac:dyDescent="0.2">
      <c r="A16" s="275" t="s">
        <v>96</v>
      </c>
      <c r="B16" s="274" t="s">
        <v>219</v>
      </c>
      <c r="C16" s="145">
        <v>2011</v>
      </c>
      <c r="D16" s="282">
        <v>124465.76</v>
      </c>
      <c r="E16" s="140" t="s">
        <v>230</v>
      </c>
      <c r="F16" s="143"/>
    </row>
    <row r="17" spans="1:8" ht="26.25" customHeight="1" x14ac:dyDescent="0.2">
      <c r="A17" s="275" t="s">
        <v>97</v>
      </c>
      <c r="B17" s="274" t="s">
        <v>220</v>
      </c>
      <c r="C17" s="145" t="s">
        <v>409</v>
      </c>
      <c r="D17" s="282">
        <f>1090000+618634.77</f>
        <v>1708634.77</v>
      </c>
      <c r="E17" s="140" t="s">
        <v>231</v>
      </c>
      <c r="F17" s="143" t="s">
        <v>410</v>
      </c>
    </row>
    <row r="18" spans="1:8" ht="49.5" customHeight="1" x14ac:dyDescent="0.2">
      <c r="A18" s="275" t="s">
        <v>98</v>
      </c>
      <c r="B18" s="117" t="s">
        <v>268</v>
      </c>
      <c r="C18" s="321">
        <v>1992</v>
      </c>
      <c r="D18" s="282">
        <f>5820335.38-250000</f>
        <v>5570335.3799999999</v>
      </c>
      <c r="E18" s="140" t="s">
        <v>165</v>
      </c>
      <c r="F18" s="143"/>
    </row>
    <row r="19" spans="1:8" ht="45" customHeight="1" x14ac:dyDescent="0.2">
      <c r="A19" s="275" t="s">
        <v>99</v>
      </c>
      <c r="B19" s="117" t="s">
        <v>269</v>
      </c>
      <c r="C19" s="321">
        <v>1980</v>
      </c>
      <c r="D19" s="282">
        <f>2522000-284432.4</f>
        <v>2237567.6</v>
      </c>
      <c r="E19" s="140" t="s">
        <v>166</v>
      </c>
      <c r="F19" s="143"/>
      <c r="H19" s="115"/>
    </row>
    <row r="20" spans="1:8" ht="45" customHeight="1" x14ac:dyDescent="0.2">
      <c r="A20" s="276" t="s">
        <v>687</v>
      </c>
      <c r="B20" s="146" t="s">
        <v>237</v>
      </c>
      <c r="C20" s="149">
        <v>2013</v>
      </c>
      <c r="D20" s="283">
        <f>1080403.8+27355.2</f>
        <v>1107759</v>
      </c>
      <c r="E20" s="147" t="s">
        <v>286</v>
      </c>
      <c r="F20" s="322"/>
      <c r="H20" s="115"/>
    </row>
    <row r="21" spans="1:8" ht="45" customHeight="1" x14ac:dyDescent="0.2">
      <c r="A21" s="276" t="s">
        <v>100</v>
      </c>
      <c r="B21" s="146" t="s">
        <v>237</v>
      </c>
      <c r="C21" s="149">
        <v>2006</v>
      </c>
      <c r="D21" s="284">
        <f>60000+9471</f>
        <v>69471</v>
      </c>
      <c r="E21" s="148" t="s">
        <v>411</v>
      </c>
      <c r="F21" s="322"/>
      <c r="H21" s="115"/>
    </row>
    <row r="22" spans="1:8" ht="45" customHeight="1" x14ac:dyDescent="0.2">
      <c r="A22" s="276" t="s">
        <v>101</v>
      </c>
      <c r="B22" s="146" t="s">
        <v>237</v>
      </c>
      <c r="C22" s="149">
        <v>2014</v>
      </c>
      <c r="D22" s="284">
        <v>120000</v>
      </c>
      <c r="E22" s="148" t="s">
        <v>412</v>
      </c>
      <c r="F22" s="322"/>
      <c r="H22" s="115"/>
    </row>
    <row r="23" spans="1:8" ht="45" customHeight="1" x14ac:dyDescent="0.2">
      <c r="A23" s="276" t="s">
        <v>102</v>
      </c>
      <c r="B23" s="146" t="s">
        <v>237</v>
      </c>
      <c r="C23" s="149">
        <v>2015</v>
      </c>
      <c r="D23" s="284">
        <v>518063</v>
      </c>
      <c r="E23" s="148" t="s">
        <v>413</v>
      </c>
      <c r="F23" s="322"/>
      <c r="H23" s="115"/>
    </row>
    <row r="24" spans="1:8" ht="45" customHeight="1" x14ac:dyDescent="0.2">
      <c r="A24" s="276" t="s">
        <v>103</v>
      </c>
      <c r="B24" s="146" t="s">
        <v>414</v>
      </c>
      <c r="C24" s="149">
        <v>2015</v>
      </c>
      <c r="D24" s="284">
        <f>52819.72+16127.4</f>
        <v>68947.12</v>
      </c>
      <c r="E24" s="148" t="s">
        <v>413</v>
      </c>
      <c r="F24" s="322"/>
      <c r="H24" s="115"/>
    </row>
    <row r="25" spans="1:8" ht="45" customHeight="1" x14ac:dyDescent="0.2">
      <c r="A25" s="276" t="s">
        <v>297</v>
      </c>
      <c r="B25" s="146" t="s">
        <v>414</v>
      </c>
      <c r="C25" s="149">
        <v>2015</v>
      </c>
      <c r="D25" s="284">
        <v>19126</v>
      </c>
      <c r="E25" s="148" t="s">
        <v>415</v>
      </c>
      <c r="F25" s="322"/>
      <c r="H25" s="115"/>
    </row>
    <row r="26" spans="1:8" ht="45" customHeight="1" x14ac:dyDescent="0.2">
      <c r="A26" s="276" t="s">
        <v>298</v>
      </c>
      <c r="B26" s="146" t="s">
        <v>414</v>
      </c>
      <c r="C26" s="149" t="s">
        <v>416</v>
      </c>
      <c r="D26" s="284">
        <v>34179.519999999997</v>
      </c>
      <c r="E26" s="148" t="s">
        <v>417</v>
      </c>
      <c r="F26" s="322"/>
      <c r="H26" s="115"/>
    </row>
    <row r="27" spans="1:8" ht="45" customHeight="1" x14ac:dyDescent="0.2">
      <c r="A27" s="276" t="s">
        <v>299</v>
      </c>
      <c r="B27" s="146" t="s">
        <v>418</v>
      </c>
      <c r="C27" s="149" t="s">
        <v>409</v>
      </c>
      <c r="D27" s="284">
        <v>36853.26</v>
      </c>
      <c r="E27" s="148" t="s">
        <v>419</v>
      </c>
      <c r="F27" s="322"/>
      <c r="H27" s="115"/>
    </row>
    <row r="28" spans="1:8" ht="45" customHeight="1" x14ac:dyDescent="0.2">
      <c r="A28" s="276" t="s">
        <v>420</v>
      </c>
      <c r="B28" s="146" t="s">
        <v>414</v>
      </c>
      <c r="C28" s="149">
        <v>2015</v>
      </c>
      <c r="D28" s="284">
        <f>19989.96+10077.18</f>
        <v>30067.14</v>
      </c>
      <c r="E28" s="148" t="s">
        <v>423</v>
      </c>
      <c r="F28" s="322"/>
      <c r="H28" s="115"/>
    </row>
    <row r="29" spans="1:8" ht="45" customHeight="1" x14ac:dyDescent="0.2">
      <c r="A29" s="276" t="s">
        <v>421</v>
      </c>
      <c r="B29" s="146" t="s">
        <v>414</v>
      </c>
      <c r="C29" s="149">
        <v>2016</v>
      </c>
      <c r="D29" s="284">
        <f>22964.1+10147.5</f>
        <v>33111.599999999999</v>
      </c>
      <c r="E29" s="148" t="s">
        <v>424</v>
      </c>
      <c r="F29" s="322"/>
      <c r="H29" s="115"/>
    </row>
    <row r="30" spans="1:8" ht="45" customHeight="1" x14ac:dyDescent="0.2">
      <c r="A30" s="276" t="s">
        <v>422</v>
      </c>
      <c r="B30" s="146" t="s">
        <v>414</v>
      </c>
      <c r="C30" s="149" t="s">
        <v>416</v>
      </c>
      <c r="D30" s="284">
        <v>19999.41</v>
      </c>
      <c r="E30" s="148" t="s">
        <v>425</v>
      </c>
      <c r="F30" s="322"/>
      <c r="H30" s="115"/>
    </row>
    <row r="31" spans="1:8" ht="45" customHeight="1" x14ac:dyDescent="0.2">
      <c r="A31" s="276" t="s">
        <v>693</v>
      </c>
      <c r="B31" s="146" t="s">
        <v>414</v>
      </c>
      <c r="C31" s="149">
        <v>2016</v>
      </c>
      <c r="D31" s="284">
        <f>15909.5+5744.31</f>
        <v>21653.81</v>
      </c>
      <c r="E31" s="148" t="s">
        <v>426</v>
      </c>
      <c r="F31" s="322"/>
      <c r="H31" s="115"/>
    </row>
    <row r="32" spans="1:8" ht="52.5" customHeight="1" x14ac:dyDescent="0.2">
      <c r="A32" s="276" t="s">
        <v>694</v>
      </c>
      <c r="B32" s="146" t="s">
        <v>656</v>
      </c>
      <c r="C32" s="149">
        <v>2016</v>
      </c>
      <c r="D32" s="285">
        <v>3344998.54</v>
      </c>
      <c r="E32" s="147" t="s">
        <v>657</v>
      </c>
      <c r="F32" s="323" t="s">
        <v>658</v>
      </c>
      <c r="H32" s="115"/>
    </row>
    <row r="33" spans="1:8" ht="15.75" customHeight="1" x14ac:dyDescent="0.2">
      <c r="A33" s="277" t="s">
        <v>695</v>
      </c>
      <c r="B33" s="146" t="s">
        <v>414</v>
      </c>
      <c r="C33" s="324">
        <v>2018</v>
      </c>
      <c r="D33" s="286">
        <v>35229.050000000003</v>
      </c>
      <c r="E33" s="148" t="s">
        <v>669</v>
      </c>
      <c r="F33" s="325"/>
      <c r="H33" s="115"/>
    </row>
    <row r="34" spans="1:8" ht="15.75" customHeight="1" x14ac:dyDescent="0.2">
      <c r="A34" s="277" t="s">
        <v>696</v>
      </c>
      <c r="B34" s="146" t="s">
        <v>691</v>
      </c>
      <c r="C34" s="324"/>
      <c r="D34" s="286">
        <v>212801</v>
      </c>
      <c r="E34" s="148" t="s">
        <v>692</v>
      </c>
      <c r="F34" s="325"/>
      <c r="H34" s="115"/>
    </row>
    <row r="35" spans="1:8" ht="22.5" customHeight="1" x14ac:dyDescent="0.2">
      <c r="A35" s="277" t="s">
        <v>697</v>
      </c>
      <c r="B35" s="146" t="s">
        <v>671</v>
      </c>
      <c r="C35" s="324" t="s">
        <v>666</v>
      </c>
      <c r="D35" s="286">
        <v>87699</v>
      </c>
      <c r="E35" s="148" t="s">
        <v>672</v>
      </c>
      <c r="F35" s="325"/>
      <c r="H35" s="115"/>
    </row>
    <row r="36" spans="1:8" ht="15.75" customHeight="1" x14ac:dyDescent="0.2">
      <c r="A36" s="277" t="s">
        <v>698</v>
      </c>
      <c r="B36" s="146" t="s">
        <v>671</v>
      </c>
      <c r="C36" s="324">
        <v>2018</v>
      </c>
      <c r="D36" s="286">
        <v>23001</v>
      </c>
      <c r="E36" s="148" t="s">
        <v>673</v>
      </c>
      <c r="F36" s="325"/>
      <c r="H36" s="115"/>
    </row>
    <row r="37" spans="1:8" ht="15.75" customHeight="1" x14ac:dyDescent="0.2">
      <c r="A37" s="277" t="s">
        <v>699</v>
      </c>
      <c r="B37" s="146" t="s">
        <v>674</v>
      </c>
      <c r="C37" s="324">
        <v>2017</v>
      </c>
      <c r="D37" s="286">
        <v>13899</v>
      </c>
      <c r="E37" s="148" t="s">
        <v>675</v>
      </c>
      <c r="F37" s="325"/>
      <c r="H37" s="115"/>
    </row>
    <row r="38" spans="1:8" ht="15.75" customHeight="1" x14ac:dyDescent="0.2">
      <c r="A38" s="277" t="s">
        <v>700</v>
      </c>
      <c r="B38" s="146" t="s">
        <v>414</v>
      </c>
      <c r="C38" s="324">
        <v>2017</v>
      </c>
      <c r="D38" s="286">
        <v>13591.5</v>
      </c>
      <c r="E38" s="148" t="s">
        <v>676</v>
      </c>
      <c r="F38" s="325"/>
      <c r="H38" s="115"/>
    </row>
    <row r="39" spans="1:8" ht="15.75" x14ac:dyDescent="0.25">
      <c r="A39" s="495" t="s">
        <v>260</v>
      </c>
      <c r="B39" s="496"/>
      <c r="C39" s="497"/>
      <c r="D39" s="287">
        <f>SUM(D4:D38)</f>
        <v>31663304.290000003</v>
      </c>
      <c r="E39" s="110"/>
      <c r="H39" s="116"/>
    </row>
    <row r="40" spans="1:8" ht="15" customHeight="1" x14ac:dyDescent="0.2">
      <c r="A40" s="103" t="s">
        <v>3</v>
      </c>
      <c r="B40" s="489" t="str">
        <f>'wykaz jedn.'!B7</f>
        <v>Szkoła Podstawowa im. Jana Pawła II w Michałowicach</v>
      </c>
      <c r="C40" s="490"/>
      <c r="D40" s="490"/>
      <c r="E40" s="491"/>
    </row>
    <row r="41" spans="1:8" x14ac:dyDescent="0.2">
      <c r="A41" s="101" t="s">
        <v>4</v>
      </c>
      <c r="B41" s="102" t="s">
        <v>12</v>
      </c>
      <c r="C41" s="101" t="s">
        <v>20</v>
      </c>
      <c r="D41" s="101" t="s">
        <v>27</v>
      </c>
      <c r="E41" s="101" t="s">
        <v>51</v>
      </c>
    </row>
    <row r="42" spans="1:8" ht="25.5" x14ac:dyDescent="0.2">
      <c r="A42" s="141" t="s">
        <v>88</v>
      </c>
      <c r="B42" s="317" t="s">
        <v>232</v>
      </c>
      <c r="C42" s="264" t="s">
        <v>660</v>
      </c>
      <c r="D42" s="318">
        <f>3266311.84</f>
        <v>3266311.84</v>
      </c>
      <c r="E42" s="317" t="str">
        <f>'wykaz jedn.'!C7</f>
        <v>ul. Szkolna 15, 05-816 Michałowice</v>
      </c>
    </row>
    <row r="43" spans="1:8" x14ac:dyDescent="0.2">
      <c r="A43" s="141" t="s">
        <v>108</v>
      </c>
      <c r="B43" s="317" t="s">
        <v>233</v>
      </c>
      <c r="C43" s="264">
        <v>2007</v>
      </c>
      <c r="D43" s="318">
        <v>66000</v>
      </c>
      <c r="E43" s="317" t="str">
        <f>'wykaz jedn.'!C7</f>
        <v>ul. Szkolna 15, 05-816 Michałowice</v>
      </c>
    </row>
    <row r="44" spans="1:8" x14ac:dyDescent="0.2">
      <c r="A44" s="141" t="s">
        <v>109</v>
      </c>
      <c r="B44" s="317" t="s">
        <v>234</v>
      </c>
      <c r="C44" s="264">
        <v>1996</v>
      </c>
      <c r="D44" s="318">
        <v>29618.82</v>
      </c>
      <c r="E44" s="317" t="str">
        <f>'wykaz jedn.'!C7</f>
        <v>ul. Szkolna 15, 05-816 Michałowice</v>
      </c>
    </row>
    <row r="45" spans="1:8" x14ac:dyDescent="0.2">
      <c r="A45" s="141" t="s">
        <v>661</v>
      </c>
      <c r="B45" s="317" t="s">
        <v>237</v>
      </c>
      <c r="C45" s="264">
        <v>2016</v>
      </c>
      <c r="D45" s="318">
        <v>108099.02</v>
      </c>
      <c r="E45" s="317" t="s">
        <v>117</v>
      </c>
    </row>
    <row r="46" spans="1:8" ht="25.5" x14ac:dyDescent="0.2">
      <c r="A46" s="141" t="s">
        <v>663</v>
      </c>
      <c r="B46" s="317" t="s">
        <v>664</v>
      </c>
      <c r="C46" s="264"/>
      <c r="D46" s="318">
        <v>477240</v>
      </c>
      <c r="E46" s="317" t="s">
        <v>117</v>
      </c>
    </row>
    <row r="47" spans="1:8" x14ac:dyDescent="0.2">
      <c r="A47" s="492" t="s">
        <v>259</v>
      </c>
      <c r="B47" s="493"/>
      <c r="C47" s="494"/>
      <c r="D47" s="319">
        <f>SUM(D42:D46)</f>
        <v>3947269.6799999997</v>
      </c>
      <c r="E47" s="107"/>
    </row>
    <row r="48" spans="1:8" ht="17.25" customHeight="1" x14ac:dyDescent="0.2">
      <c r="A48" s="103">
        <v>3</v>
      </c>
      <c r="B48" s="489" t="str">
        <f>'wykaz jedn.'!B8</f>
        <v>Zespół Szkół Ogólnokształcących im. Marii Dąbrowskiej</v>
      </c>
      <c r="C48" s="490"/>
      <c r="D48" s="490"/>
      <c r="E48" s="491"/>
    </row>
    <row r="49" spans="1:5" x14ac:dyDescent="0.2">
      <c r="A49" s="101" t="s">
        <v>4</v>
      </c>
      <c r="B49" s="102" t="s">
        <v>12</v>
      </c>
      <c r="C49" s="101" t="s">
        <v>20</v>
      </c>
      <c r="D49" s="101" t="s">
        <v>27</v>
      </c>
      <c r="E49" s="101" t="s">
        <v>51</v>
      </c>
    </row>
    <row r="50" spans="1:5" ht="25.5" x14ac:dyDescent="0.2">
      <c r="A50" s="104" t="s">
        <v>235</v>
      </c>
      <c r="B50" s="105" t="s">
        <v>216</v>
      </c>
      <c r="C50" s="104">
        <v>2002</v>
      </c>
      <c r="D50" s="153">
        <v>805640</v>
      </c>
      <c r="E50" s="154" t="str">
        <f>'wykaz jedn.'!C8</f>
        <v>Al.. M. Dąbrowskiej 12/20, 05-806 Komorów</v>
      </c>
    </row>
    <row r="51" spans="1:5" ht="25.5" x14ac:dyDescent="0.2">
      <c r="A51" s="104" t="s">
        <v>236</v>
      </c>
      <c r="B51" s="75" t="s">
        <v>237</v>
      </c>
      <c r="C51" s="104">
        <v>2012</v>
      </c>
      <c r="D51" s="153">
        <v>197107</v>
      </c>
      <c r="E51" s="154" t="str">
        <f>'wykaz jedn.'!C8</f>
        <v>Al.. M. Dąbrowskiej 12/20, 05-806 Komorów</v>
      </c>
    </row>
    <row r="52" spans="1:5" ht="25.5" x14ac:dyDescent="0.2">
      <c r="A52" s="125" t="s">
        <v>290</v>
      </c>
      <c r="B52" s="126" t="s">
        <v>291</v>
      </c>
      <c r="C52" s="127">
        <v>2014</v>
      </c>
      <c r="D52" s="155">
        <v>264112.98</v>
      </c>
      <c r="E52" s="156" t="str">
        <f>'wykaz jedn.'!C8</f>
        <v>Al.. M. Dąbrowskiej 12/20, 05-806 Komorów</v>
      </c>
    </row>
    <row r="53" spans="1:5" ht="25.5" x14ac:dyDescent="0.2">
      <c r="A53" s="125" t="s">
        <v>736</v>
      </c>
      <c r="B53" s="126" t="s">
        <v>677</v>
      </c>
      <c r="C53" s="265">
        <v>2018</v>
      </c>
      <c r="D53" s="153">
        <v>279400</v>
      </c>
      <c r="E53" s="316" t="s">
        <v>118</v>
      </c>
    </row>
    <row r="54" spans="1:5" x14ac:dyDescent="0.2">
      <c r="A54" s="492" t="s">
        <v>259</v>
      </c>
      <c r="B54" s="493"/>
      <c r="C54" s="494"/>
      <c r="D54" s="108">
        <f>SUM(D50:D53)</f>
        <v>1546259.98</v>
      </c>
      <c r="E54" s="110"/>
    </row>
    <row r="55" spans="1:5" ht="26.25" customHeight="1" x14ac:dyDescent="0.2">
      <c r="A55" s="103">
        <v>4</v>
      </c>
      <c r="B55" s="498" t="s">
        <v>731</v>
      </c>
      <c r="C55" s="499"/>
      <c r="D55" s="500"/>
      <c r="E55" s="501"/>
    </row>
    <row r="56" spans="1:5" x14ac:dyDescent="0.2">
      <c r="A56" s="101" t="s">
        <v>4</v>
      </c>
      <c r="B56" s="102" t="s">
        <v>12</v>
      </c>
      <c r="C56" s="101" t="s">
        <v>20</v>
      </c>
      <c r="D56" s="101" t="s">
        <v>27</v>
      </c>
      <c r="E56" s="101" t="s">
        <v>51</v>
      </c>
    </row>
    <row r="57" spans="1:5" ht="25.5" x14ac:dyDescent="0.2">
      <c r="A57" s="127" t="s">
        <v>180</v>
      </c>
      <c r="B57" s="105" t="s">
        <v>239</v>
      </c>
      <c r="C57" s="157"/>
      <c r="D57" s="153">
        <v>2866.15</v>
      </c>
      <c r="E57" s="154" t="str">
        <f>'wykaz jedn.'!C9</f>
        <v>Nowa Wieś, ul. Główna 96, 05-806 Komorów</v>
      </c>
    </row>
    <row r="58" spans="1:5" ht="25.5" x14ac:dyDescent="0.2">
      <c r="A58" s="127" t="s">
        <v>238</v>
      </c>
      <c r="B58" s="105" t="s">
        <v>240</v>
      </c>
      <c r="C58" s="157"/>
      <c r="D58" s="153">
        <v>11179.79</v>
      </c>
      <c r="E58" s="154" t="str">
        <f>'wykaz jedn.'!C9</f>
        <v>Nowa Wieś, ul. Główna 96, 05-806 Komorów</v>
      </c>
    </row>
    <row r="59" spans="1:5" ht="25.5" x14ac:dyDescent="0.2">
      <c r="A59" s="125" t="s">
        <v>289</v>
      </c>
      <c r="B59" s="126" t="s">
        <v>287</v>
      </c>
      <c r="C59" s="158" t="s">
        <v>288</v>
      </c>
      <c r="D59" s="153">
        <v>248637.74</v>
      </c>
      <c r="E59" s="159" t="s">
        <v>119</v>
      </c>
    </row>
    <row r="60" spans="1:5" ht="25.5" x14ac:dyDescent="0.2">
      <c r="A60" s="125" t="s">
        <v>391</v>
      </c>
      <c r="B60" s="126" t="s">
        <v>390</v>
      </c>
      <c r="C60" s="158">
        <v>2015</v>
      </c>
      <c r="D60" s="155">
        <v>90000</v>
      </c>
      <c r="E60" s="159" t="s">
        <v>119</v>
      </c>
    </row>
    <row r="61" spans="1:5" x14ac:dyDescent="0.2">
      <c r="A61" s="492" t="s">
        <v>259</v>
      </c>
      <c r="B61" s="493"/>
      <c r="C61" s="494"/>
      <c r="D61" s="108">
        <f>SUM(D57:D60)</f>
        <v>352683.68</v>
      </c>
      <c r="E61" s="107"/>
    </row>
    <row r="62" spans="1:5" ht="30.75" customHeight="1" x14ac:dyDescent="0.2">
      <c r="A62" s="103">
        <v>5</v>
      </c>
      <c r="B62" s="498" t="s">
        <v>732</v>
      </c>
      <c r="C62" s="499"/>
      <c r="D62" s="500"/>
      <c r="E62" s="501"/>
    </row>
    <row r="63" spans="1:5" x14ac:dyDescent="0.2">
      <c r="A63" s="101" t="s">
        <v>4</v>
      </c>
      <c r="B63" s="102" t="s">
        <v>12</v>
      </c>
      <c r="C63" s="101" t="s">
        <v>20</v>
      </c>
      <c r="D63" s="101" t="s">
        <v>27</v>
      </c>
      <c r="E63" s="101" t="s">
        <v>51</v>
      </c>
    </row>
    <row r="64" spans="1:5" ht="25.5" x14ac:dyDescent="0.2">
      <c r="A64" s="104" t="s">
        <v>241</v>
      </c>
      <c r="B64" s="75" t="s">
        <v>243</v>
      </c>
      <c r="C64" s="73"/>
      <c r="D64" s="160">
        <v>33464.5</v>
      </c>
      <c r="E64" s="144" t="s">
        <v>728</v>
      </c>
    </row>
    <row r="65" spans="1:6" ht="25.5" x14ac:dyDescent="0.2">
      <c r="A65" s="104" t="s">
        <v>242</v>
      </c>
      <c r="B65" s="75" t="s">
        <v>234</v>
      </c>
      <c r="C65" s="73"/>
      <c r="D65" s="160">
        <v>36796.18</v>
      </c>
      <c r="E65" s="144" t="s">
        <v>728</v>
      </c>
    </row>
    <row r="66" spans="1:6" x14ac:dyDescent="0.2">
      <c r="A66" s="492" t="s">
        <v>259</v>
      </c>
      <c r="B66" s="493"/>
      <c r="C66" s="494"/>
      <c r="D66" s="109">
        <f>SUM(D64:D65)</f>
        <v>70260.679999999993</v>
      </c>
      <c r="E66" s="107"/>
    </row>
    <row r="67" spans="1:6" ht="26.25" customHeight="1" x14ac:dyDescent="0.2">
      <c r="A67" s="103">
        <v>6</v>
      </c>
      <c r="B67" s="498" t="s">
        <v>733</v>
      </c>
      <c r="C67" s="499"/>
      <c r="D67" s="500"/>
      <c r="E67" s="501"/>
    </row>
    <row r="68" spans="1:6" x14ac:dyDescent="0.2">
      <c r="A68" s="101" t="s">
        <v>4</v>
      </c>
      <c r="B68" s="102" t="s">
        <v>12</v>
      </c>
      <c r="C68" s="101" t="s">
        <v>20</v>
      </c>
      <c r="D68" s="101" t="s">
        <v>27</v>
      </c>
      <c r="E68" s="101" t="s">
        <v>51</v>
      </c>
    </row>
    <row r="69" spans="1:6" ht="25.5" x14ac:dyDescent="0.2">
      <c r="A69" s="104" t="s">
        <v>76</v>
      </c>
      <c r="B69" s="75" t="s">
        <v>244</v>
      </c>
      <c r="C69" s="104">
        <v>2011</v>
      </c>
      <c r="D69" s="160">
        <v>733794.12</v>
      </c>
      <c r="E69" s="144" t="s">
        <v>737</v>
      </c>
    </row>
    <row r="70" spans="1:6" ht="25.5" x14ac:dyDescent="0.2">
      <c r="A70" s="104" t="s">
        <v>53</v>
      </c>
      <c r="B70" s="126" t="s">
        <v>392</v>
      </c>
      <c r="C70" s="104"/>
      <c r="D70" s="160">
        <v>12956.76</v>
      </c>
      <c r="E70" s="144" t="s">
        <v>737</v>
      </c>
    </row>
    <row r="71" spans="1:6" x14ac:dyDescent="0.2">
      <c r="A71" s="495" t="s">
        <v>259</v>
      </c>
      <c r="B71" s="496"/>
      <c r="C71" s="497"/>
      <c r="D71" s="108">
        <f>SUM(D69:D70)</f>
        <v>746750.88</v>
      </c>
      <c r="E71" s="110"/>
    </row>
    <row r="72" spans="1:6" ht="15" customHeight="1" x14ac:dyDescent="0.2">
      <c r="A72" s="103">
        <v>7</v>
      </c>
      <c r="B72" s="489" t="str">
        <f>'wykaz jedn.'!B10</f>
        <v>Gminne Przedszkole w Michałowicach</v>
      </c>
      <c r="C72" s="490"/>
      <c r="D72" s="490"/>
      <c r="E72" s="491"/>
    </row>
    <row r="73" spans="1:6" x14ac:dyDescent="0.2">
      <c r="A73" s="76" t="s">
        <v>54</v>
      </c>
      <c r="B73" s="75" t="s">
        <v>246</v>
      </c>
      <c r="C73" s="73"/>
      <c r="D73" s="151">
        <v>979776</v>
      </c>
      <c r="E73" s="74" t="str">
        <f>'wykaz jedn.'!C10</f>
        <v>ul. Szkolna 13, 05-816 Michałowice</v>
      </c>
    </row>
    <row r="74" spans="1:6" x14ac:dyDescent="0.2">
      <c r="A74" s="76" t="s">
        <v>55</v>
      </c>
      <c r="B74" s="105" t="s">
        <v>247</v>
      </c>
      <c r="C74" s="73"/>
      <c r="D74" s="150">
        <v>49921.19</v>
      </c>
      <c r="E74" s="74" t="str">
        <f>'wykaz jedn.'!C10</f>
        <v>ul. Szkolna 13, 05-816 Michałowice</v>
      </c>
      <c r="F74" s="130"/>
    </row>
    <row r="75" spans="1:6" x14ac:dyDescent="0.2">
      <c r="A75" s="492" t="s">
        <v>259</v>
      </c>
      <c r="B75" s="493"/>
      <c r="C75" s="494"/>
      <c r="D75" s="106">
        <f>SUM(D73:D74)</f>
        <v>1029697.19</v>
      </c>
      <c r="E75" s="107"/>
    </row>
    <row r="77" spans="1:6" x14ac:dyDescent="0.2">
      <c r="A77" s="488" t="s">
        <v>261</v>
      </c>
      <c r="B77" s="488"/>
      <c r="C77" s="488"/>
      <c r="D77" s="162">
        <f>D39+D47+D54+D61+D66+D71+D75</f>
        <v>39356226.379999995</v>
      </c>
      <c r="E77" s="161"/>
    </row>
  </sheetData>
  <mergeCells count="15">
    <mergeCell ref="A39:C39"/>
    <mergeCell ref="A47:C47"/>
    <mergeCell ref="A61:C61"/>
    <mergeCell ref="B2:F2"/>
    <mergeCell ref="A66:C66"/>
    <mergeCell ref="A54:C54"/>
    <mergeCell ref="B62:E62"/>
    <mergeCell ref="B40:E40"/>
    <mergeCell ref="B48:E48"/>
    <mergeCell ref="B55:E55"/>
    <mergeCell ref="A77:C77"/>
    <mergeCell ref="B72:E72"/>
    <mergeCell ref="A75:C75"/>
    <mergeCell ref="A71:C71"/>
    <mergeCell ref="B67:E67"/>
  </mergeCells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F7" sqref="F7"/>
    </sheetView>
  </sheetViews>
  <sheetFormatPr defaultRowHeight="16.5" x14ac:dyDescent="0.3"/>
  <cols>
    <col min="1" max="1" width="3.7109375" style="183" bestFit="1" customWidth="1"/>
    <col min="2" max="2" width="58.42578125" style="190" customWidth="1"/>
    <col min="3" max="3" width="38.7109375" style="183" customWidth="1"/>
    <col min="4" max="4" width="17.42578125" style="183" customWidth="1"/>
    <col min="5" max="5" width="14.140625" style="191" customWidth="1"/>
    <col min="6" max="6" width="39.42578125" style="193" customWidth="1"/>
    <col min="7" max="16384" width="9.140625" style="183"/>
  </cols>
  <sheetData>
    <row r="1" spans="1:6" x14ac:dyDescent="0.3">
      <c r="A1" s="180" t="s">
        <v>4</v>
      </c>
      <c r="B1" s="180" t="s">
        <v>15</v>
      </c>
      <c r="C1" s="180" t="s">
        <v>16</v>
      </c>
      <c r="D1" s="180" t="s">
        <v>43</v>
      </c>
      <c r="E1" s="181" t="s">
        <v>13</v>
      </c>
      <c r="F1" s="182" t="s">
        <v>14</v>
      </c>
    </row>
    <row r="2" spans="1:6" s="185" customFormat="1" ht="33.75" customHeight="1" x14ac:dyDescent="0.3">
      <c r="A2" s="180">
        <v>1</v>
      </c>
      <c r="B2" s="306" t="s">
        <v>113</v>
      </c>
      <c r="C2" s="184" t="s">
        <v>114</v>
      </c>
      <c r="D2" s="307" t="s">
        <v>454</v>
      </c>
      <c r="E2" s="308" t="s">
        <v>271</v>
      </c>
      <c r="F2" s="184" t="s">
        <v>715</v>
      </c>
    </row>
    <row r="3" spans="1:6" s="185" customFormat="1" ht="84" customHeight="1" x14ac:dyDescent="0.3">
      <c r="A3" s="186">
        <v>2</v>
      </c>
      <c r="B3" s="290" t="s">
        <v>179</v>
      </c>
      <c r="C3" s="184" t="s">
        <v>114</v>
      </c>
      <c r="D3" s="291">
        <v>5341530747</v>
      </c>
      <c r="E3" s="187" t="s">
        <v>272</v>
      </c>
      <c r="F3" s="188" t="s">
        <v>714</v>
      </c>
    </row>
    <row r="4" spans="1:6" s="185" customFormat="1" ht="35.25" customHeight="1" x14ac:dyDescent="0.3">
      <c r="A4" s="186">
        <v>3</v>
      </c>
      <c r="B4" s="290" t="s">
        <v>248</v>
      </c>
      <c r="C4" s="184" t="s">
        <v>399</v>
      </c>
      <c r="D4" s="291">
        <v>5341945307</v>
      </c>
      <c r="E4" s="187" t="s">
        <v>274</v>
      </c>
      <c r="F4" s="184" t="s">
        <v>400</v>
      </c>
    </row>
    <row r="5" spans="1:6" s="185" customFormat="1" x14ac:dyDescent="0.3">
      <c r="A5" s="186">
        <v>4</v>
      </c>
      <c r="B5" s="292" t="s">
        <v>115</v>
      </c>
      <c r="C5" s="184" t="s">
        <v>116</v>
      </c>
      <c r="D5" s="291">
        <v>5341573107</v>
      </c>
      <c r="E5" s="187" t="s">
        <v>273</v>
      </c>
      <c r="F5" s="188"/>
    </row>
    <row r="6" spans="1:6" s="185" customFormat="1" ht="33" x14ac:dyDescent="0.3">
      <c r="A6" s="186">
        <v>5</v>
      </c>
      <c r="B6" s="290" t="s">
        <v>659</v>
      </c>
      <c r="C6" s="184" t="s">
        <v>114</v>
      </c>
      <c r="D6" s="291">
        <v>5341560582</v>
      </c>
      <c r="E6" s="187" t="s">
        <v>275</v>
      </c>
      <c r="F6" s="188"/>
    </row>
    <row r="7" spans="1:6" s="185" customFormat="1" ht="18" customHeight="1" x14ac:dyDescent="0.3">
      <c r="A7" s="186">
        <v>6</v>
      </c>
      <c r="B7" s="309" t="s">
        <v>707</v>
      </c>
      <c r="C7" s="184" t="s">
        <v>117</v>
      </c>
      <c r="D7" s="310">
        <v>5341535667</v>
      </c>
      <c r="E7" s="187" t="s">
        <v>276</v>
      </c>
      <c r="F7" s="188"/>
    </row>
    <row r="8" spans="1:6" s="185" customFormat="1" ht="16.5" customHeight="1" x14ac:dyDescent="0.3">
      <c r="A8" s="186">
        <v>7</v>
      </c>
      <c r="B8" s="290" t="s">
        <v>725</v>
      </c>
      <c r="C8" s="184" t="s">
        <v>118</v>
      </c>
      <c r="D8" s="310">
        <v>5341567325</v>
      </c>
      <c r="E8" s="187" t="s">
        <v>724</v>
      </c>
      <c r="F8" s="189"/>
    </row>
    <row r="9" spans="1:6" s="185" customFormat="1" ht="20.25" customHeight="1" x14ac:dyDescent="0.3">
      <c r="A9" s="186">
        <v>8</v>
      </c>
      <c r="B9" s="290" t="s">
        <v>726</v>
      </c>
      <c r="C9" s="184" t="s">
        <v>728</v>
      </c>
      <c r="D9" s="291">
        <v>5341576703</v>
      </c>
      <c r="E9" s="187" t="s">
        <v>727</v>
      </c>
      <c r="F9" s="189" t="s">
        <v>717</v>
      </c>
    </row>
    <row r="10" spans="1:6" x14ac:dyDescent="0.3">
      <c r="A10" s="186">
        <v>9</v>
      </c>
      <c r="B10" s="290" t="s">
        <v>245</v>
      </c>
      <c r="C10" s="184" t="s">
        <v>120</v>
      </c>
      <c r="D10" s="291">
        <v>5341563161</v>
      </c>
      <c r="E10" s="187" t="s">
        <v>256</v>
      </c>
      <c r="F10" s="188"/>
    </row>
    <row r="11" spans="1:6" x14ac:dyDescent="0.3">
      <c r="F11" s="19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27"/>
  <sheetViews>
    <sheetView workbookViewId="0">
      <selection activeCell="H22" sqref="H22"/>
    </sheetView>
  </sheetViews>
  <sheetFormatPr defaultRowHeight="11.25" x14ac:dyDescent="0.2"/>
  <cols>
    <col min="1" max="1" width="4" style="111" customWidth="1"/>
    <col min="2" max="2" width="10.7109375" style="112" customWidth="1"/>
    <col min="3" max="3" width="12.140625" style="111" customWidth="1"/>
    <col min="4" max="4" width="11.5703125" style="112" customWidth="1"/>
    <col min="5" max="5" width="11" style="112" customWidth="1"/>
    <col min="6" max="6" width="16.42578125" style="112" customWidth="1"/>
    <col min="7" max="7" width="12" style="112" customWidth="1"/>
    <col min="8" max="8" width="9.42578125" style="112" customWidth="1"/>
    <col min="9" max="9" width="6.42578125" style="112" customWidth="1"/>
    <col min="10" max="10" width="10.140625" style="112" customWidth="1"/>
    <col min="11" max="11" width="13.28515625" style="112" customWidth="1"/>
    <col min="12" max="12" width="8.5703125" style="111" customWidth="1"/>
    <col min="13" max="13" width="10.140625" style="112" customWidth="1"/>
    <col min="14" max="14" width="10.85546875" style="112" customWidth="1"/>
    <col min="15" max="15" width="10.28515625" style="112" customWidth="1"/>
    <col min="16" max="16" width="11.7109375" style="112" customWidth="1"/>
    <col min="17" max="16384" width="9.140625" style="111"/>
  </cols>
  <sheetData>
    <row r="1" spans="1:16" ht="12.75" x14ac:dyDescent="0.2">
      <c r="B1" s="503" t="s">
        <v>612</v>
      </c>
      <c r="C1" s="504"/>
      <c r="D1" s="504"/>
      <c r="E1" s="504"/>
      <c r="F1" s="504"/>
      <c r="G1" s="504"/>
      <c r="H1" s="504"/>
      <c r="I1" s="504"/>
      <c r="J1" s="504"/>
      <c r="K1" s="504"/>
      <c r="L1" s="113"/>
    </row>
    <row r="2" spans="1:16" s="165" customFormat="1" ht="56.25" x14ac:dyDescent="0.2">
      <c r="A2" s="163" t="s">
        <v>4</v>
      </c>
      <c r="B2" s="164" t="s">
        <v>6</v>
      </c>
      <c r="C2" s="164" t="s">
        <v>7</v>
      </c>
      <c r="D2" s="164" t="s">
        <v>8</v>
      </c>
      <c r="E2" s="164" t="s">
        <v>9</v>
      </c>
      <c r="F2" s="164" t="s">
        <v>31</v>
      </c>
      <c r="G2" s="164" t="s">
        <v>129</v>
      </c>
      <c r="H2" s="164" t="s">
        <v>10</v>
      </c>
      <c r="I2" s="164" t="s">
        <v>80</v>
      </c>
      <c r="J2" s="164" t="s">
        <v>79</v>
      </c>
      <c r="K2" s="164" t="s">
        <v>41</v>
      </c>
      <c r="L2" s="164" t="s">
        <v>11</v>
      </c>
      <c r="M2" s="177" t="s">
        <v>778</v>
      </c>
      <c r="N2" s="176" t="s">
        <v>82</v>
      </c>
      <c r="O2" s="176" t="s">
        <v>451</v>
      </c>
      <c r="P2" s="176" t="s">
        <v>81</v>
      </c>
    </row>
    <row r="3" spans="1:16" s="166" customFormat="1" ht="26.25" customHeight="1" x14ac:dyDescent="0.2">
      <c r="A3" s="334">
        <v>1</v>
      </c>
      <c r="B3" s="331" t="s">
        <v>125</v>
      </c>
      <c r="C3" s="167" t="s">
        <v>121</v>
      </c>
      <c r="D3" s="170" t="s">
        <v>123</v>
      </c>
      <c r="E3" s="171" t="s">
        <v>42</v>
      </c>
      <c r="F3" s="172" t="s">
        <v>127</v>
      </c>
      <c r="G3" s="171" t="s">
        <v>137</v>
      </c>
      <c r="H3" s="171">
        <v>2010</v>
      </c>
      <c r="I3" s="173">
        <v>5</v>
      </c>
      <c r="J3" s="326">
        <v>347318</v>
      </c>
      <c r="K3" s="326">
        <f>ROUND(J3*0.95,0)</f>
        <v>329952</v>
      </c>
      <c r="L3" s="169" t="s">
        <v>264</v>
      </c>
      <c r="M3" s="327" t="s">
        <v>701</v>
      </c>
      <c r="N3" s="169" t="s">
        <v>701</v>
      </c>
      <c r="O3" s="175" t="s">
        <v>48</v>
      </c>
      <c r="P3" s="169" t="s">
        <v>701</v>
      </c>
    </row>
    <row r="4" spans="1:16" s="166" customFormat="1" ht="25.5" customHeight="1" x14ac:dyDescent="0.2">
      <c r="A4" s="334">
        <v>2</v>
      </c>
      <c r="B4" s="331" t="s">
        <v>126</v>
      </c>
      <c r="C4" s="167" t="s">
        <v>122</v>
      </c>
      <c r="D4" s="170" t="s">
        <v>124</v>
      </c>
      <c r="E4" s="171" t="s">
        <v>42</v>
      </c>
      <c r="F4" s="172" t="s">
        <v>128</v>
      </c>
      <c r="G4" s="171" t="s">
        <v>138</v>
      </c>
      <c r="H4" s="171">
        <v>2003</v>
      </c>
      <c r="I4" s="173">
        <v>7</v>
      </c>
      <c r="J4" s="326">
        <v>21606</v>
      </c>
      <c r="K4" s="326">
        <f>ROUND(J4*0.95,0)</f>
        <v>20526</v>
      </c>
      <c r="L4" s="169" t="s">
        <v>264</v>
      </c>
      <c r="M4" s="327" t="s">
        <v>701</v>
      </c>
      <c r="N4" s="169" t="s">
        <v>701</v>
      </c>
      <c r="O4" s="175" t="s">
        <v>48</v>
      </c>
      <c r="P4" s="169" t="s">
        <v>701</v>
      </c>
    </row>
    <row r="5" spans="1:16" s="166" customFormat="1" ht="25.5" customHeight="1" x14ac:dyDescent="0.2">
      <c r="A5" s="334">
        <v>3</v>
      </c>
      <c r="B5" s="331" t="s">
        <v>445</v>
      </c>
      <c r="C5" s="170" t="s">
        <v>446</v>
      </c>
      <c r="D5" s="168" t="s">
        <v>447</v>
      </c>
      <c r="E5" s="174" t="s">
        <v>448</v>
      </c>
      <c r="F5" s="172" t="s">
        <v>449</v>
      </c>
      <c r="G5" s="175" t="s">
        <v>450</v>
      </c>
      <c r="H5" s="171">
        <v>2015</v>
      </c>
      <c r="I5" s="173">
        <v>0</v>
      </c>
      <c r="J5" s="326">
        <v>0</v>
      </c>
      <c r="K5" s="326">
        <f t="shared" ref="K5:K8" si="0">J5*0.9</f>
        <v>0</v>
      </c>
      <c r="L5" s="169" t="s">
        <v>264</v>
      </c>
      <c r="M5" s="327" t="s">
        <v>702</v>
      </c>
      <c r="N5" s="169" t="s">
        <v>48</v>
      </c>
      <c r="O5" s="169" t="s">
        <v>48</v>
      </c>
      <c r="P5" s="169" t="s">
        <v>48</v>
      </c>
    </row>
    <row r="6" spans="1:16" s="114" customFormat="1" ht="22.5" x14ac:dyDescent="0.2">
      <c r="A6" s="334">
        <v>4</v>
      </c>
      <c r="B6" s="332" t="s">
        <v>131</v>
      </c>
      <c r="C6" s="168" t="s">
        <v>38</v>
      </c>
      <c r="D6" s="175" t="s">
        <v>132</v>
      </c>
      <c r="E6" s="175" t="s">
        <v>39</v>
      </c>
      <c r="F6" s="168" t="s">
        <v>133</v>
      </c>
      <c r="G6" s="175" t="s">
        <v>139</v>
      </c>
      <c r="H6" s="169">
        <v>2005</v>
      </c>
      <c r="I6" s="169">
        <v>5</v>
      </c>
      <c r="J6" s="326">
        <v>8200</v>
      </c>
      <c r="K6" s="326">
        <v>7600</v>
      </c>
      <c r="L6" s="169" t="s">
        <v>40</v>
      </c>
      <c r="M6" s="327" t="s">
        <v>701</v>
      </c>
      <c r="N6" s="169" t="s">
        <v>701</v>
      </c>
      <c r="O6" s="175" t="s">
        <v>48</v>
      </c>
      <c r="P6" s="169" t="s">
        <v>701</v>
      </c>
    </row>
    <row r="7" spans="1:16" s="114" customFormat="1" ht="23.25" customHeight="1" x14ac:dyDescent="0.2">
      <c r="A7" s="334">
        <v>5</v>
      </c>
      <c r="B7" s="332" t="s">
        <v>134</v>
      </c>
      <c r="C7" s="168" t="s">
        <v>130</v>
      </c>
      <c r="D7" s="175" t="s">
        <v>135</v>
      </c>
      <c r="E7" s="175" t="s">
        <v>39</v>
      </c>
      <c r="F7" s="168" t="s">
        <v>262</v>
      </c>
      <c r="G7" s="175" t="s">
        <v>263</v>
      </c>
      <c r="H7" s="169">
        <v>2005</v>
      </c>
      <c r="I7" s="169">
        <v>9</v>
      </c>
      <c r="J7" s="326">
        <v>19400</v>
      </c>
      <c r="K7" s="326">
        <v>18200</v>
      </c>
      <c r="L7" s="169" t="s">
        <v>136</v>
      </c>
      <c r="M7" s="327" t="s">
        <v>701</v>
      </c>
      <c r="N7" s="169" t="s">
        <v>701</v>
      </c>
      <c r="O7" s="169" t="s">
        <v>701</v>
      </c>
      <c r="P7" s="169" t="s">
        <v>701</v>
      </c>
    </row>
    <row r="8" spans="1:16" s="114" customFormat="1" ht="23.25" customHeight="1" x14ac:dyDescent="0.2">
      <c r="A8" s="335">
        <v>6</v>
      </c>
      <c r="B8" s="332" t="s">
        <v>292</v>
      </c>
      <c r="C8" s="168" t="s">
        <v>38</v>
      </c>
      <c r="D8" s="175" t="s">
        <v>293</v>
      </c>
      <c r="E8" s="175" t="s">
        <v>39</v>
      </c>
      <c r="F8" s="168" t="s">
        <v>294</v>
      </c>
      <c r="G8" s="175" t="s">
        <v>295</v>
      </c>
      <c r="H8" s="169">
        <v>2014</v>
      </c>
      <c r="I8" s="169">
        <v>5</v>
      </c>
      <c r="J8" s="326">
        <v>29900</v>
      </c>
      <c r="K8" s="326">
        <f t="shared" si="0"/>
        <v>26910</v>
      </c>
      <c r="L8" s="169" t="s">
        <v>40</v>
      </c>
      <c r="M8" s="329" t="s">
        <v>705</v>
      </c>
      <c r="N8" s="168" t="s">
        <v>705</v>
      </c>
      <c r="O8" s="168" t="s">
        <v>705</v>
      </c>
      <c r="P8" s="168" t="s">
        <v>705</v>
      </c>
    </row>
    <row r="9" spans="1:16" s="114" customFormat="1" ht="23.25" customHeight="1" x14ac:dyDescent="0.2">
      <c r="A9" s="334">
        <v>7</v>
      </c>
      <c r="B9" s="332" t="s">
        <v>434</v>
      </c>
      <c r="C9" s="168" t="s">
        <v>435</v>
      </c>
      <c r="D9" s="175" t="s">
        <v>436</v>
      </c>
      <c r="E9" s="175" t="s">
        <v>437</v>
      </c>
      <c r="F9" s="168" t="s">
        <v>438</v>
      </c>
      <c r="G9" s="175" t="s">
        <v>452</v>
      </c>
      <c r="H9" s="169">
        <v>2011</v>
      </c>
      <c r="I9" s="169">
        <v>3</v>
      </c>
      <c r="J9" s="326">
        <v>665000</v>
      </c>
      <c r="K9" s="326">
        <f>ROUND(J9*0.95,0)</f>
        <v>631750</v>
      </c>
      <c r="L9" s="169" t="s">
        <v>439</v>
      </c>
      <c r="M9" s="329" t="s">
        <v>703</v>
      </c>
      <c r="N9" s="168" t="s">
        <v>703</v>
      </c>
      <c r="O9" s="169" t="s">
        <v>48</v>
      </c>
      <c r="P9" s="168" t="s">
        <v>703</v>
      </c>
    </row>
    <row r="10" spans="1:16" s="114" customFormat="1" ht="23.25" customHeight="1" x14ac:dyDescent="0.2">
      <c r="A10" s="334">
        <v>8</v>
      </c>
      <c r="B10" s="332" t="s">
        <v>440</v>
      </c>
      <c r="C10" s="168" t="s">
        <v>441</v>
      </c>
      <c r="D10" s="175" t="s">
        <v>442</v>
      </c>
      <c r="E10" s="175" t="s">
        <v>443</v>
      </c>
      <c r="F10" s="168" t="s">
        <v>444</v>
      </c>
      <c r="G10" s="175" t="s">
        <v>453</v>
      </c>
      <c r="H10" s="169">
        <v>2015</v>
      </c>
      <c r="I10" s="169">
        <v>5</v>
      </c>
      <c r="J10" s="326">
        <v>70400</v>
      </c>
      <c r="K10" s="326">
        <f>ROUND(J10*0.9,0)</f>
        <v>63360</v>
      </c>
      <c r="L10" s="169" t="s">
        <v>439</v>
      </c>
      <c r="M10" s="329" t="s">
        <v>704</v>
      </c>
      <c r="N10" s="168" t="s">
        <v>704</v>
      </c>
      <c r="O10" s="168" t="s">
        <v>704</v>
      </c>
      <c r="P10" s="168" t="s">
        <v>704</v>
      </c>
    </row>
    <row r="11" spans="1:16" ht="22.5" x14ac:dyDescent="0.2">
      <c r="A11" s="334">
        <v>9</v>
      </c>
      <c r="B11" s="333" t="s">
        <v>708</v>
      </c>
      <c r="C11" s="175" t="s">
        <v>711</v>
      </c>
      <c r="D11" s="328"/>
      <c r="E11" s="175" t="s">
        <v>448</v>
      </c>
      <c r="F11" s="175" t="s">
        <v>709</v>
      </c>
      <c r="G11" s="175" t="s">
        <v>710</v>
      </c>
      <c r="H11" s="328">
        <v>2018</v>
      </c>
      <c r="I11" s="328"/>
      <c r="J11" s="328">
        <v>0</v>
      </c>
      <c r="K11" s="328"/>
      <c r="L11" s="175" t="s">
        <v>712</v>
      </c>
      <c r="M11" s="330" t="s">
        <v>713</v>
      </c>
      <c r="N11" s="169" t="s">
        <v>48</v>
      </c>
      <c r="O11" s="169" t="s">
        <v>48</v>
      </c>
      <c r="P11" s="169" t="s">
        <v>48</v>
      </c>
    </row>
    <row r="12" spans="1:16" x14ac:dyDescent="0.2">
      <c r="K12" s="299">
        <f>K3+K4+K6+K7+K8+K9+K10</f>
        <v>1098298</v>
      </c>
      <c r="L12" s="113"/>
    </row>
    <row r="13" spans="1:16" x14ac:dyDescent="0.2">
      <c r="L13" s="113"/>
    </row>
    <row r="14" spans="1:16" x14ac:dyDescent="0.2">
      <c r="L14" s="113"/>
    </row>
    <row r="15" spans="1:16" x14ac:dyDescent="0.2">
      <c r="L15" s="113"/>
    </row>
    <row r="16" spans="1:16" x14ac:dyDescent="0.2">
      <c r="L16" s="113"/>
    </row>
    <row r="17" spans="12:20" x14ac:dyDescent="0.2">
      <c r="L17" s="113"/>
    </row>
    <row r="18" spans="12:20" x14ac:dyDescent="0.2">
      <c r="L18" s="113"/>
    </row>
    <row r="19" spans="12:20" x14ac:dyDescent="0.2">
      <c r="L19" s="113"/>
    </row>
    <row r="20" spans="12:20" x14ac:dyDescent="0.2">
      <c r="L20" s="113"/>
    </row>
    <row r="21" spans="12:20" x14ac:dyDescent="0.2">
      <c r="L21" s="113"/>
    </row>
    <row r="22" spans="12:20" x14ac:dyDescent="0.2">
      <c r="L22" s="113"/>
    </row>
    <row r="23" spans="12:20" x14ac:dyDescent="0.2">
      <c r="L23" s="113"/>
    </row>
    <row r="24" spans="12:20" x14ac:dyDescent="0.2">
      <c r="L24" s="113"/>
    </row>
    <row r="25" spans="12:20" x14ac:dyDescent="0.2">
      <c r="L25" s="113"/>
    </row>
    <row r="26" spans="12:20" x14ac:dyDescent="0.2">
      <c r="L26" s="113"/>
    </row>
    <row r="27" spans="12:20" x14ac:dyDescent="0.2">
      <c r="L27" s="113"/>
    </row>
    <row r="28" spans="12:20" x14ac:dyDescent="0.2">
      <c r="L28" s="113"/>
    </row>
    <row r="29" spans="12:20" x14ac:dyDescent="0.2">
      <c r="L29" s="113"/>
    </row>
    <row r="30" spans="12:20" x14ac:dyDescent="0.2">
      <c r="L30" s="113"/>
    </row>
    <row r="31" spans="12:20" x14ac:dyDescent="0.2">
      <c r="L31" s="113"/>
      <c r="P31" s="248"/>
      <c r="Q31" s="249"/>
      <c r="R31" s="249"/>
      <c r="S31" s="249"/>
      <c r="T31" s="249"/>
    </row>
    <row r="32" spans="12:20" x14ac:dyDescent="0.2">
      <c r="L32" s="113"/>
      <c r="P32" s="248"/>
      <c r="Q32" s="249"/>
      <c r="R32" s="249"/>
      <c r="S32" s="249"/>
      <c r="T32" s="249"/>
    </row>
    <row r="33" spans="12:20" x14ac:dyDescent="0.2">
      <c r="L33" s="113"/>
      <c r="P33" s="248"/>
      <c r="Q33" s="249"/>
      <c r="R33" s="249"/>
      <c r="S33" s="249"/>
      <c r="T33" s="249"/>
    </row>
    <row r="34" spans="12:20" x14ac:dyDescent="0.2">
      <c r="L34" s="113"/>
      <c r="P34" s="248"/>
      <c r="Q34" s="249"/>
      <c r="R34" s="249"/>
      <c r="S34" s="249"/>
      <c r="T34" s="249"/>
    </row>
    <row r="35" spans="12:20" x14ac:dyDescent="0.2">
      <c r="L35" s="113"/>
      <c r="P35" s="248"/>
      <c r="Q35" s="249"/>
      <c r="R35" s="249"/>
      <c r="S35" s="249"/>
      <c r="T35" s="249"/>
    </row>
    <row r="36" spans="12:20" x14ac:dyDescent="0.2">
      <c r="L36" s="113"/>
      <c r="P36" s="248"/>
      <c r="Q36" s="249"/>
      <c r="R36" s="249"/>
      <c r="S36" s="249"/>
      <c r="T36" s="249"/>
    </row>
    <row r="37" spans="12:20" x14ac:dyDescent="0.2">
      <c r="L37" s="113"/>
      <c r="P37" s="248"/>
      <c r="Q37" s="250"/>
      <c r="R37" s="250"/>
      <c r="S37" s="250"/>
      <c r="T37" s="249"/>
    </row>
    <row r="38" spans="12:20" x14ac:dyDescent="0.2">
      <c r="L38" s="113"/>
      <c r="P38" s="248"/>
      <c r="Q38" s="251"/>
      <c r="R38" s="251"/>
      <c r="S38" s="251"/>
      <c r="T38" s="249"/>
    </row>
    <row r="39" spans="12:20" x14ac:dyDescent="0.2">
      <c r="L39" s="113"/>
      <c r="P39" s="248"/>
      <c r="Q39" s="251"/>
      <c r="R39" s="251"/>
      <c r="S39" s="251"/>
      <c r="T39" s="249"/>
    </row>
    <row r="40" spans="12:20" x14ac:dyDescent="0.2">
      <c r="L40" s="113"/>
      <c r="P40" s="248"/>
      <c r="Q40" s="251"/>
      <c r="R40" s="251"/>
      <c r="S40" s="251"/>
      <c r="T40" s="249"/>
    </row>
    <row r="41" spans="12:20" x14ac:dyDescent="0.2">
      <c r="L41" s="113"/>
      <c r="P41" s="248"/>
      <c r="Q41" s="251"/>
      <c r="R41" s="251"/>
      <c r="S41" s="251"/>
      <c r="T41" s="249"/>
    </row>
    <row r="42" spans="12:20" x14ac:dyDescent="0.2">
      <c r="L42" s="113"/>
      <c r="P42" s="248"/>
      <c r="Q42" s="251"/>
      <c r="R42" s="251"/>
      <c r="S42" s="251"/>
      <c r="T42" s="249"/>
    </row>
    <row r="43" spans="12:20" x14ac:dyDescent="0.2">
      <c r="L43" s="113"/>
      <c r="P43" s="248"/>
      <c r="Q43" s="251"/>
      <c r="R43" s="251"/>
      <c r="S43" s="251"/>
      <c r="T43" s="249"/>
    </row>
    <row r="44" spans="12:20" x14ac:dyDescent="0.2">
      <c r="L44" s="113"/>
      <c r="P44" s="248"/>
      <c r="Q44" s="251"/>
      <c r="R44" s="251"/>
      <c r="S44" s="251"/>
      <c r="T44" s="249"/>
    </row>
    <row r="45" spans="12:20" x14ac:dyDescent="0.2">
      <c r="L45" s="113"/>
      <c r="P45" s="248"/>
      <c r="Q45" s="251"/>
      <c r="R45" s="251"/>
      <c r="S45" s="251"/>
      <c r="T45" s="249"/>
    </row>
    <row r="46" spans="12:20" x14ac:dyDescent="0.2">
      <c r="L46" s="113"/>
      <c r="P46" s="248"/>
      <c r="Q46" s="251"/>
      <c r="R46" s="251"/>
      <c r="S46" s="251"/>
      <c r="T46" s="249"/>
    </row>
    <row r="47" spans="12:20" x14ac:dyDescent="0.2">
      <c r="L47" s="113"/>
      <c r="P47" s="248"/>
      <c r="Q47" s="250"/>
      <c r="R47" s="250"/>
      <c r="S47" s="250"/>
      <c r="T47" s="249"/>
    </row>
    <row r="48" spans="12:20" x14ac:dyDescent="0.2">
      <c r="L48" s="113"/>
      <c r="P48" s="248"/>
      <c r="Q48" s="251"/>
      <c r="R48" s="251"/>
      <c r="S48" s="251"/>
      <c r="T48" s="249"/>
    </row>
    <row r="49" spans="12:20" x14ac:dyDescent="0.2">
      <c r="L49" s="113"/>
      <c r="P49" s="248"/>
      <c r="Q49" s="251"/>
      <c r="R49" s="251"/>
      <c r="S49" s="251"/>
      <c r="T49" s="249"/>
    </row>
    <row r="50" spans="12:20" x14ac:dyDescent="0.2">
      <c r="L50" s="113"/>
      <c r="P50" s="248"/>
      <c r="Q50" s="251"/>
      <c r="R50" s="251"/>
      <c r="S50" s="251"/>
      <c r="T50" s="249"/>
    </row>
    <row r="51" spans="12:20" x14ac:dyDescent="0.2">
      <c r="L51" s="113"/>
      <c r="P51" s="248"/>
      <c r="Q51" s="251"/>
      <c r="R51" s="251"/>
      <c r="S51" s="251"/>
      <c r="T51" s="249"/>
    </row>
    <row r="52" spans="12:20" x14ac:dyDescent="0.2">
      <c r="L52" s="113"/>
      <c r="P52" s="248"/>
      <c r="Q52" s="251"/>
      <c r="R52" s="252"/>
      <c r="S52" s="251"/>
      <c r="T52" s="249"/>
    </row>
    <row r="53" spans="12:20" x14ac:dyDescent="0.2">
      <c r="L53" s="113"/>
      <c r="P53" s="248"/>
      <c r="Q53" s="251"/>
      <c r="R53" s="251"/>
      <c r="S53" s="251"/>
      <c r="T53" s="249"/>
    </row>
    <row r="54" spans="12:20" x14ac:dyDescent="0.2">
      <c r="L54" s="113"/>
      <c r="P54" s="248"/>
      <c r="Q54" s="251"/>
      <c r="R54" s="251"/>
      <c r="S54" s="251"/>
      <c r="T54" s="249"/>
    </row>
    <row r="55" spans="12:20" x14ac:dyDescent="0.2">
      <c r="L55" s="113"/>
      <c r="P55" s="248"/>
      <c r="Q55" s="251"/>
      <c r="R55" s="251"/>
      <c r="S55" s="251"/>
      <c r="T55" s="249"/>
    </row>
    <row r="56" spans="12:20" x14ac:dyDescent="0.2">
      <c r="L56" s="113"/>
      <c r="P56" s="248"/>
      <c r="Q56" s="251"/>
      <c r="R56" s="251"/>
      <c r="S56" s="251"/>
      <c r="T56" s="249"/>
    </row>
    <row r="57" spans="12:20" x14ac:dyDescent="0.2">
      <c r="L57" s="113"/>
      <c r="P57" s="248"/>
      <c r="Q57" s="251"/>
      <c r="R57" s="251"/>
      <c r="S57" s="251"/>
      <c r="T57" s="249"/>
    </row>
    <row r="58" spans="12:20" x14ac:dyDescent="0.2">
      <c r="L58" s="113"/>
      <c r="P58" s="248"/>
      <c r="Q58" s="251"/>
      <c r="R58" s="251"/>
      <c r="S58" s="251"/>
      <c r="T58" s="249"/>
    </row>
    <row r="59" spans="12:20" x14ac:dyDescent="0.2">
      <c r="L59" s="113"/>
      <c r="P59" s="248"/>
      <c r="Q59" s="249"/>
      <c r="R59" s="249"/>
      <c r="S59" s="249"/>
      <c r="T59" s="249"/>
    </row>
    <row r="60" spans="12:20" x14ac:dyDescent="0.2">
      <c r="L60" s="113"/>
      <c r="P60" s="248"/>
      <c r="Q60" s="249"/>
      <c r="R60" s="249"/>
      <c r="S60" s="249"/>
      <c r="T60" s="249"/>
    </row>
    <row r="61" spans="12:20" x14ac:dyDescent="0.2">
      <c r="L61" s="113"/>
      <c r="P61" s="248"/>
      <c r="Q61" s="249"/>
      <c r="R61" s="249"/>
      <c r="S61" s="249"/>
      <c r="T61" s="249"/>
    </row>
    <row r="62" spans="12:20" x14ac:dyDescent="0.2">
      <c r="L62" s="113"/>
      <c r="P62" s="248"/>
      <c r="Q62" s="249"/>
      <c r="R62" s="249"/>
      <c r="S62" s="249"/>
      <c r="T62" s="249"/>
    </row>
    <row r="63" spans="12:20" x14ac:dyDescent="0.2">
      <c r="L63" s="113"/>
      <c r="P63" s="248"/>
      <c r="Q63" s="249"/>
      <c r="R63" s="249"/>
      <c r="S63" s="249"/>
      <c r="T63" s="249"/>
    </row>
    <row r="64" spans="12:20" x14ac:dyDescent="0.2">
      <c r="L64" s="113"/>
      <c r="P64" s="248"/>
      <c r="Q64" s="249"/>
      <c r="R64" s="249"/>
      <c r="S64" s="249"/>
      <c r="T64" s="249"/>
    </row>
    <row r="65" spans="12:20" x14ac:dyDescent="0.2">
      <c r="L65" s="113"/>
      <c r="P65" s="248"/>
      <c r="Q65" s="249"/>
      <c r="R65" s="249"/>
      <c r="S65" s="249"/>
      <c r="T65" s="249"/>
    </row>
    <row r="66" spans="12:20" x14ac:dyDescent="0.2">
      <c r="L66" s="113"/>
      <c r="P66" s="248"/>
      <c r="Q66" s="249"/>
      <c r="R66" s="249"/>
      <c r="S66" s="249"/>
      <c r="T66" s="249"/>
    </row>
    <row r="67" spans="12:20" x14ac:dyDescent="0.2">
      <c r="L67" s="113"/>
      <c r="P67" s="248"/>
      <c r="Q67" s="249"/>
      <c r="R67" s="249"/>
      <c r="S67" s="249"/>
      <c r="T67" s="249"/>
    </row>
    <row r="68" spans="12:20" x14ac:dyDescent="0.2">
      <c r="L68" s="113"/>
      <c r="P68" s="248"/>
      <c r="Q68" s="249"/>
      <c r="R68" s="249"/>
      <c r="S68" s="249"/>
      <c r="T68" s="249"/>
    </row>
    <row r="69" spans="12:20" x14ac:dyDescent="0.2">
      <c r="L69" s="113"/>
      <c r="P69" s="248"/>
      <c r="Q69" s="249"/>
      <c r="R69" s="249"/>
      <c r="S69" s="249"/>
      <c r="T69" s="249"/>
    </row>
    <row r="70" spans="12:20" x14ac:dyDescent="0.2">
      <c r="L70" s="113"/>
      <c r="P70" s="248"/>
      <c r="Q70" s="249"/>
      <c r="R70" s="249"/>
      <c r="S70" s="249"/>
      <c r="T70" s="249"/>
    </row>
    <row r="71" spans="12:20" x14ac:dyDescent="0.2">
      <c r="L71" s="113"/>
      <c r="P71" s="248"/>
      <c r="Q71" s="249"/>
      <c r="R71" s="249"/>
      <c r="S71" s="249"/>
      <c r="T71" s="249"/>
    </row>
    <row r="72" spans="12:20" x14ac:dyDescent="0.2">
      <c r="L72" s="113"/>
      <c r="P72" s="248"/>
      <c r="Q72" s="249"/>
      <c r="R72" s="249"/>
      <c r="S72" s="249"/>
      <c r="T72" s="249"/>
    </row>
    <row r="73" spans="12:20" x14ac:dyDescent="0.2">
      <c r="L73" s="113"/>
      <c r="P73" s="248"/>
      <c r="Q73" s="249"/>
      <c r="R73" s="249"/>
      <c r="S73" s="249"/>
      <c r="T73" s="249"/>
    </row>
    <row r="74" spans="12:20" x14ac:dyDescent="0.2">
      <c r="L74" s="113"/>
      <c r="P74" s="248"/>
      <c r="Q74" s="249"/>
      <c r="R74" s="249"/>
      <c r="S74" s="249"/>
      <c r="T74" s="249"/>
    </row>
    <row r="75" spans="12:20" x14ac:dyDescent="0.2">
      <c r="L75" s="113"/>
      <c r="P75" s="248"/>
      <c r="Q75" s="249"/>
      <c r="R75" s="249"/>
      <c r="S75" s="249"/>
      <c r="T75" s="249"/>
    </row>
    <row r="76" spans="12:20" x14ac:dyDescent="0.2">
      <c r="L76" s="113"/>
      <c r="P76" s="248"/>
      <c r="Q76" s="249"/>
      <c r="R76" s="249"/>
      <c r="S76" s="249"/>
      <c r="T76" s="249"/>
    </row>
    <row r="77" spans="12:20" x14ac:dyDescent="0.2">
      <c r="L77" s="113"/>
      <c r="P77" s="248"/>
      <c r="Q77" s="249"/>
      <c r="R77" s="249"/>
      <c r="S77" s="249"/>
      <c r="T77" s="249"/>
    </row>
    <row r="78" spans="12:20" x14ac:dyDescent="0.2">
      <c r="L78" s="113"/>
      <c r="P78" s="248"/>
      <c r="Q78" s="249"/>
      <c r="R78" s="249"/>
      <c r="S78" s="249"/>
      <c r="T78" s="249"/>
    </row>
    <row r="79" spans="12:20" x14ac:dyDescent="0.2">
      <c r="L79" s="113"/>
      <c r="P79" s="248"/>
      <c r="Q79" s="249"/>
      <c r="R79" s="249"/>
      <c r="S79" s="249"/>
      <c r="T79" s="249"/>
    </row>
    <row r="80" spans="12:20" x14ac:dyDescent="0.2">
      <c r="L80" s="113"/>
      <c r="P80" s="248"/>
      <c r="Q80" s="249"/>
      <c r="R80" s="249"/>
      <c r="S80" s="249"/>
      <c r="T80" s="249"/>
    </row>
    <row r="81" spans="12:20" x14ac:dyDescent="0.2">
      <c r="L81" s="113"/>
      <c r="P81" s="248"/>
      <c r="Q81" s="249"/>
      <c r="R81" s="249"/>
      <c r="S81" s="249"/>
      <c r="T81" s="249"/>
    </row>
    <row r="82" spans="12:20" x14ac:dyDescent="0.2">
      <c r="L82" s="113"/>
      <c r="P82" s="248"/>
      <c r="Q82" s="249"/>
      <c r="R82" s="249"/>
      <c r="S82" s="249"/>
      <c r="T82" s="249"/>
    </row>
    <row r="83" spans="12:20" x14ac:dyDescent="0.2">
      <c r="L83" s="113"/>
      <c r="P83" s="248"/>
      <c r="Q83" s="249"/>
      <c r="R83" s="249"/>
      <c r="S83" s="249"/>
      <c r="T83" s="249"/>
    </row>
    <row r="84" spans="12:20" x14ac:dyDescent="0.2">
      <c r="L84" s="113"/>
      <c r="P84" s="248"/>
      <c r="Q84" s="249"/>
      <c r="R84" s="249"/>
      <c r="S84" s="249"/>
      <c r="T84" s="249"/>
    </row>
    <row r="85" spans="12:20" x14ac:dyDescent="0.2">
      <c r="L85" s="113"/>
      <c r="P85" s="248"/>
      <c r="Q85" s="249"/>
      <c r="R85" s="249"/>
      <c r="S85" s="249"/>
      <c r="T85" s="249"/>
    </row>
    <row r="86" spans="12:20" x14ac:dyDescent="0.2">
      <c r="L86" s="113"/>
      <c r="P86" s="248"/>
      <c r="Q86" s="249"/>
      <c r="R86" s="249"/>
      <c r="S86" s="249"/>
      <c r="T86" s="249"/>
    </row>
    <row r="87" spans="12:20" x14ac:dyDescent="0.2">
      <c r="L87" s="113"/>
      <c r="P87" s="248"/>
      <c r="Q87" s="249"/>
      <c r="R87" s="249"/>
      <c r="S87" s="249"/>
      <c r="T87" s="249"/>
    </row>
    <row r="88" spans="12:20" x14ac:dyDescent="0.2">
      <c r="L88" s="113"/>
      <c r="P88" s="248"/>
      <c r="Q88" s="249"/>
      <c r="R88" s="249"/>
      <c r="S88" s="249"/>
      <c r="T88" s="249"/>
    </row>
    <row r="89" spans="12:20" x14ac:dyDescent="0.2">
      <c r="L89" s="113"/>
      <c r="P89" s="248"/>
      <c r="Q89" s="249"/>
      <c r="R89" s="249"/>
      <c r="S89" s="249"/>
      <c r="T89" s="249"/>
    </row>
    <row r="90" spans="12:20" x14ac:dyDescent="0.2">
      <c r="L90" s="113"/>
      <c r="P90" s="248"/>
      <c r="Q90" s="249"/>
      <c r="R90" s="249"/>
      <c r="S90" s="249"/>
      <c r="T90" s="249"/>
    </row>
    <row r="91" spans="12:20" x14ac:dyDescent="0.2">
      <c r="L91" s="113"/>
      <c r="P91" s="248"/>
      <c r="Q91" s="249"/>
      <c r="R91" s="249"/>
      <c r="S91" s="249"/>
      <c r="T91" s="249"/>
    </row>
    <row r="92" spans="12:20" x14ac:dyDescent="0.2">
      <c r="L92" s="113"/>
      <c r="P92" s="248"/>
      <c r="Q92" s="249"/>
      <c r="R92" s="249"/>
      <c r="S92" s="249"/>
      <c r="T92" s="249"/>
    </row>
    <row r="93" spans="12:20" x14ac:dyDescent="0.2">
      <c r="L93" s="113"/>
      <c r="P93" s="248"/>
      <c r="Q93" s="249"/>
      <c r="R93" s="249"/>
      <c r="S93" s="249"/>
      <c r="T93" s="249"/>
    </row>
    <row r="94" spans="12:20" x14ac:dyDescent="0.2">
      <c r="L94" s="113"/>
      <c r="P94" s="248"/>
      <c r="Q94" s="249"/>
      <c r="R94" s="249"/>
      <c r="S94" s="249"/>
      <c r="T94" s="249"/>
    </row>
    <row r="95" spans="12:20" x14ac:dyDescent="0.2">
      <c r="L95" s="113"/>
      <c r="P95" s="248"/>
      <c r="Q95" s="249"/>
      <c r="R95" s="249"/>
      <c r="S95" s="249"/>
      <c r="T95" s="249"/>
    </row>
    <row r="96" spans="12:20" x14ac:dyDescent="0.2">
      <c r="L96" s="113"/>
      <c r="P96" s="248"/>
      <c r="Q96" s="249"/>
      <c r="R96" s="249"/>
      <c r="S96" s="249"/>
      <c r="T96" s="249"/>
    </row>
    <row r="97" spans="12:20" x14ac:dyDescent="0.2">
      <c r="L97" s="113"/>
      <c r="P97" s="248"/>
      <c r="Q97" s="249"/>
      <c r="R97" s="249"/>
      <c r="S97" s="249"/>
      <c r="T97" s="249"/>
    </row>
    <row r="98" spans="12:20" x14ac:dyDescent="0.2">
      <c r="L98" s="113"/>
      <c r="P98" s="248"/>
      <c r="Q98" s="249"/>
      <c r="R98" s="249"/>
      <c r="S98" s="249"/>
      <c r="T98" s="249"/>
    </row>
    <row r="99" spans="12:20" x14ac:dyDescent="0.2">
      <c r="L99" s="113"/>
      <c r="P99" s="248"/>
      <c r="Q99" s="249"/>
      <c r="R99" s="249"/>
      <c r="S99" s="249"/>
      <c r="T99" s="249"/>
    </row>
    <row r="100" spans="12:20" x14ac:dyDescent="0.2">
      <c r="L100" s="113"/>
      <c r="P100" s="248"/>
      <c r="Q100" s="249"/>
      <c r="R100" s="249"/>
      <c r="S100" s="249"/>
      <c r="T100" s="249"/>
    </row>
    <row r="101" spans="12:20" x14ac:dyDescent="0.2">
      <c r="L101" s="113"/>
      <c r="P101" s="248"/>
      <c r="Q101" s="249"/>
      <c r="R101" s="249"/>
      <c r="S101" s="249"/>
      <c r="T101" s="249"/>
    </row>
    <row r="102" spans="12:20" x14ac:dyDescent="0.2">
      <c r="L102" s="113"/>
      <c r="P102" s="248"/>
      <c r="Q102" s="249"/>
      <c r="R102" s="249"/>
      <c r="S102" s="249"/>
      <c r="T102" s="249"/>
    </row>
    <row r="103" spans="12:20" x14ac:dyDescent="0.2">
      <c r="L103" s="113"/>
      <c r="P103" s="248"/>
      <c r="Q103" s="249"/>
      <c r="R103" s="249"/>
      <c r="S103" s="249"/>
      <c r="T103" s="249"/>
    </row>
    <row r="104" spans="12:20" x14ac:dyDescent="0.2">
      <c r="L104" s="113"/>
      <c r="P104" s="248"/>
      <c r="Q104" s="249"/>
      <c r="R104" s="249"/>
      <c r="S104" s="249"/>
      <c r="T104" s="249"/>
    </row>
    <row r="105" spans="12:20" x14ac:dyDescent="0.2">
      <c r="L105" s="113"/>
      <c r="P105" s="248"/>
      <c r="Q105" s="249"/>
      <c r="R105" s="249"/>
      <c r="S105" s="249"/>
      <c r="T105" s="249"/>
    </row>
    <row r="106" spans="12:20" x14ac:dyDescent="0.2">
      <c r="L106" s="113"/>
      <c r="P106" s="248"/>
      <c r="Q106" s="249"/>
      <c r="R106" s="249"/>
      <c r="S106" s="249"/>
      <c r="T106" s="249"/>
    </row>
    <row r="107" spans="12:20" x14ac:dyDescent="0.2">
      <c r="L107" s="113"/>
      <c r="P107" s="248"/>
      <c r="Q107" s="249"/>
      <c r="R107" s="249"/>
      <c r="S107" s="249"/>
      <c r="T107" s="249"/>
    </row>
    <row r="108" spans="12:20" x14ac:dyDescent="0.2">
      <c r="L108" s="113"/>
      <c r="P108" s="248"/>
      <c r="Q108" s="249"/>
      <c r="R108" s="249"/>
      <c r="S108" s="249"/>
      <c r="T108" s="249"/>
    </row>
    <row r="109" spans="12:20" x14ac:dyDescent="0.2">
      <c r="L109" s="113"/>
      <c r="P109" s="248"/>
      <c r="Q109" s="249"/>
      <c r="R109" s="249"/>
      <c r="S109" s="249"/>
      <c r="T109" s="249"/>
    </row>
    <row r="110" spans="12:20" x14ac:dyDescent="0.2">
      <c r="L110" s="113"/>
      <c r="P110" s="248"/>
      <c r="Q110" s="249"/>
      <c r="R110" s="249"/>
      <c r="S110" s="249"/>
      <c r="T110" s="249"/>
    </row>
    <row r="111" spans="12:20" x14ac:dyDescent="0.2">
      <c r="L111" s="113"/>
      <c r="P111" s="248"/>
      <c r="Q111" s="249"/>
      <c r="R111" s="249"/>
      <c r="S111" s="249"/>
      <c r="T111" s="249"/>
    </row>
    <row r="112" spans="12:20" x14ac:dyDescent="0.2">
      <c r="L112" s="113"/>
      <c r="P112" s="248"/>
      <c r="Q112" s="249"/>
      <c r="R112" s="249"/>
      <c r="S112" s="249"/>
      <c r="T112" s="249"/>
    </row>
    <row r="113" spans="12:20" x14ac:dyDescent="0.2">
      <c r="L113" s="113"/>
      <c r="P113" s="248"/>
      <c r="Q113" s="249"/>
      <c r="R113" s="249"/>
      <c r="S113" s="249"/>
      <c r="T113" s="249"/>
    </row>
    <row r="114" spans="12:20" x14ac:dyDescent="0.2">
      <c r="L114" s="113"/>
      <c r="P114" s="248"/>
      <c r="Q114" s="249"/>
      <c r="R114" s="249"/>
      <c r="S114" s="249"/>
      <c r="T114" s="249"/>
    </row>
    <row r="115" spans="12:20" x14ac:dyDescent="0.2">
      <c r="L115" s="113"/>
      <c r="P115" s="248"/>
      <c r="Q115" s="249"/>
      <c r="R115" s="249"/>
      <c r="S115" s="249"/>
      <c r="T115" s="249"/>
    </row>
    <row r="116" spans="12:20" x14ac:dyDescent="0.2">
      <c r="L116" s="113"/>
      <c r="P116" s="248"/>
      <c r="Q116" s="249"/>
      <c r="R116" s="249"/>
      <c r="S116" s="249"/>
      <c r="T116" s="249"/>
    </row>
    <row r="117" spans="12:20" x14ac:dyDescent="0.2">
      <c r="L117" s="113"/>
      <c r="P117" s="248"/>
      <c r="Q117" s="249"/>
      <c r="R117" s="249"/>
      <c r="S117" s="249"/>
      <c r="T117" s="249"/>
    </row>
    <row r="118" spans="12:20" x14ac:dyDescent="0.2">
      <c r="L118" s="113"/>
      <c r="P118" s="248"/>
      <c r="Q118" s="249"/>
      <c r="R118" s="249"/>
      <c r="S118" s="249"/>
      <c r="T118" s="249"/>
    </row>
    <row r="119" spans="12:20" x14ac:dyDescent="0.2">
      <c r="L119" s="113"/>
      <c r="P119" s="248"/>
      <c r="Q119" s="249"/>
      <c r="R119" s="249"/>
      <c r="S119" s="249"/>
      <c r="T119" s="249"/>
    </row>
    <row r="120" spans="12:20" x14ac:dyDescent="0.2">
      <c r="L120" s="113"/>
      <c r="P120" s="248"/>
      <c r="Q120" s="249"/>
      <c r="R120" s="249"/>
      <c r="S120" s="249"/>
      <c r="T120" s="249"/>
    </row>
    <row r="121" spans="12:20" x14ac:dyDescent="0.2">
      <c r="L121" s="113"/>
      <c r="P121" s="248"/>
      <c r="Q121" s="249"/>
      <c r="R121" s="249"/>
      <c r="S121" s="249"/>
      <c r="T121" s="249"/>
    </row>
    <row r="122" spans="12:20" x14ac:dyDescent="0.2">
      <c r="L122" s="113"/>
      <c r="P122" s="248"/>
      <c r="Q122" s="249"/>
      <c r="R122" s="249"/>
      <c r="S122" s="249"/>
      <c r="T122" s="249"/>
    </row>
    <row r="123" spans="12:20" x14ac:dyDescent="0.2">
      <c r="L123" s="113"/>
      <c r="P123" s="248"/>
      <c r="Q123" s="249"/>
      <c r="R123" s="249"/>
      <c r="S123" s="249"/>
      <c r="T123" s="249"/>
    </row>
    <row r="124" spans="12:20" x14ac:dyDescent="0.2">
      <c r="L124" s="113"/>
      <c r="P124" s="248"/>
      <c r="Q124" s="249"/>
      <c r="R124" s="249"/>
      <c r="S124" s="249"/>
      <c r="T124" s="249"/>
    </row>
    <row r="125" spans="12:20" x14ac:dyDescent="0.2">
      <c r="L125" s="113"/>
      <c r="P125" s="248"/>
      <c r="Q125" s="249"/>
      <c r="R125" s="249"/>
      <c r="S125" s="249"/>
      <c r="T125" s="249"/>
    </row>
    <row r="126" spans="12:20" x14ac:dyDescent="0.2">
      <c r="L126" s="113"/>
      <c r="P126" s="248"/>
      <c r="Q126" s="249"/>
      <c r="R126" s="249"/>
      <c r="S126" s="249"/>
      <c r="T126" s="249"/>
    </row>
    <row r="127" spans="12:20" x14ac:dyDescent="0.2">
      <c r="L127" s="113"/>
      <c r="P127" s="248"/>
      <c r="Q127" s="249"/>
      <c r="R127" s="249"/>
      <c r="S127" s="249"/>
      <c r="T127" s="249"/>
    </row>
    <row r="128" spans="12:20" x14ac:dyDescent="0.2">
      <c r="L128" s="113"/>
    </row>
    <row r="129" spans="12:12" x14ac:dyDescent="0.2">
      <c r="L129" s="113"/>
    </row>
    <row r="130" spans="12:12" x14ac:dyDescent="0.2">
      <c r="L130" s="113"/>
    </row>
    <row r="131" spans="12:12" x14ac:dyDescent="0.2">
      <c r="L131" s="113"/>
    </row>
    <row r="132" spans="12:12" x14ac:dyDescent="0.2">
      <c r="L132" s="113"/>
    </row>
    <row r="133" spans="12:12" x14ac:dyDescent="0.2">
      <c r="L133" s="113"/>
    </row>
    <row r="134" spans="12:12" x14ac:dyDescent="0.2">
      <c r="L134" s="113"/>
    </row>
    <row r="135" spans="12:12" x14ac:dyDescent="0.2">
      <c r="L135" s="113"/>
    </row>
    <row r="136" spans="12:12" x14ac:dyDescent="0.2">
      <c r="L136" s="113"/>
    </row>
    <row r="137" spans="12:12" x14ac:dyDescent="0.2">
      <c r="L137" s="113"/>
    </row>
    <row r="138" spans="12:12" x14ac:dyDescent="0.2">
      <c r="L138" s="113"/>
    </row>
    <row r="139" spans="12:12" x14ac:dyDescent="0.2">
      <c r="L139" s="113"/>
    </row>
    <row r="140" spans="12:12" x14ac:dyDescent="0.2">
      <c r="L140" s="113"/>
    </row>
    <row r="141" spans="12:12" x14ac:dyDescent="0.2">
      <c r="L141" s="113"/>
    </row>
    <row r="142" spans="12:12" x14ac:dyDescent="0.2">
      <c r="L142" s="113"/>
    </row>
    <row r="143" spans="12:12" x14ac:dyDescent="0.2">
      <c r="L143" s="113"/>
    </row>
    <row r="144" spans="12:12" x14ac:dyDescent="0.2">
      <c r="L144" s="113"/>
    </row>
    <row r="145" spans="12:12" x14ac:dyDescent="0.2">
      <c r="L145" s="113"/>
    </row>
    <row r="146" spans="12:12" x14ac:dyDescent="0.2">
      <c r="L146" s="113"/>
    </row>
    <row r="147" spans="12:12" x14ac:dyDescent="0.2">
      <c r="L147" s="113"/>
    </row>
    <row r="148" spans="12:12" x14ac:dyDescent="0.2">
      <c r="L148" s="113"/>
    </row>
    <row r="149" spans="12:12" x14ac:dyDescent="0.2">
      <c r="L149" s="113"/>
    </row>
    <row r="150" spans="12:12" x14ac:dyDescent="0.2">
      <c r="L150" s="113"/>
    </row>
    <row r="151" spans="12:12" x14ac:dyDescent="0.2">
      <c r="L151" s="113"/>
    </row>
    <row r="152" spans="12:12" x14ac:dyDescent="0.2">
      <c r="L152" s="113"/>
    </row>
    <row r="153" spans="12:12" x14ac:dyDescent="0.2">
      <c r="L153" s="113"/>
    </row>
    <row r="154" spans="12:12" x14ac:dyDescent="0.2">
      <c r="L154" s="113"/>
    </row>
    <row r="155" spans="12:12" x14ac:dyDescent="0.2">
      <c r="L155" s="113"/>
    </row>
    <row r="156" spans="12:12" x14ac:dyDescent="0.2">
      <c r="L156" s="113"/>
    </row>
    <row r="157" spans="12:12" x14ac:dyDescent="0.2">
      <c r="L157" s="113"/>
    </row>
    <row r="158" spans="12:12" x14ac:dyDescent="0.2">
      <c r="L158" s="113"/>
    </row>
    <row r="159" spans="12:12" x14ac:dyDescent="0.2">
      <c r="L159" s="113"/>
    </row>
    <row r="160" spans="12:12" x14ac:dyDescent="0.2">
      <c r="L160" s="113"/>
    </row>
    <row r="161" spans="12:12" x14ac:dyDescent="0.2">
      <c r="L161" s="113"/>
    </row>
    <row r="162" spans="12:12" x14ac:dyDescent="0.2">
      <c r="L162" s="113"/>
    </row>
    <row r="163" spans="12:12" x14ac:dyDescent="0.2">
      <c r="L163" s="113"/>
    </row>
    <row r="164" spans="12:12" x14ac:dyDescent="0.2">
      <c r="L164" s="113"/>
    </row>
    <row r="165" spans="12:12" x14ac:dyDescent="0.2">
      <c r="L165" s="113"/>
    </row>
    <row r="166" spans="12:12" x14ac:dyDescent="0.2">
      <c r="L166" s="113"/>
    </row>
    <row r="167" spans="12:12" x14ac:dyDescent="0.2">
      <c r="L167" s="113"/>
    </row>
    <row r="168" spans="12:12" x14ac:dyDescent="0.2">
      <c r="L168" s="113"/>
    </row>
    <row r="169" spans="12:12" x14ac:dyDescent="0.2">
      <c r="L169" s="113"/>
    </row>
    <row r="170" spans="12:12" x14ac:dyDescent="0.2">
      <c r="L170" s="113"/>
    </row>
    <row r="171" spans="12:12" x14ac:dyDescent="0.2">
      <c r="L171" s="113"/>
    </row>
    <row r="172" spans="12:12" x14ac:dyDescent="0.2">
      <c r="L172" s="113"/>
    </row>
    <row r="173" spans="12:12" x14ac:dyDescent="0.2">
      <c r="L173" s="113"/>
    </row>
    <row r="174" spans="12:12" x14ac:dyDescent="0.2">
      <c r="L174" s="113"/>
    </row>
    <row r="175" spans="12:12" x14ac:dyDescent="0.2">
      <c r="L175" s="113"/>
    </row>
    <row r="176" spans="12:12" x14ac:dyDescent="0.2">
      <c r="L176" s="113"/>
    </row>
    <row r="177" spans="12:12" x14ac:dyDescent="0.2">
      <c r="L177" s="113"/>
    </row>
    <row r="178" spans="12:12" x14ac:dyDescent="0.2">
      <c r="L178" s="113"/>
    </row>
    <row r="179" spans="12:12" x14ac:dyDescent="0.2">
      <c r="L179" s="113"/>
    </row>
    <row r="180" spans="12:12" x14ac:dyDescent="0.2">
      <c r="L180" s="113"/>
    </row>
    <row r="181" spans="12:12" x14ac:dyDescent="0.2">
      <c r="L181" s="113"/>
    </row>
    <row r="182" spans="12:12" x14ac:dyDescent="0.2">
      <c r="L182" s="113"/>
    </row>
    <row r="183" spans="12:12" x14ac:dyDescent="0.2">
      <c r="L183" s="113"/>
    </row>
    <row r="184" spans="12:12" x14ac:dyDescent="0.2">
      <c r="L184" s="113"/>
    </row>
    <row r="185" spans="12:12" x14ac:dyDescent="0.2">
      <c r="L185" s="113"/>
    </row>
    <row r="186" spans="12:12" x14ac:dyDescent="0.2">
      <c r="L186" s="113"/>
    </row>
    <row r="187" spans="12:12" x14ac:dyDescent="0.2">
      <c r="L187" s="113"/>
    </row>
    <row r="188" spans="12:12" x14ac:dyDescent="0.2">
      <c r="L188" s="113"/>
    </row>
    <row r="189" spans="12:12" x14ac:dyDescent="0.2">
      <c r="L189" s="113"/>
    </row>
    <row r="190" spans="12:12" x14ac:dyDescent="0.2">
      <c r="L190" s="113"/>
    </row>
    <row r="191" spans="12:12" x14ac:dyDescent="0.2">
      <c r="L191" s="113"/>
    </row>
    <row r="192" spans="12:12" x14ac:dyDescent="0.2">
      <c r="L192" s="113"/>
    </row>
    <row r="193" spans="12:12" x14ac:dyDescent="0.2">
      <c r="L193" s="113"/>
    </row>
    <row r="194" spans="12:12" x14ac:dyDescent="0.2">
      <c r="L194" s="113"/>
    </row>
    <row r="195" spans="12:12" x14ac:dyDescent="0.2">
      <c r="L195" s="113"/>
    </row>
    <row r="196" spans="12:12" x14ac:dyDescent="0.2">
      <c r="L196" s="113"/>
    </row>
    <row r="197" spans="12:12" x14ac:dyDescent="0.2">
      <c r="L197" s="113"/>
    </row>
    <row r="198" spans="12:12" x14ac:dyDescent="0.2">
      <c r="L198" s="113"/>
    </row>
    <row r="199" spans="12:12" x14ac:dyDescent="0.2">
      <c r="L199" s="113"/>
    </row>
    <row r="200" spans="12:12" x14ac:dyDescent="0.2">
      <c r="L200" s="113"/>
    </row>
    <row r="201" spans="12:12" x14ac:dyDescent="0.2">
      <c r="L201" s="113"/>
    </row>
    <row r="202" spans="12:12" x14ac:dyDescent="0.2">
      <c r="L202" s="113"/>
    </row>
    <row r="203" spans="12:12" x14ac:dyDescent="0.2">
      <c r="L203" s="113"/>
    </row>
    <row r="204" spans="12:12" x14ac:dyDescent="0.2">
      <c r="L204" s="113"/>
    </row>
    <row r="205" spans="12:12" x14ac:dyDescent="0.2">
      <c r="L205" s="113"/>
    </row>
    <row r="206" spans="12:12" x14ac:dyDescent="0.2">
      <c r="L206" s="113"/>
    </row>
    <row r="207" spans="12:12" x14ac:dyDescent="0.2">
      <c r="L207" s="113"/>
    </row>
    <row r="208" spans="12:12" x14ac:dyDescent="0.2">
      <c r="L208" s="113"/>
    </row>
    <row r="209" spans="12:12" x14ac:dyDescent="0.2">
      <c r="L209" s="113"/>
    </row>
    <row r="210" spans="12:12" x14ac:dyDescent="0.2">
      <c r="L210" s="113"/>
    </row>
    <row r="211" spans="12:12" x14ac:dyDescent="0.2">
      <c r="L211" s="113"/>
    </row>
    <row r="212" spans="12:12" x14ac:dyDescent="0.2">
      <c r="L212" s="113"/>
    </row>
    <row r="213" spans="12:12" x14ac:dyDescent="0.2">
      <c r="L213" s="113"/>
    </row>
    <row r="214" spans="12:12" x14ac:dyDescent="0.2">
      <c r="L214" s="113"/>
    </row>
    <row r="215" spans="12:12" x14ac:dyDescent="0.2">
      <c r="L215" s="113"/>
    </row>
    <row r="216" spans="12:12" x14ac:dyDescent="0.2">
      <c r="L216" s="113"/>
    </row>
    <row r="217" spans="12:12" x14ac:dyDescent="0.2">
      <c r="L217" s="113"/>
    </row>
    <row r="218" spans="12:12" x14ac:dyDescent="0.2">
      <c r="L218" s="113"/>
    </row>
    <row r="219" spans="12:12" x14ac:dyDescent="0.2">
      <c r="L219" s="113"/>
    </row>
    <row r="220" spans="12:12" x14ac:dyDescent="0.2">
      <c r="L220" s="113"/>
    </row>
    <row r="221" spans="12:12" x14ac:dyDescent="0.2">
      <c r="L221" s="113"/>
    </row>
    <row r="222" spans="12:12" x14ac:dyDescent="0.2">
      <c r="L222" s="113"/>
    </row>
    <row r="223" spans="12:12" x14ac:dyDescent="0.2">
      <c r="L223" s="113"/>
    </row>
    <row r="224" spans="12:12" x14ac:dyDescent="0.2">
      <c r="L224" s="113"/>
    </row>
    <row r="225" spans="12:12" x14ac:dyDescent="0.2">
      <c r="L225" s="113"/>
    </row>
    <row r="226" spans="12:12" x14ac:dyDescent="0.2">
      <c r="L226" s="113"/>
    </row>
    <row r="227" spans="12:12" x14ac:dyDescent="0.2">
      <c r="L227" s="113"/>
    </row>
    <row r="228" spans="12:12" x14ac:dyDescent="0.2">
      <c r="L228" s="113"/>
    </row>
    <row r="229" spans="12:12" x14ac:dyDescent="0.2">
      <c r="L229" s="113"/>
    </row>
    <row r="230" spans="12:12" x14ac:dyDescent="0.2">
      <c r="L230" s="113"/>
    </row>
    <row r="231" spans="12:12" x14ac:dyDescent="0.2">
      <c r="L231" s="113"/>
    </row>
    <row r="232" spans="12:12" x14ac:dyDescent="0.2">
      <c r="L232" s="113"/>
    </row>
    <row r="233" spans="12:12" x14ac:dyDescent="0.2">
      <c r="L233" s="113"/>
    </row>
    <row r="234" spans="12:12" x14ac:dyDescent="0.2">
      <c r="L234" s="113"/>
    </row>
    <row r="235" spans="12:12" x14ac:dyDescent="0.2">
      <c r="L235" s="113"/>
    </row>
    <row r="236" spans="12:12" x14ac:dyDescent="0.2">
      <c r="L236" s="113"/>
    </row>
    <row r="237" spans="12:12" x14ac:dyDescent="0.2">
      <c r="L237" s="113"/>
    </row>
    <row r="238" spans="12:12" x14ac:dyDescent="0.2">
      <c r="L238" s="113"/>
    </row>
    <row r="239" spans="12:12" x14ac:dyDescent="0.2">
      <c r="L239" s="113"/>
    </row>
    <row r="240" spans="12:12" x14ac:dyDescent="0.2">
      <c r="L240" s="113"/>
    </row>
    <row r="241" spans="12:12" x14ac:dyDescent="0.2">
      <c r="L241" s="113"/>
    </row>
    <row r="242" spans="12:12" x14ac:dyDescent="0.2">
      <c r="L242" s="113"/>
    </row>
    <row r="243" spans="12:12" x14ac:dyDescent="0.2">
      <c r="L243" s="113"/>
    </row>
    <row r="244" spans="12:12" x14ac:dyDescent="0.2">
      <c r="L244" s="113"/>
    </row>
    <row r="245" spans="12:12" x14ac:dyDescent="0.2">
      <c r="L245" s="113"/>
    </row>
    <row r="246" spans="12:12" x14ac:dyDescent="0.2">
      <c r="L246" s="113"/>
    </row>
    <row r="247" spans="12:12" x14ac:dyDescent="0.2">
      <c r="L247" s="113"/>
    </row>
    <row r="248" spans="12:12" x14ac:dyDescent="0.2">
      <c r="L248" s="113"/>
    </row>
    <row r="249" spans="12:12" x14ac:dyDescent="0.2">
      <c r="L249" s="113"/>
    </row>
    <row r="250" spans="12:12" x14ac:dyDescent="0.2">
      <c r="L250" s="113"/>
    </row>
    <row r="251" spans="12:12" x14ac:dyDescent="0.2">
      <c r="L251" s="113"/>
    </row>
    <row r="252" spans="12:12" x14ac:dyDescent="0.2">
      <c r="L252" s="113"/>
    </row>
    <row r="253" spans="12:12" x14ac:dyDescent="0.2">
      <c r="L253" s="113"/>
    </row>
    <row r="254" spans="12:12" x14ac:dyDescent="0.2">
      <c r="L254" s="113"/>
    </row>
    <row r="255" spans="12:12" x14ac:dyDescent="0.2">
      <c r="L255" s="113"/>
    </row>
    <row r="256" spans="12:12" x14ac:dyDescent="0.2">
      <c r="L256" s="113"/>
    </row>
    <row r="257" spans="12:12" x14ac:dyDescent="0.2">
      <c r="L257" s="113"/>
    </row>
    <row r="258" spans="12:12" x14ac:dyDescent="0.2">
      <c r="L258" s="113"/>
    </row>
    <row r="259" spans="12:12" x14ac:dyDescent="0.2">
      <c r="L259" s="113"/>
    </row>
    <row r="260" spans="12:12" x14ac:dyDescent="0.2">
      <c r="L260" s="113"/>
    </row>
    <row r="261" spans="12:12" x14ac:dyDescent="0.2">
      <c r="L261" s="113"/>
    </row>
    <row r="262" spans="12:12" x14ac:dyDescent="0.2">
      <c r="L262" s="113"/>
    </row>
    <row r="263" spans="12:12" x14ac:dyDescent="0.2">
      <c r="L263" s="113"/>
    </row>
    <row r="264" spans="12:12" x14ac:dyDescent="0.2">
      <c r="L264" s="113"/>
    </row>
    <row r="265" spans="12:12" x14ac:dyDescent="0.2">
      <c r="L265" s="113"/>
    </row>
    <row r="266" spans="12:12" x14ac:dyDescent="0.2">
      <c r="L266" s="113"/>
    </row>
    <row r="267" spans="12:12" x14ac:dyDescent="0.2">
      <c r="L267" s="113"/>
    </row>
    <row r="268" spans="12:12" x14ac:dyDescent="0.2">
      <c r="L268" s="113"/>
    </row>
    <row r="269" spans="12:12" x14ac:dyDescent="0.2">
      <c r="L269" s="113"/>
    </row>
    <row r="270" spans="12:12" x14ac:dyDescent="0.2">
      <c r="L270" s="113"/>
    </row>
    <row r="271" spans="12:12" x14ac:dyDescent="0.2">
      <c r="L271" s="113"/>
    </row>
    <row r="272" spans="12:12" x14ac:dyDescent="0.2">
      <c r="L272" s="113"/>
    </row>
    <row r="273" spans="12:12" x14ac:dyDescent="0.2">
      <c r="L273" s="113"/>
    </row>
    <row r="274" spans="12:12" x14ac:dyDescent="0.2">
      <c r="L274" s="113"/>
    </row>
    <row r="275" spans="12:12" x14ac:dyDescent="0.2">
      <c r="L275" s="113"/>
    </row>
    <row r="276" spans="12:12" x14ac:dyDescent="0.2">
      <c r="L276" s="113"/>
    </row>
    <row r="277" spans="12:12" x14ac:dyDescent="0.2">
      <c r="L277" s="113"/>
    </row>
    <row r="278" spans="12:12" x14ac:dyDescent="0.2">
      <c r="L278" s="113"/>
    </row>
    <row r="279" spans="12:12" x14ac:dyDescent="0.2">
      <c r="L279" s="113"/>
    </row>
    <row r="280" spans="12:12" x14ac:dyDescent="0.2">
      <c r="L280" s="113"/>
    </row>
    <row r="281" spans="12:12" x14ac:dyDescent="0.2">
      <c r="L281" s="113"/>
    </row>
    <row r="282" spans="12:12" x14ac:dyDescent="0.2">
      <c r="L282" s="113"/>
    </row>
    <row r="283" spans="12:12" x14ac:dyDescent="0.2">
      <c r="L283" s="113"/>
    </row>
    <row r="284" spans="12:12" x14ac:dyDescent="0.2">
      <c r="L284" s="113"/>
    </row>
    <row r="285" spans="12:12" x14ac:dyDescent="0.2">
      <c r="L285" s="113"/>
    </row>
    <row r="286" spans="12:12" x14ac:dyDescent="0.2">
      <c r="L286" s="113"/>
    </row>
    <row r="287" spans="12:12" x14ac:dyDescent="0.2">
      <c r="L287" s="113"/>
    </row>
    <row r="288" spans="12:12" x14ac:dyDescent="0.2">
      <c r="L288" s="113"/>
    </row>
    <row r="289" spans="12:12" x14ac:dyDescent="0.2">
      <c r="L289" s="113"/>
    </row>
    <row r="290" spans="12:12" x14ac:dyDescent="0.2">
      <c r="L290" s="113"/>
    </row>
    <row r="291" spans="12:12" x14ac:dyDescent="0.2">
      <c r="L291" s="113"/>
    </row>
    <row r="292" spans="12:12" x14ac:dyDescent="0.2">
      <c r="L292" s="113"/>
    </row>
    <row r="293" spans="12:12" x14ac:dyDescent="0.2">
      <c r="L293" s="113"/>
    </row>
    <row r="294" spans="12:12" x14ac:dyDescent="0.2">
      <c r="L294" s="113"/>
    </row>
    <row r="295" spans="12:12" x14ac:dyDescent="0.2">
      <c r="L295" s="113"/>
    </row>
    <row r="296" spans="12:12" x14ac:dyDescent="0.2">
      <c r="L296" s="113"/>
    </row>
    <row r="297" spans="12:12" x14ac:dyDescent="0.2">
      <c r="L297" s="113"/>
    </row>
    <row r="298" spans="12:12" x14ac:dyDescent="0.2">
      <c r="L298" s="113"/>
    </row>
    <row r="299" spans="12:12" x14ac:dyDescent="0.2">
      <c r="L299" s="113"/>
    </row>
    <row r="300" spans="12:12" x14ac:dyDescent="0.2">
      <c r="L300" s="113"/>
    </row>
    <row r="301" spans="12:12" x14ac:dyDescent="0.2">
      <c r="L301" s="113"/>
    </row>
    <row r="302" spans="12:12" x14ac:dyDescent="0.2">
      <c r="L302" s="113"/>
    </row>
    <row r="303" spans="12:12" x14ac:dyDescent="0.2">
      <c r="L303" s="113"/>
    </row>
    <row r="304" spans="12:12" x14ac:dyDescent="0.2">
      <c r="L304" s="113"/>
    </row>
    <row r="305" spans="12:12" x14ac:dyDescent="0.2">
      <c r="L305" s="113"/>
    </row>
    <row r="306" spans="12:12" x14ac:dyDescent="0.2">
      <c r="L306" s="113"/>
    </row>
    <row r="307" spans="12:12" x14ac:dyDescent="0.2">
      <c r="L307" s="113"/>
    </row>
    <row r="308" spans="12:12" x14ac:dyDescent="0.2">
      <c r="L308" s="113"/>
    </row>
    <row r="309" spans="12:12" x14ac:dyDescent="0.2">
      <c r="L309" s="113"/>
    </row>
    <row r="310" spans="12:12" x14ac:dyDescent="0.2">
      <c r="L310" s="113"/>
    </row>
    <row r="311" spans="12:12" x14ac:dyDescent="0.2">
      <c r="L311" s="113"/>
    </row>
    <row r="312" spans="12:12" x14ac:dyDescent="0.2">
      <c r="L312" s="113"/>
    </row>
    <row r="313" spans="12:12" x14ac:dyDescent="0.2">
      <c r="L313" s="113"/>
    </row>
    <row r="314" spans="12:12" x14ac:dyDescent="0.2">
      <c r="L314" s="113"/>
    </row>
    <row r="315" spans="12:12" x14ac:dyDescent="0.2">
      <c r="L315" s="113"/>
    </row>
    <row r="316" spans="12:12" x14ac:dyDescent="0.2">
      <c r="L316" s="113"/>
    </row>
    <row r="317" spans="12:12" x14ac:dyDescent="0.2">
      <c r="L317" s="113"/>
    </row>
    <row r="318" spans="12:12" x14ac:dyDescent="0.2">
      <c r="L318" s="113"/>
    </row>
    <row r="319" spans="12:12" x14ac:dyDescent="0.2">
      <c r="L319" s="113"/>
    </row>
    <row r="320" spans="12:12" x14ac:dyDescent="0.2">
      <c r="L320" s="113"/>
    </row>
    <row r="321" spans="12:12" x14ac:dyDescent="0.2">
      <c r="L321" s="113"/>
    </row>
    <row r="322" spans="12:12" x14ac:dyDescent="0.2">
      <c r="L322" s="113"/>
    </row>
    <row r="323" spans="12:12" x14ac:dyDescent="0.2">
      <c r="L323" s="113"/>
    </row>
    <row r="324" spans="12:12" x14ac:dyDescent="0.2">
      <c r="L324" s="113"/>
    </row>
    <row r="325" spans="12:12" x14ac:dyDescent="0.2">
      <c r="L325" s="113"/>
    </row>
    <row r="326" spans="12:12" x14ac:dyDescent="0.2">
      <c r="L326" s="113"/>
    </row>
    <row r="327" spans="12:12" x14ac:dyDescent="0.2">
      <c r="L327" s="113"/>
    </row>
    <row r="328" spans="12:12" x14ac:dyDescent="0.2">
      <c r="L328" s="113"/>
    </row>
    <row r="329" spans="12:12" x14ac:dyDescent="0.2">
      <c r="L329" s="113"/>
    </row>
    <row r="330" spans="12:12" x14ac:dyDescent="0.2">
      <c r="L330" s="113"/>
    </row>
    <row r="331" spans="12:12" x14ac:dyDescent="0.2">
      <c r="L331" s="113"/>
    </row>
    <row r="332" spans="12:12" x14ac:dyDescent="0.2">
      <c r="L332" s="113"/>
    </row>
    <row r="333" spans="12:12" x14ac:dyDescent="0.2">
      <c r="L333" s="113"/>
    </row>
    <row r="334" spans="12:12" x14ac:dyDescent="0.2">
      <c r="L334" s="113"/>
    </row>
    <row r="335" spans="12:12" x14ac:dyDescent="0.2">
      <c r="L335" s="113"/>
    </row>
    <row r="336" spans="12:12" x14ac:dyDescent="0.2">
      <c r="L336" s="113"/>
    </row>
    <row r="337" spans="12:12" x14ac:dyDescent="0.2">
      <c r="L337" s="113"/>
    </row>
    <row r="338" spans="12:12" x14ac:dyDescent="0.2">
      <c r="L338" s="113"/>
    </row>
    <row r="339" spans="12:12" x14ac:dyDescent="0.2">
      <c r="L339" s="113"/>
    </row>
    <row r="340" spans="12:12" x14ac:dyDescent="0.2">
      <c r="L340" s="113"/>
    </row>
    <row r="341" spans="12:12" x14ac:dyDescent="0.2">
      <c r="L341" s="113"/>
    </row>
    <row r="342" spans="12:12" x14ac:dyDescent="0.2">
      <c r="L342" s="113"/>
    </row>
    <row r="343" spans="12:12" x14ac:dyDescent="0.2">
      <c r="L343" s="113"/>
    </row>
    <row r="344" spans="12:12" x14ac:dyDescent="0.2">
      <c r="L344" s="113"/>
    </row>
    <row r="345" spans="12:12" x14ac:dyDescent="0.2">
      <c r="L345" s="113"/>
    </row>
    <row r="346" spans="12:12" x14ac:dyDescent="0.2">
      <c r="L346" s="113"/>
    </row>
    <row r="347" spans="12:12" x14ac:dyDescent="0.2">
      <c r="L347" s="113"/>
    </row>
    <row r="348" spans="12:12" x14ac:dyDescent="0.2">
      <c r="L348" s="113"/>
    </row>
    <row r="349" spans="12:12" x14ac:dyDescent="0.2">
      <c r="L349" s="113"/>
    </row>
    <row r="350" spans="12:12" x14ac:dyDescent="0.2">
      <c r="L350" s="113"/>
    </row>
    <row r="351" spans="12:12" x14ac:dyDescent="0.2">
      <c r="L351" s="113"/>
    </row>
    <row r="352" spans="12:12" x14ac:dyDescent="0.2">
      <c r="L352" s="113"/>
    </row>
    <row r="353" spans="12:12" x14ac:dyDescent="0.2">
      <c r="L353" s="113"/>
    </row>
    <row r="354" spans="12:12" x14ac:dyDescent="0.2">
      <c r="L354" s="113"/>
    </row>
    <row r="355" spans="12:12" x14ac:dyDescent="0.2">
      <c r="L355" s="113"/>
    </row>
    <row r="356" spans="12:12" x14ac:dyDescent="0.2">
      <c r="L356" s="113"/>
    </row>
    <row r="357" spans="12:12" x14ac:dyDescent="0.2">
      <c r="L357" s="113"/>
    </row>
    <row r="358" spans="12:12" x14ac:dyDescent="0.2">
      <c r="L358" s="113"/>
    </row>
    <row r="359" spans="12:12" x14ac:dyDescent="0.2">
      <c r="L359" s="113"/>
    </row>
    <row r="360" spans="12:12" x14ac:dyDescent="0.2">
      <c r="L360" s="113"/>
    </row>
    <row r="361" spans="12:12" x14ac:dyDescent="0.2">
      <c r="L361" s="113"/>
    </row>
    <row r="362" spans="12:12" x14ac:dyDescent="0.2">
      <c r="L362" s="113"/>
    </row>
    <row r="363" spans="12:12" x14ac:dyDescent="0.2">
      <c r="L363" s="113"/>
    </row>
    <row r="364" spans="12:12" x14ac:dyDescent="0.2">
      <c r="L364" s="113"/>
    </row>
    <row r="365" spans="12:12" x14ac:dyDescent="0.2">
      <c r="L365" s="113"/>
    </row>
    <row r="366" spans="12:12" x14ac:dyDescent="0.2">
      <c r="L366" s="113"/>
    </row>
    <row r="367" spans="12:12" x14ac:dyDescent="0.2">
      <c r="L367" s="113"/>
    </row>
    <row r="368" spans="12:12" x14ac:dyDescent="0.2">
      <c r="L368" s="113"/>
    </row>
    <row r="369" spans="12:12" x14ac:dyDescent="0.2">
      <c r="L369" s="113"/>
    </row>
    <row r="370" spans="12:12" x14ac:dyDescent="0.2">
      <c r="L370" s="113"/>
    </row>
    <row r="371" spans="12:12" x14ac:dyDescent="0.2">
      <c r="L371" s="113"/>
    </row>
    <row r="372" spans="12:12" x14ac:dyDescent="0.2">
      <c r="L372" s="113"/>
    </row>
    <row r="373" spans="12:12" x14ac:dyDescent="0.2">
      <c r="L373" s="113"/>
    </row>
    <row r="374" spans="12:12" x14ac:dyDescent="0.2">
      <c r="L374" s="113"/>
    </row>
    <row r="375" spans="12:12" x14ac:dyDescent="0.2">
      <c r="L375" s="113"/>
    </row>
    <row r="376" spans="12:12" x14ac:dyDescent="0.2">
      <c r="L376" s="113"/>
    </row>
    <row r="377" spans="12:12" x14ac:dyDescent="0.2">
      <c r="L377" s="113"/>
    </row>
    <row r="378" spans="12:12" x14ac:dyDescent="0.2">
      <c r="L378" s="113"/>
    </row>
    <row r="379" spans="12:12" x14ac:dyDescent="0.2">
      <c r="L379" s="113"/>
    </row>
    <row r="380" spans="12:12" x14ac:dyDescent="0.2">
      <c r="L380" s="113"/>
    </row>
    <row r="381" spans="12:12" x14ac:dyDescent="0.2">
      <c r="L381" s="113"/>
    </row>
    <row r="382" spans="12:12" x14ac:dyDescent="0.2">
      <c r="L382" s="113"/>
    </row>
    <row r="383" spans="12:12" x14ac:dyDescent="0.2">
      <c r="L383" s="113"/>
    </row>
    <row r="384" spans="12:12" x14ac:dyDescent="0.2">
      <c r="L384" s="113"/>
    </row>
    <row r="385" spans="12:12" x14ac:dyDescent="0.2">
      <c r="L385" s="113"/>
    </row>
    <row r="386" spans="12:12" x14ac:dyDescent="0.2">
      <c r="L386" s="113"/>
    </row>
    <row r="387" spans="12:12" x14ac:dyDescent="0.2">
      <c r="L387" s="113"/>
    </row>
    <row r="388" spans="12:12" x14ac:dyDescent="0.2">
      <c r="L388" s="113"/>
    </row>
    <row r="389" spans="12:12" x14ac:dyDescent="0.2">
      <c r="L389" s="113"/>
    </row>
    <row r="390" spans="12:12" x14ac:dyDescent="0.2">
      <c r="L390" s="113"/>
    </row>
    <row r="391" spans="12:12" x14ac:dyDescent="0.2">
      <c r="L391" s="113"/>
    </row>
    <row r="392" spans="12:12" x14ac:dyDescent="0.2">
      <c r="L392" s="113"/>
    </row>
    <row r="393" spans="12:12" x14ac:dyDescent="0.2">
      <c r="L393" s="113"/>
    </row>
    <row r="394" spans="12:12" x14ac:dyDescent="0.2">
      <c r="L394" s="113"/>
    </row>
    <row r="395" spans="12:12" x14ac:dyDescent="0.2">
      <c r="L395" s="113"/>
    </row>
    <row r="396" spans="12:12" x14ac:dyDescent="0.2">
      <c r="L396" s="113"/>
    </row>
    <row r="397" spans="12:12" x14ac:dyDescent="0.2">
      <c r="L397" s="113"/>
    </row>
    <row r="398" spans="12:12" x14ac:dyDescent="0.2">
      <c r="L398" s="113"/>
    </row>
    <row r="399" spans="12:12" x14ac:dyDescent="0.2">
      <c r="L399" s="113"/>
    </row>
    <row r="400" spans="12:12" x14ac:dyDescent="0.2">
      <c r="L400" s="113"/>
    </row>
    <row r="401" spans="12:12" x14ac:dyDescent="0.2">
      <c r="L401" s="113"/>
    </row>
    <row r="402" spans="12:12" x14ac:dyDescent="0.2">
      <c r="L402" s="113"/>
    </row>
    <row r="403" spans="12:12" x14ac:dyDescent="0.2">
      <c r="L403" s="113"/>
    </row>
    <row r="404" spans="12:12" x14ac:dyDescent="0.2">
      <c r="L404" s="113"/>
    </row>
    <row r="405" spans="12:12" x14ac:dyDescent="0.2">
      <c r="L405" s="113"/>
    </row>
    <row r="406" spans="12:12" x14ac:dyDescent="0.2">
      <c r="L406" s="113"/>
    </row>
    <row r="407" spans="12:12" x14ac:dyDescent="0.2">
      <c r="L407" s="113"/>
    </row>
    <row r="408" spans="12:12" x14ac:dyDescent="0.2">
      <c r="L408" s="113"/>
    </row>
    <row r="409" spans="12:12" x14ac:dyDescent="0.2">
      <c r="L409" s="113"/>
    </row>
    <row r="410" spans="12:12" x14ac:dyDescent="0.2">
      <c r="L410" s="113"/>
    </row>
    <row r="411" spans="12:12" x14ac:dyDescent="0.2">
      <c r="L411" s="113"/>
    </row>
    <row r="412" spans="12:12" x14ac:dyDescent="0.2">
      <c r="L412" s="113"/>
    </row>
    <row r="413" spans="12:12" x14ac:dyDescent="0.2">
      <c r="L413" s="113"/>
    </row>
    <row r="414" spans="12:12" x14ac:dyDescent="0.2">
      <c r="L414" s="113"/>
    </row>
    <row r="415" spans="12:12" x14ac:dyDescent="0.2">
      <c r="L415" s="113"/>
    </row>
    <row r="416" spans="12:12" x14ac:dyDescent="0.2">
      <c r="L416" s="113"/>
    </row>
    <row r="417" spans="12:12" x14ac:dyDescent="0.2">
      <c r="L417" s="113"/>
    </row>
    <row r="418" spans="12:12" x14ac:dyDescent="0.2">
      <c r="L418" s="113"/>
    </row>
    <row r="419" spans="12:12" x14ac:dyDescent="0.2">
      <c r="L419" s="113"/>
    </row>
    <row r="420" spans="12:12" x14ac:dyDescent="0.2">
      <c r="L420" s="113"/>
    </row>
    <row r="421" spans="12:12" x14ac:dyDescent="0.2">
      <c r="L421" s="113"/>
    </row>
    <row r="422" spans="12:12" x14ac:dyDescent="0.2">
      <c r="L422" s="113"/>
    </row>
    <row r="423" spans="12:12" x14ac:dyDescent="0.2">
      <c r="L423" s="113"/>
    </row>
    <row r="424" spans="12:12" x14ac:dyDescent="0.2">
      <c r="L424" s="113"/>
    </row>
    <row r="425" spans="12:12" x14ac:dyDescent="0.2">
      <c r="L425" s="113"/>
    </row>
    <row r="426" spans="12:12" x14ac:dyDescent="0.2">
      <c r="L426" s="113"/>
    </row>
    <row r="427" spans="12:12" x14ac:dyDescent="0.2">
      <c r="L427" s="113"/>
    </row>
    <row r="428" spans="12:12" x14ac:dyDescent="0.2">
      <c r="L428" s="113"/>
    </row>
    <row r="429" spans="12:12" x14ac:dyDescent="0.2">
      <c r="L429" s="113"/>
    </row>
    <row r="430" spans="12:12" x14ac:dyDescent="0.2">
      <c r="L430" s="113"/>
    </row>
    <row r="431" spans="12:12" x14ac:dyDescent="0.2">
      <c r="L431" s="113"/>
    </row>
    <row r="432" spans="12:12" x14ac:dyDescent="0.2">
      <c r="L432" s="113"/>
    </row>
    <row r="433" spans="12:12" x14ac:dyDescent="0.2">
      <c r="L433" s="113"/>
    </row>
    <row r="434" spans="12:12" x14ac:dyDescent="0.2">
      <c r="L434" s="113"/>
    </row>
    <row r="435" spans="12:12" x14ac:dyDescent="0.2">
      <c r="L435" s="113"/>
    </row>
    <row r="436" spans="12:12" x14ac:dyDescent="0.2">
      <c r="L436" s="113"/>
    </row>
    <row r="437" spans="12:12" x14ac:dyDescent="0.2">
      <c r="L437" s="113"/>
    </row>
    <row r="438" spans="12:12" x14ac:dyDescent="0.2">
      <c r="L438" s="113"/>
    </row>
    <row r="439" spans="12:12" x14ac:dyDescent="0.2">
      <c r="L439" s="113"/>
    </row>
    <row r="440" spans="12:12" x14ac:dyDescent="0.2">
      <c r="L440" s="113"/>
    </row>
    <row r="441" spans="12:12" x14ac:dyDescent="0.2">
      <c r="L441" s="113"/>
    </row>
    <row r="442" spans="12:12" x14ac:dyDescent="0.2">
      <c r="L442" s="113"/>
    </row>
    <row r="443" spans="12:12" x14ac:dyDescent="0.2">
      <c r="L443" s="113"/>
    </row>
    <row r="444" spans="12:12" x14ac:dyDescent="0.2">
      <c r="L444" s="113"/>
    </row>
    <row r="445" spans="12:12" x14ac:dyDescent="0.2">
      <c r="L445" s="113"/>
    </row>
    <row r="446" spans="12:12" x14ac:dyDescent="0.2">
      <c r="L446" s="113"/>
    </row>
    <row r="447" spans="12:12" x14ac:dyDescent="0.2">
      <c r="L447" s="113"/>
    </row>
    <row r="448" spans="12:12" x14ac:dyDescent="0.2">
      <c r="L448" s="113"/>
    </row>
    <row r="449" spans="12:12" x14ac:dyDescent="0.2">
      <c r="L449" s="113"/>
    </row>
    <row r="450" spans="12:12" x14ac:dyDescent="0.2">
      <c r="L450" s="113"/>
    </row>
    <row r="451" spans="12:12" x14ac:dyDescent="0.2">
      <c r="L451" s="113"/>
    </row>
    <row r="452" spans="12:12" x14ac:dyDescent="0.2">
      <c r="L452" s="113"/>
    </row>
    <row r="453" spans="12:12" x14ac:dyDescent="0.2">
      <c r="L453" s="113"/>
    </row>
    <row r="454" spans="12:12" x14ac:dyDescent="0.2">
      <c r="L454" s="113"/>
    </row>
    <row r="455" spans="12:12" x14ac:dyDescent="0.2">
      <c r="L455" s="113"/>
    </row>
    <row r="456" spans="12:12" x14ac:dyDescent="0.2">
      <c r="L456" s="113"/>
    </row>
    <row r="457" spans="12:12" x14ac:dyDescent="0.2">
      <c r="L457" s="113"/>
    </row>
    <row r="458" spans="12:12" x14ac:dyDescent="0.2">
      <c r="L458" s="113"/>
    </row>
    <row r="459" spans="12:12" x14ac:dyDescent="0.2">
      <c r="L459" s="113"/>
    </row>
    <row r="460" spans="12:12" x14ac:dyDescent="0.2">
      <c r="L460" s="113"/>
    </row>
    <row r="461" spans="12:12" x14ac:dyDescent="0.2">
      <c r="L461" s="113"/>
    </row>
    <row r="462" spans="12:12" x14ac:dyDescent="0.2">
      <c r="L462" s="113"/>
    </row>
    <row r="463" spans="12:12" x14ac:dyDescent="0.2">
      <c r="L463" s="113"/>
    </row>
    <row r="464" spans="12:12" x14ac:dyDescent="0.2">
      <c r="L464" s="113"/>
    </row>
    <row r="465" spans="12:12" x14ac:dyDescent="0.2">
      <c r="L465" s="113"/>
    </row>
    <row r="466" spans="12:12" x14ac:dyDescent="0.2">
      <c r="L466" s="113"/>
    </row>
    <row r="467" spans="12:12" x14ac:dyDescent="0.2">
      <c r="L467" s="113"/>
    </row>
    <row r="468" spans="12:12" x14ac:dyDescent="0.2">
      <c r="L468" s="113"/>
    </row>
    <row r="469" spans="12:12" x14ac:dyDescent="0.2">
      <c r="L469" s="113"/>
    </row>
    <row r="470" spans="12:12" x14ac:dyDescent="0.2">
      <c r="L470" s="113"/>
    </row>
    <row r="471" spans="12:12" x14ac:dyDescent="0.2">
      <c r="L471" s="113"/>
    </row>
    <row r="472" spans="12:12" x14ac:dyDescent="0.2">
      <c r="L472" s="113"/>
    </row>
    <row r="473" spans="12:12" x14ac:dyDescent="0.2">
      <c r="L473" s="113"/>
    </row>
    <row r="474" spans="12:12" x14ac:dyDescent="0.2">
      <c r="L474" s="113"/>
    </row>
    <row r="475" spans="12:12" x14ac:dyDescent="0.2">
      <c r="L475" s="113"/>
    </row>
    <row r="476" spans="12:12" x14ac:dyDescent="0.2">
      <c r="L476" s="113"/>
    </row>
    <row r="477" spans="12:12" x14ac:dyDescent="0.2">
      <c r="L477" s="113"/>
    </row>
    <row r="478" spans="12:12" x14ac:dyDescent="0.2">
      <c r="L478" s="113"/>
    </row>
    <row r="479" spans="12:12" x14ac:dyDescent="0.2">
      <c r="L479" s="113"/>
    </row>
    <row r="480" spans="12:12" x14ac:dyDescent="0.2">
      <c r="L480" s="113"/>
    </row>
    <row r="481" spans="12:12" x14ac:dyDescent="0.2">
      <c r="L481" s="113"/>
    </row>
    <row r="482" spans="12:12" x14ac:dyDescent="0.2">
      <c r="L482" s="113"/>
    </row>
    <row r="483" spans="12:12" x14ac:dyDescent="0.2">
      <c r="L483" s="113"/>
    </row>
    <row r="484" spans="12:12" x14ac:dyDescent="0.2">
      <c r="L484" s="113"/>
    </row>
    <row r="485" spans="12:12" x14ac:dyDescent="0.2">
      <c r="L485" s="113"/>
    </row>
    <row r="486" spans="12:12" x14ac:dyDescent="0.2">
      <c r="L486" s="113"/>
    </row>
    <row r="487" spans="12:12" x14ac:dyDescent="0.2">
      <c r="L487" s="113"/>
    </row>
    <row r="488" spans="12:12" x14ac:dyDescent="0.2">
      <c r="L488" s="113"/>
    </row>
    <row r="489" spans="12:12" x14ac:dyDescent="0.2">
      <c r="L489" s="113"/>
    </row>
    <row r="490" spans="12:12" x14ac:dyDescent="0.2">
      <c r="L490" s="113"/>
    </row>
    <row r="491" spans="12:12" x14ac:dyDescent="0.2">
      <c r="L491" s="113"/>
    </row>
    <row r="492" spans="12:12" x14ac:dyDescent="0.2">
      <c r="L492" s="113"/>
    </row>
    <row r="493" spans="12:12" x14ac:dyDescent="0.2">
      <c r="L493" s="113"/>
    </row>
    <row r="494" spans="12:12" x14ac:dyDescent="0.2">
      <c r="L494" s="113"/>
    </row>
    <row r="495" spans="12:12" x14ac:dyDescent="0.2">
      <c r="L495" s="113"/>
    </row>
    <row r="496" spans="12:12" x14ac:dyDescent="0.2">
      <c r="L496" s="113"/>
    </row>
    <row r="497" spans="12:12" x14ac:dyDescent="0.2">
      <c r="L497" s="113"/>
    </row>
    <row r="498" spans="12:12" x14ac:dyDescent="0.2">
      <c r="L498" s="113"/>
    </row>
    <row r="499" spans="12:12" x14ac:dyDescent="0.2">
      <c r="L499" s="113"/>
    </row>
    <row r="500" spans="12:12" x14ac:dyDescent="0.2">
      <c r="L500" s="113"/>
    </row>
    <row r="501" spans="12:12" x14ac:dyDescent="0.2">
      <c r="L501" s="113"/>
    </row>
    <row r="502" spans="12:12" x14ac:dyDescent="0.2">
      <c r="L502" s="113"/>
    </row>
    <row r="503" spans="12:12" x14ac:dyDescent="0.2">
      <c r="L503" s="113"/>
    </row>
    <row r="504" spans="12:12" x14ac:dyDescent="0.2">
      <c r="L504" s="113"/>
    </row>
    <row r="505" spans="12:12" x14ac:dyDescent="0.2">
      <c r="L505" s="113"/>
    </row>
    <row r="506" spans="12:12" x14ac:dyDescent="0.2">
      <c r="L506" s="113"/>
    </row>
    <row r="507" spans="12:12" x14ac:dyDescent="0.2">
      <c r="L507" s="113"/>
    </row>
    <row r="508" spans="12:12" x14ac:dyDescent="0.2">
      <c r="L508" s="113"/>
    </row>
    <row r="509" spans="12:12" x14ac:dyDescent="0.2">
      <c r="L509" s="113"/>
    </row>
    <row r="510" spans="12:12" x14ac:dyDescent="0.2">
      <c r="L510" s="113"/>
    </row>
    <row r="511" spans="12:12" x14ac:dyDescent="0.2">
      <c r="L511" s="113"/>
    </row>
    <row r="512" spans="12:12" x14ac:dyDescent="0.2">
      <c r="L512" s="113"/>
    </row>
    <row r="513" spans="12:12" x14ac:dyDescent="0.2">
      <c r="L513" s="113"/>
    </row>
    <row r="514" spans="12:12" x14ac:dyDescent="0.2">
      <c r="L514" s="113"/>
    </row>
    <row r="515" spans="12:12" x14ac:dyDescent="0.2">
      <c r="L515" s="113"/>
    </row>
    <row r="516" spans="12:12" x14ac:dyDescent="0.2">
      <c r="L516" s="113"/>
    </row>
    <row r="517" spans="12:12" x14ac:dyDescent="0.2">
      <c r="L517" s="113"/>
    </row>
    <row r="518" spans="12:12" x14ac:dyDescent="0.2">
      <c r="L518" s="113"/>
    </row>
    <row r="519" spans="12:12" x14ac:dyDescent="0.2">
      <c r="L519" s="113"/>
    </row>
    <row r="520" spans="12:12" x14ac:dyDescent="0.2">
      <c r="L520" s="113"/>
    </row>
    <row r="521" spans="12:12" x14ac:dyDescent="0.2">
      <c r="L521" s="113"/>
    </row>
    <row r="522" spans="12:12" x14ac:dyDescent="0.2">
      <c r="L522" s="113"/>
    </row>
    <row r="523" spans="12:12" x14ac:dyDescent="0.2">
      <c r="L523" s="113"/>
    </row>
    <row r="524" spans="12:12" x14ac:dyDescent="0.2">
      <c r="L524" s="113"/>
    </row>
    <row r="525" spans="12:12" x14ac:dyDescent="0.2">
      <c r="L525" s="113"/>
    </row>
    <row r="526" spans="12:12" x14ac:dyDescent="0.2">
      <c r="L526" s="113"/>
    </row>
    <row r="527" spans="12:12" x14ac:dyDescent="0.2">
      <c r="L527" s="113"/>
    </row>
    <row r="528" spans="12:12" x14ac:dyDescent="0.2">
      <c r="L528" s="113"/>
    </row>
    <row r="529" spans="12:12" x14ac:dyDescent="0.2">
      <c r="L529" s="113"/>
    </row>
    <row r="530" spans="12:12" x14ac:dyDescent="0.2">
      <c r="L530" s="113"/>
    </row>
    <row r="531" spans="12:12" x14ac:dyDescent="0.2">
      <c r="L531" s="113"/>
    </row>
    <row r="532" spans="12:12" x14ac:dyDescent="0.2">
      <c r="L532" s="113"/>
    </row>
    <row r="533" spans="12:12" x14ac:dyDescent="0.2">
      <c r="L533" s="113"/>
    </row>
    <row r="534" spans="12:12" x14ac:dyDescent="0.2">
      <c r="L534" s="113"/>
    </row>
    <row r="535" spans="12:12" x14ac:dyDescent="0.2">
      <c r="L535" s="113"/>
    </row>
    <row r="536" spans="12:12" x14ac:dyDescent="0.2">
      <c r="L536" s="113"/>
    </row>
    <row r="537" spans="12:12" x14ac:dyDescent="0.2">
      <c r="L537" s="113"/>
    </row>
    <row r="538" spans="12:12" x14ac:dyDescent="0.2">
      <c r="L538" s="113"/>
    </row>
    <row r="539" spans="12:12" x14ac:dyDescent="0.2">
      <c r="L539" s="113"/>
    </row>
    <row r="540" spans="12:12" x14ac:dyDescent="0.2">
      <c r="L540" s="113"/>
    </row>
    <row r="541" spans="12:12" x14ac:dyDescent="0.2">
      <c r="L541" s="113"/>
    </row>
    <row r="542" spans="12:12" x14ac:dyDescent="0.2">
      <c r="L542" s="113"/>
    </row>
    <row r="543" spans="12:12" x14ac:dyDescent="0.2">
      <c r="L543" s="113"/>
    </row>
    <row r="544" spans="12:12" x14ac:dyDescent="0.2">
      <c r="L544" s="113"/>
    </row>
    <row r="545" spans="12:12" x14ac:dyDescent="0.2">
      <c r="L545" s="113"/>
    </row>
    <row r="546" spans="12:12" x14ac:dyDescent="0.2">
      <c r="L546" s="113"/>
    </row>
    <row r="547" spans="12:12" x14ac:dyDescent="0.2">
      <c r="L547" s="113"/>
    </row>
    <row r="548" spans="12:12" x14ac:dyDescent="0.2">
      <c r="L548" s="113"/>
    </row>
    <row r="549" spans="12:12" x14ac:dyDescent="0.2">
      <c r="L549" s="113"/>
    </row>
    <row r="550" spans="12:12" x14ac:dyDescent="0.2">
      <c r="L550" s="113"/>
    </row>
    <row r="551" spans="12:12" x14ac:dyDescent="0.2">
      <c r="L551" s="113"/>
    </row>
    <row r="552" spans="12:12" x14ac:dyDescent="0.2">
      <c r="L552" s="113"/>
    </row>
    <row r="553" spans="12:12" x14ac:dyDescent="0.2">
      <c r="L553" s="113"/>
    </row>
    <row r="554" spans="12:12" x14ac:dyDescent="0.2">
      <c r="L554" s="113"/>
    </row>
    <row r="555" spans="12:12" x14ac:dyDescent="0.2">
      <c r="L555" s="113"/>
    </row>
    <row r="556" spans="12:12" x14ac:dyDescent="0.2">
      <c r="L556" s="113"/>
    </row>
    <row r="557" spans="12:12" x14ac:dyDescent="0.2">
      <c r="L557" s="113"/>
    </row>
    <row r="558" spans="12:12" x14ac:dyDescent="0.2">
      <c r="L558" s="113"/>
    </row>
    <row r="559" spans="12:12" x14ac:dyDescent="0.2">
      <c r="L559" s="113"/>
    </row>
    <row r="560" spans="12:12" x14ac:dyDescent="0.2">
      <c r="L560" s="113"/>
    </row>
    <row r="561" spans="12:12" x14ac:dyDescent="0.2">
      <c r="L561" s="113"/>
    </row>
    <row r="562" spans="12:12" x14ac:dyDescent="0.2">
      <c r="L562" s="113"/>
    </row>
    <row r="563" spans="12:12" x14ac:dyDescent="0.2">
      <c r="L563" s="113"/>
    </row>
    <row r="564" spans="12:12" x14ac:dyDescent="0.2">
      <c r="L564" s="113"/>
    </row>
    <row r="565" spans="12:12" x14ac:dyDescent="0.2">
      <c r="L565" s="113"/>
    </row>
    <row r="566" spans="12:12" x14ac:dyDescent="0.2">
      <c r="L566" s="113"/>
    </row>
    <row r="567" spans="12:12" x14ac:dyDescent="0.2">
      <c r="L567" s="113"/>
    </row>
    <row r="568" spans="12:12" x14ac:dyDescent="0.2">
      <c r="L568" s="113"/>
    </row>
    <row r="569" spans="12:12" x14ac:dyDescent="0.2">
      <c r="L569" s="113"/>
    </row>
    <row r="570" spans="12:12" x14ac:dyDescent="0.2">
      <c r="L570" s="113"/>
    </row>
    <row r="571" spans="12:12" x14ac:dyDescent="0.2">
      <c r="L571" s="113"/>
    </row>
    <row r="572" spans="12:12" x14ac:dyDescent="0.2">
      <c r="L572" s="113"/>
    </row>
    <row r="573" spans="12:12" x14ac:dyDescent="0.2">
      <c r="L573" s="113"/>
    </row>
    <row r="574" spans="12:12" x14ac:dyDescent="0.2">
      <c r="L574" s="113"/>
    </row>
    <row r="575" spans="12:12" x14ac:dyDescent="0.2">
      <c r="L575" s="113"/>
    </row>
    <row r="576" spans="12:12" x14ac:dyDescent="0.2">
      <c r="L576" s="113"/>
    </row>
    <row r="577" spans="12:12" x14ac:dyDescent="0.2">
      <c r="L577" s="113"/>
    </row>
    <row r="578" spans="12:12" x14ac:dyDescent="0.2">
      <c r="L578" s="113"/>
    </row>
    <row r="579" spans="12:12" x14ac:dyDescent="0.2">
      <c r="L579" s="113"/>
    </row>
    <row r="580" spans="12:12" x14ac:dyDescent="0.2">
      <c r="L580" s="113"/>
    </row>
    <row r="581" spans="12:12" x14ac:dyDescent="0.2">
      <c r="L581" s="113"/>
    </row>
    <row r="582" spans="12:12" x14ac:dyDescent="0.2">
      <c r="L582" s="113"/>
    </row>
    <row r="583" spans="12:12" x14ac:dyDescent="0.2">
      <c r="L583" s="113"/>
    </row>
    <row r="584" spans="12:12" x14ac:dyDescent="0.2">
      <c r="L584" s="113"/>
    </row>
    <row r="585" spans="12:12" x14ac:dyDescent="0.2">
      <c r="L585" s="113"/>
    </row>
    <row r="586" spans="12:12" x14ac:dyDescent="0.2">
      <c r="L586" s="113"/>
    </row>
    <row r="587" spans="12:12" x14ac:dyDescent="0.2">
      <c r="L587" s="113"/>
    </row>
    <row r="588" spans="12:12" x14ac:dyDescent="0.2">
      <c r="L588" s="113"/>
    </row>
    <row r="589" spans="12:12" x14ac:dyDescent="0.2">
      <c r="L589" s="113"/>
    </row>
    <row r="590" spans="12:12" x14ac:dyDescent="0.2">
      <c r="L590" s="113"/>
    </row>
    <row r="591" spans="12:12" x14ac:dyDescent="0.2">
      <c r="L591" s="113"/>
    </row>
    <row r="592" spans="12:12" x14ac:dyDescent="0.2">
      <c r="L592" s="113"/>
    </row>
    <row r="593" spans="12:12" x14ac:dyDescent="0.2">
      <c r="L593" s="113"/>
    </row>
    <row r="594" spans="12:12" x14ac:dyDescent="0.2">
      <c r="L594" s="113"/>
    </row>
    <row r="595" spans="12:12" x14ac:dyDescent="0.2">
      <c r="L595" s="113"/>
    </row>
    <row r="596" spans="12:12" x14ac:dyDescent="0.2">
      <c r="L596" s="113"/>
    </row>
    <row r="597" spans="12:12" x14ac:dyDescent="0.2">
      <c r="L597" s="113"/>
    </row>
    <row r="598" spans="12:12" x14ac:dyDescent="0.2">
      <c r="L598" s="113"/>
    </row>
    <row r="599" spans="12:12" x14ac:dyDescent="0.2">
      <c r="L599" s="113"/>
    </row>
    <row r="600" spans="12:12" x14ac:dyDescent="0.2">
      <c r="L600" s="113"/>
    </row>
    <row r="601" spans="12:12" x14ac:dyDescent="0.2">
      <c r="L601" s="113"/>
    </row>
    <row r="602" spans="12:12" x14ac:dyDescent="0.2">
      <c r="L602" s="113"/>
    </row>
    <row r="603" spans="12:12" x14ac:dyDescent="0.2">
      <c r="L603" s="113"/>
    </row>
    <row r="604" spans="12:12" x14ac:dyDescent="0.2">
      <c r="L604" s="113"/>
    </row>
    <row r="605" spans="12:12" x14ac:dyDescent="0.2">
      <c r="L605" s="113"/>
    </row>
    <row r="606" spans="12:12" x14ac:dyDescent="0.2">
      <c r="L606" s="113"/>
    </row>
    <row r="607" spans="12:12" x14ac:dyDescent="0.2">
      <c r="L607" s="113"/>
    </row>
    <row r="608" spans="12:12" x14ac:dyDescent="0.2">
      <c r="L608" s="113"/>
    </row>
    <row r="609" spans="12:12" x14ac:dyDescent="0.2">
      <c r="L609" s="113"/>
    </row>
    <row r="610" spans="12:12" x14ac:dyDescent="0.2">
      <c r="L610" s="113"/>
    </row>
    <row r="611" spans="12:12" x14ac:dyDescent="0.2">
      <c r="L611" s="113"/>
    </row>
    <row r="612" spans="12:12" x14ac:dyDescent="0.2">
      <c r="L612" s="113"/>
    </row>
    <row r="613" spans="12:12" x14ac:dyDescent="0.2">
      <c r="L613" s="113"/>
    </row>
    <row r="614" spans="12:12" x14ac:dyDescent="0.2">
      <c r="L614" s="113"/>
    </row>
    <row r="615" spans="12:12" x14ac:dyDescent="0.2">
      <c r="L615" s="113"/>
    </row>
    <row r="616" spans="12:12" x14ac:dyDescent="0.2">
      <c r="L616" s="113"/>
    </row>
    <row r="617" spans="12:12" x14ac:dyDescent="0.2">
      <c r="L617" s="113"/>
    </row>
    <row r="618" spans="12:12" x14ac:dyDescent="0.2">
      <c r="L618" s="113"/>
    </row>
    <row r="619" spans="12:12" x14ac:dyDescent="0.2">
      <c r="L619" s="113"/>
    </row>
    <row r="620" spans="12:12" x14ac:dyDescent="0.2">
      <c r="L620" s="113"/>
    </row>
    <row r="621" spans="12:12" x14ac:dyDescent="0.2">
      <c r="L621" s="113"/>
    </row>
    <row r="622" spans="12:12" x14ac:dyDescent="0.2">
      <c r="L622" s="113"/>
    </row>
    <row r="623" spans="12:12" x14ac:dyDescent="0.2">
      <c r="L623" s="113"/>
    </row>
    <row r="624" spans="12:12" x14ac:dyDescent="0.2">
      <c r="L624" s="113"/>
    </row>
    <row r="625" spans="12:12" x14ac:dyDescent="0.2">
      <c r="L625" s="113"/>
    </row>
    <row r="626" spans="12:12" x14ac:dyDescent="0.2">
      <c r="L626" s="113"/>
    </row>
    <row r="627" spans="12:12" x14ac:dyDescent="0.2">
      <c r="L627" s="113"/>
    </row>
    <row r="628" spans="12:12" x14ac:dyDescent="0.2">
      <c r="L628" s="113"/>
    </row>
    <row r="629" spans="12:12" x14ac:dyDescent="0.2">
      <c r="L629" s="113"/>
    </row>
    <row r="630" spans="12:12" x14ac:dyDescent="0.2">
      <c r="L630" s="113"/>
    </row>
    <row r="631" spans="12:12" x14ac:dyDescent="0.2">
      <c r="L631" s="113"/>
    </row>
    <row r="632" spans="12:12" x14ac:dyDescent="0.2">
      <c r="L632" s="113"/>
    </row>
    <row r="633" spans="12:12" x14ac:dyDescent="0.2">
      <c r="L633" s="113"/>
    </row>
    <row r="634" spans="12:12" x14ac:dyDescent="0.2">
      <c r="L634" s="113"/>
    </row>
    <row r="635" spans="12:12" x14ac:dyDescent="0.2">
      <c r="L635" s="113"/>
    </row>
    <row r="636" spans="12:12" x14ac:dyDescent="0.2">
      <c r="L636" s="113"/>
    </row>
    <row r="637" spans="12:12" x14ac:dyDescent="0.2">
      <c r="L637" s="113"/>
    </row>
    <row r="638" spans="12:12" x14ac:dyDescent="0.2">
      <c r="L638" s="113"/>
    </row>
    <row r="639" spans="12:12" x14ac:dyDescent="0.2">
      <c r="L639" s="113"/>
    </row>
    <row r="640" spans="12:12" x14ac:dyDescent="0.2">
      <c r="L640" s="113"/>
    </row>
    <row r="641" spans="12:12" x14ac:dyDescent="0.2">
      <c r="L641" s="113"/>
    </row>
    <row r="642" spans="12:12" x14ac:dyDescent="0.2">
      <c r="L642" s="113"/>
    </row>
    <row r="643" spans="12:12" x14ac:dyDescent="0.2">
      <c r="L643" s="113"/>
    </row>
    <row r="644" spans="12:12" x14ac:dyDescent="0.2">
      <c r="L644" s="113"/>
    </row>
    <row r="645" spans="12:12" x14ac:dyDescent="0.2">
      <c r="L645" s="113"/>
    </row>
    <row r="646" spans="12:12" x14ac:dyDescent="0.2">
      <c r="L646" s="113"/>
    </row>
    <row r="647" spans="12:12" x14ac:dyDescent="0.2">
      <c r="L647" s="113"/>
    </row>
    <row r="648" spans="12:12" x14ac:dyDescent="0.2">
      <c r="L648" s="113"/>
    </row>
    <row r="649" spans="12:12" x14ac:dyDescent="0.2">
      <c r="L649" s="113"/>
    </row>
    <row r="650" spans="12:12" x14ac:dyDescent="0.2">
      <c r="L650" s="113"/>
    </row>
    <row r="651" spans="12:12" x14ac:dyDescent="0.2">
      <c r="L651" s="113"/>
    </row>
    <row r="652" spans="12:12" x14ac:dyDescent="0.2">
      <c r="L652" s="113"/>
    </row>
    <row r="653" spans="12:12" x14ac:dyDescent="0.2">
      <c r="L653" s="113"/>
    </row>
    <row r="654" spans="12:12" x14ac:dyDescent="0.2">
      <c r="L654" s="113"/>
    </row>
    <row r="655" spans="12:12" x14ac:dyDescent="0.2">
      <c r="L655" s="113"/>
    </row>
    <row r="656" spans="12:12" x14ac:dyDescent="0.2">
      <c r="L656" s="113"/>
    </row>
    <row r="657" spans="12:12" x14ac:dyDescent="0.2">
      <c r="L657" s="113"/>
    </row>
    <row r="658" spans="12:12" x14ac:dyDescent="0.2">
      <c r="L658" s="113"/>
    </row>
    <row r="659" spans="12:12" x14ac:dyDescent="0.2">
      <c r="L659" s="113"/>
    </row>
    <row r="660" spans="12:12" x14ac:dyDescent="0.2">
      <c r="L660" s="113"/>
    </row>
    <row r="661" spans="12:12" x14ac:dyDescent="0.2">
      <c r="L661" s="113"/>
    </row>
    <row r="662" spans="12:12" x14ac:dyDescent="0.2">
      <c r="L662" s="113"/>
    </row>
    <row r="663" spans="12:12" x14ac:dyDescent="0.2">
      <c r="L663" s="113"/>
    </row>
    <row r="664" spans="12:12" x14ac:dyDescent="0.2">
      <c r="L664" s="113"/>
    </row>
    <row r="665" spans="12:12" x14ac:dyDescent="0.2">
      <c r="L665" s="113"/>
    </row>
    <row r="666" spans="12:12" x14ac:dyDescent="0.2">
      <c r="L666" s="113"/>
    </row>
    <row r="667" spans="12:12" x14ac:dyDescent="0.2">
      <c r="L667" s="113"/>
    </row>
    <row r="668" spans="12:12" x14ac:dyDescent="0.2">
      <c r="L668" s="113"/>
    </row>
    <row r="669" spans="12:12" x14ac:dyDescent="0.2">
      <c r="L669" s="113"/>
    </row>
    <row r="670" spans="12:12" x14ac:dyDescent="0.2">
      <c r="L670" s="113"/>
    </row>
    <row r="671" spans="12:12" x14ac:dyDescent="0.2">
      <c r="L671" s="113"/>
    </row>
    <row r="672" spans="12:12" x14ac:dyDescent="0.2">
      <c r="L672" s="113"/>
    </row>
    <row r="673" spans="12:12" x14ac:dyDescent="0.2">
      <c r="L673" s="113"/>
    </row>
    <row r="674" spans="12:12" x14ac:dyDescent="0.2">
      <c r="L674" s="113"/>
    </row>
    <row r="675" spans="12:12" x14ac:dyDescent="0.2">
      <c r="L675" s="113"/>
    </row>
    <row r="676" spans="12:12" x14ac:dyDescent="0.2">
      <c r="L676" s="113"/>
    </row>
    <row r="677" spans="12:12" x14ac:dyDescent="0.2">
      <c r="L677" s="113"/>
    </row>
    <row r="678" spans="12:12" x14ac:dyDescent="0.2">
      <c r="L678" s="113"/>
    </row>
    <row r="679" spans="12:12" x14ac:dyDescent="0.2">
      <c r="L679" s="113"/>
    </row>
    <row r="680" spans="12:12" x14ac:dyDescent="0.2">
      <c r="L680" s="113"/>
    </row>
    <row r="681" spans="12:12" x14ac:dyDescent="0.2">
      <c r="L681" s="113"/>
    </row>
    <row r="682" spans="12:12" x14ac:dyDescent="0.2">
      <c r="L682" s="113"/>
    </row>
    <row r="683" spans="12:12" x14ac:dyDescent="0.2">
      <c r="L683" s="113"/>
    </row>
    <row r="684" spans="12:12" x14ac:dyDescent="0.2">
      <c r="L684" s="113"/>
    </row>
    <row r="685" spans="12:12" x14ac:dyDescent="0.2">
      <c r="L685" s="113"/>
    </row>
    <row r="686" spans="12:12" x14ac:dyDescent="0.2">
      <c r="L686" s="113"/>
    </row>
    <row r="687" spans="12:12" x14ac:dyDescent="0.2">
      <c r="L687" s="113"/>
    </row>
    <row r="688" spans="12:12" x14ac:dyDescent="0.2">
      <c r="L688" s="113"/>
    </row>
    <row r="689" spans="12:12" x14ac:dyDescent="0.2">
      <c r="L689" s="113"/>
    </row>
    <row r="690" spans="12:12" x14ac:dyDescent="0.2">
      <c r="L690" s="113"/>
    </row>
    <row r="691" spans="12:12" x14ac:dyDescent="0.2">
      <c r="L691" s="113"/>
    </row>
    <row r="692" spans="12:12" x14ac:dyDescent="0.2">
      <c r="L692" s="113"/>
    </row>
    <row r="693" spans="12:12" x14ac:dyDescent="0.2">
      <c r="L693" s="113"/>
    </row>
    <row r="694" spans="12:12" x14ac:dyDescent="0.2">
      <c r="L694" s="113"/>
    </row>
    <row r="695" spans="12:12" x14ac:dyDescent="0.2">
      <c r="L695" s="113"/>
    </row>
    <row r="696" spans="12:12" x14ac:dyDescent="0.2">
      <c r="L696" s="113"/>
    </row>
    <row r="697" spans="12:12" x14ac:dyDescent="0.2">
      <c r="L697" s="113"/>
    </row>
    <row r="698" spans="12:12" x14ac:dyDescent="0.2">
      <c r="L698" s="113"/>
    </row>
    <row r="699" spans="12:12" x14ac:dyDescent="0.2">
      <c r="L699" s="113"/>
    </row>
    <row r="700" spans="12:12" x14ac:dyDescent="0.2">
      <c r="L700" s="113"/>
    </row>
    <row r="701" spans="12:12" x14ac:dyDescent="0.2">
      <c r="L701" s="113"/>
    </row>
    <row r="702" spans="12:12" x14ac:dyDescent="0.2">
      <c r="L702" s="113"/>
    </row>
    <row r="703" spans="12:12" x14ac:dyDescent="0.2">
      <c r="L703" s="113"/>
    </row>
    <row r="704" spans="12:12" x14ac:dyDescent="0.2">
      <c r="L704" s="113"/>
    </row>
    <row r="705" spans="12:12" x14ac:dyDescent="0.2">
      <c r="L705" s="113"/>
    </row>
    <row r="706" spans="12:12" x14ac:dyDescent="0.2">
      <c r="L706" s="113"/>
    </row>
    <row r="707" spans="12:12" x14ac:dyDescent="0.2">
      <c r="L707" s="113"/>
    </row>
    <row r="708" spans="12:12" x14ac:dyDescent="0.2">
      <c r="L708" s="113"/>
    </row>
    <row r="709" spans="12:12" x14ac:dyDescent="0.2">
      <c r="L709" s="113"/>
    </row>
    <row r="710" spans="12:12" x14ac:dyDescent="0.2">
      <c r="L710" s="113"/>
    </row>
    <row r="711" spans="12:12" x14ac:dyDescent="0.2">
      <c r="L711" s="113"/>
    </row>
    <row r="712" spans="12:12" x14ac:dyDescent="0.2">
      <c r="L712" s="113"/>
    </row>
    <row r="713" spans="12:12" x14ac:dyDescent="0.2">
      <c r="L713" s="113"/>
    </row>
    <row r="714" spans="12:12" x14ac:dyDescent="0.2">
      <c r="L714" s="113"/>
    </row>
    <row r="715" spans="12:12" x14ac:dyDescent="0.2">
      <c r="L715" s="113"/>
    </row>
    <row r="716" spans="12:12" x14ac:dyDescent="0.2">
      <c r="L716" s="113"/>
    </row>
    <row r="717" spans="12:12" x14ac:dyDescent="0.2">
      <c r="L717" s="113"/>
    </row>
    <row r="718" spans="12:12" x14ac:dyDescent="0.2">
      <c r="L718" s="113"/>
    </row>
    <row r="719" spans="12:12" x14ac:dyDescent="0.2">
      <c r="L719" s="113"/>
    </row>
    <row r="720" spans="12:12" x14ac:dyDescent="0.2">
      <c r="L720" s="113"/>
    </row>
    <row r="721" spans="12:12" x14ac:dyDescent="0.2">
      <c r="L721" s="113"/>
    </row>
    <row r="722" spans="12:12" x14ac:dyDescent="0.2">
      <c r="L722" s="113"/>
    </row>
    <row r="723" spans="12:12" x14ac:dyDescent="0.2">
      <c r="L723" s="113"/>
    </row>
    <row r="724" spans="12:12" x14ac:dyDescent="0.2">
      <c r="L724" s="113"/>
    </row>
    <row r="725" spans="12:12" x14ac:dyDescent="0.2">
      <c r="L725" s="113"/>
    </row>
    <row r="726" spans="12:12" x14ac:dyDescent="0.2">
      <c r="L726" s="113"/>
    </row>
    <row r="727" spans="12:12" x14ac:dyDescent="0.2">
      <c r="L727" s="113"/>
    </row>
    <row r="728" spans="12:12" x14ac:dyDescent="0.2">
      <c r="L728" s="113"/>
    </row>
    <row r="729" spans="12:12" x14ac:dyDescent="0.2">
      <c r="L729" s="113"/>
    </row>
    <row r="730" spans="12:12" x14ac:dyDescent="0.2">
      <c r="L730" s="113"/>
    </row>
    <row r="731" spans="12:12" x14ac:dyDescent="0.2">
      <c r="L731" s="113"/>
    </row>
    <row r="732" spans="12:12" x14ac:dyDescent="0.2">
      <c r="L732" s="113"/>
    </row>
    <row r="733" spans="12:12" x14ac:dyDescent="0.2">
      <c r="L733" s="113"/>
    </row>
    <row r="734" spans="12:12" x14ac:dyDescent="0.2">
      <c r="L734" s="113"/>
    </row>
    <row r="735" spans="12:12" x14ac:dyDescent="0.2">
      <c r="L735" s="113"/>
    </row>
    <row r="736" spans="12:12" x14ac:dyDescent="0.2">
      <c r="L736" s="113"/>
    </row>
    <row r="737" spans="12:12" x14ac:dyDescent="0.2">
      <c r="L737" s="113"/>
    </row>
    <row r="738" spans="12:12" x14ac:dyDescent="0.2">
      <c r="L738" s="113"/>
    </row>
    <row r="739" spans="12:12" x14ac:dyDescent="0.2">
      <c r="L739" s="113"/>
    </row>
    <row r="740" spans="12:12" x14ac:dyDescent="0.2">
      <c r="L740" s="113"/>
    </row>
    <row r="741" spans="12:12" x14ac:dyDescent="0.2">
      <c r="L741" s="113"/>
    </row>
    <row r="742" spans="12:12" x14ac:dyDescent="0.2">
      <c r="L742" s="113"/>
    </row>
    <row r="743" spans="12:12" x14ac:dyDescent="0.2">
      <c r="L743" s="113"/>
    </row>
    <row r="744" spans="12:12" x14ac:dyDescent="0.2">
      <c r="L744" s="113"/>
    </row>
    <row r="745" spans="12:12" x14ac:dyDescent="0.2">
      <c r="L745" s="113"/>
    </row>
    <row r="746" spans="12:12" x14ac:dyDescent="0.2">
      <c r="L746" s="113"/>
    </row>
    <row r="747" spans="12:12" x14ac:dyDescent="0.2">
      <c r="L747" s="113"/>
    </row>
    <row r="748" spans="12:12" x14ac:dyDescent="0.2">
      <c r="L748" s="113"/>
    </row>
    <row r="749" spans="12:12" x14ac:dyDescent="0.2">
      <c r="L749" s="113"/>
    </row>
    <row r="750" spans="12:12" x14ac:dyDescent="0.2">
      <c r="L750" s="113"/>
    </row>
    <row r="751" spans="12:12" x14ac:dyDescent="0.2">
      <c r="L751" s="113"/>
    </row>
    <row r="752" spans="12:12" x14ac:dyDescent="0.2">
      <c r="L752" s="113"/>
    </row>
    <row r="753" spans="12:12" x14ac:dyDescent="0.2">
      <c r="L753" s="113"/>
    </row>
    <row r="754" spans="12:12" x14ac:dyDescent="0.2">
      <c r="L754" s="113"/>
    </row>
    <row r="755" spans="12:12" x14ac:dyDescent="0.2">
      <c r="L755" s="113"/>
    </row>
    <row r="756" spans="12:12" x14ac:dyDescent="0.2">
      <c r="L756" s="113"/>
    </row>
    <row r="757" spans="12:12" x14ac:dyDescent="0.2">
      <c r="L757" s="113"/>
    </row>
    <row r="758" spans="12:12" x14ac:dyDescent="0.2">
      <c r="L758" s="113"/>
    </row>
    <row r="759" spans="12:12" x14ac:dyDescent="0.2">
      <c r="L759" s="113"/>
    </row>
    <row r="760" spans="12:12" x14ac:dyDescent="0.2">
      <c r="L760" s="113"/>
    </row>
    <row r="761" spans="12:12" x14ac:dyDescent="0.2">
      <c r="L761" s="113"/>
    </row>
    <row r="762" spans="12:12" x14ac:dyDescent="0.2">
      <c r="L762" s="113"/>
    </row>
    <row r="763" spans="12:12" x14ac:dyDescent="0.2">
      <c r="L763" s="113"/>
    </row>
    <row r="764" spans="12:12" x14ac:dyDescent="0.2">
      <c r="L764" s="113"/>
    </row>
    <row r="765" spans="12:12" x14ac:dyDescent="0.2">
      <c r="L765" s="113"/>
    </row>
    <row r="766" spans="12:12" x14ac:dyDescent="0.2">
      <c r="L766" s="113"/>
    </row>
    <row r="767" spans="12:12" x14ac:dyDescent="0.2">
      <c r="L767" s="113"/>
    </row>
    <row r="768" spans="12:12" x14ac:dyDescent="0.2">
      <c r="L768" s="113"/>
    </row>
    <row r="769" spans="12:12" x14ac:dyDescent="0.2">
      <c r="L769" s="113"/>
    </row>
    <row r="770" spans="12:12" x14ac:dyDescent="0.2">
      <c r="L770" s="113"/>
    </row>
    <row r="771" spans="12:12" x14ac:dyDescent="0.2">
      <c r="L771" s="113"/>
    </row>
    <row r="772" spans="12:12" x14ac:dyDescent="0.2">
      <c r="L772" s="113"/>
    </row>
    <row r="773" spans="12:12" x14ac:dyDescent="0.2">
      <c r="L773" s="113"/>
    </row>
    <row r="774" spans="12:12" x14ac:dyDescent="0.2">
      <c r="L774" s="113"/>
    </row>
    <row r="775" spans="12:12" x14ac:dyDescent="0.2">
      <c r="L775" s="113"/>
    </row>
    <row r="776" spans="12:12" x14ac:dyDescent="0.2">
      <c r="L776" s="113"/>
    </row>
    <row r="777" spans="12:12" x14ac:dyDescent="0.2">
      <c r="L777" s="113"/>
    </row>
    <row r="778" spans="12:12" x14ac:dyDescent="0.2">
      <c r="L778" s="113"/>
    </row>
    <row r="779" spans="12:12" x14ac:dyDescent="0.2">
      <c r="L779" s="113"/>
    </row>
    <row r="780" spans="12:12" x14ac:dyDescent="0.2">
      <c r="L780" s="113"/>
    </row>
    <row r="781" spans="12:12" x14ac:dyDescent="0.2">
      <c r="L781" s="113"/>
    </row>
    <row r="782" spans="12:12" x14ac:dyDescent="0.2">
      <c r="L782" s="113"/>
    </row>
    <row r="783" spans="12:12" x14ac:dyDescent="0.2">
      <c r="L783" s="113"/>
    </row>
    <row r="784" spans="12:12" x14ac:dyDescent="0.2">
      <c r="L784" s="113"/>
    </row>
    <row r="785" spans="12:12" x14ac:dyDescent="0.2">
      <c r="L785" s="113"/>
    </row>
    <row r="786" spans="12:12" x14ac:dyDescent="0.2">
      <c r="L786" s="113"/>
    </row>
    <row r="787" spans="12:12" x14ac:dyDescent="0.2">
      <c r="L787" s="113"/>
    </row>
    <row r="788" spans="12:12" x14ac:dyDescent="0.2">
      <c r="L788" s="113"/>
    </row>
    <row r="789" spans="12:12" x14ac:dyDescent="0.2">
      <c r="L789" s="113"/>
    </row>
    <row r="790" spans="12:12" x14ac:dyDescent="0.2">
      <c r="L790" s="113"/>
    </row>
    <row r="791" spans="12:12" x14ac:dyDescent="0.2">
      <c r="L791" s="113"/>
    </row>
    <row r="792" spans="12:12" x14ac:dyDescent="0.2">
      <c r="L792" s="113"/>
    </row>
    <row r="793" spans="12:12" x14ac:dyDescent="0.2">
      <c r="L793" s="113"/>
    </row>
    <row r="794" spans="12:12" x14ac:dyDescent="0.2">
      <c r="L794" s="113"/>
    </row>
    <row r="795" spans="12:12" x14ac:dyDescent="0.2">
      <c r="L795" s="113"/>
    </row>
    <row r="796" spans="12:12" x14ac:dyDescent="0.2">
      <c r="L796" s="113"/>
    </row>
    <row r="797" spans="12:12" x14ac:dyDescent="0.2">
      <c r="L797" s="113"/>
    </row>
    <row r="798" spans="12:12" x14ac:dyDescent="0.2">
      <c r="L798" s="113"/>
    </row>
    <row r="799" spans="12:12" x14ac:dyDescent="0.2">
      <c r="L799" s="113"/>
    </row>
    <row r="800" spans="12:12" x14ac:dyDescent="0.2">
      <c r="L800" s="113"/>
    </row>
    <row r="801" spans="12:12" x14ac:dyDescent="0.2">
      <c r="L801" s="113"/>
    </row>
    <row r="802" spans="12:12" x14ac:dyDescent="0.2">
      <c r="L802" s="113"/>
    </row>
    <row r="803" spans="12:12" x14ac:dyDescent="0.2">
      <c r="L803" s="113"/>
    </row>
    <row r="804" spans="12:12" x14ac:dyDescent="0.2">
      <c r="L804" s="113"/>
    </row>
    <row r="805" spans="12:12" x14ac:dyDescent="0.2">
      <c r="L805" s="113"/>
    </row>
    <row r="806" spans="12:12" x14ac:dyDescent="0.2">
      <c r="L806" s="113"/>
    </row>
    <row r="807" spans="12:12" x14ac:dyDescent="0.2">
      <c r="L807" s="113"/>
    </row>
    <row r="808" spans="12:12" x14ac:dyDescent="0.2">
      <c r="L808" s="113"/>
    </row>
    <row r="809" spans="12:12" x14ac:dyDescent="0.2">
      <c r="L809" s="113"/>
    </row>
    <row r="810" spans="12:12" x14ac:dyDescent="0.2">
      <c r="L810" s="113"/>
    </row>
    <row r="811" spans="12:12" x14ac:dyDescent="0.2">
      <c r="L811" s="113"/>
    </row>
    <row r="812" spans="12:12" x14ac:dyDescent="0.2">
      <c r="L812" s="113"/>
    </row>
    <row r="813" spans="12:12" x14ac:dyDescent="0.2">
      <c r="L813" s="113"/>
    </row>
    <row r="814" spans="12:12" x14ac:dyDescent="0.2">
      <c r="L814" s="113"/>
    </row>
    <row r="815" spans="12:12" x14ac:dyDescent="0.2">
      <c r="L815" s="113"/>
    </row>
    <row r="816" spans="12:12" x14ac:dyDescent="0.2">
      <c r="L816" s="113"/>
    </row>
    <row r="817" spans="12:12" x14ac:dyDescent="0.2">
      <c r="L817" s="113"/>
    </row>
    <row r="818" spans="12:12" x14ac:dyDescent="0.2">
      <c r="L818" s="113"/>
    </row>
    <row r="819" spans="12:12" x14ac:dyDescent="0.2">
      <c r="L819" s="113"/>
    </row>
    <row r="820" spans="12:12" x14ac:dyDescent="0.2">
      <c r="L820" s="113"/>
    </row>
    <row r="821" spans="12:12" x14ac:dyDescent="0.2">
      <c r="L821" s="113"/>
    </row>
    <row r="822" spans="12:12" x14ac:dyDescent="0.2">
      <c r="L822" s="113"/>
    </row>
    <row r="823" spans="12:12" x14ac:dyDescent="0.2">
      <c r="L823" s="113"/>
    </row>
    <row r="824" spans="12:12" x14ac:dyDescent="0.2">
      <c r="L824" s="113"/>
    </row>
    <row r="825" spans="12:12" x14ac:dyDescent="0.2">
      <c r="L825" s="113"/>
    </row>
    <row r="826" spans="12:12" x14ac:dyDescent="0.2">
      <c r="L826" s="113"/>
    </row>
    <row r="827" spans="12:12" x14ac:dyDescent="0.2">
      <c r="L827" s="113"/>
    </row>
    <row r="828" spans="12:12" x14ac:dyDescent="0.2">
      <c r="L828" s="113"/>
    </row>
    <row r="829" spans="12:12" x14ac:dyDescent="0.2">
      <c r="L829" s="113"/>
    </row>
    <row r="830" spans="12:12" x14ac:dyDescent="0.2">
      <c r="L830" s="113"/>
    </row>
    <row r="831" spans="12:12" x14ac:dyDescent="0.2">
      <c r="L831" s="113"/>
    </row>
    <row r="832" spans="12:12" x14ac:dyDescent="0.2">
      <c r="L832" s="113"/>
    </row>
    <row r="833" spans="12:12" x14ac:dyDescent="0.2">
      <c r="L833" s="113"/>
    </row>
    <row r="834" spans="12:12" x14ac:dyDescent="0.2">
      <c r="L834" s="113"/>
    </row>
    <row r="835" spans="12:12" x14ac:dyDescent="0.2">
      <c r="L835" s="113"/>
    </row>
    <row r="836" spans="12:12" x14ac:dyDescent="0.2">
      <c r="L836" s="113"/>
    </row>
    <row r="837" spans="12:12" x14ac:dyDescent="0.2">
      <c r="L837" s="113"/>
    </row>
    <row r="838" spans="12:12" x14ac:dyDescent="0.2">
      <c r="L838" s="113"/>
    </row>
    <row r="839" spans="12:12" x14ac:dyDescent="0.2">
      <c r="L839" s="113"/>
    </row>
    <row r="840" spans="12:12" x14ac:dyDescent="0.2">
      <c r="L840" s="113"/>
    </row>
    <row r="841" spans="12:12" x14ac:dyDescent="0.2">
      <c r="L841" s="113"/>
    </row>
    <row r="842" spans="12:12" x14ac:dyDescent="0.2">
      <c r="L842" s="113"/>
    </row>
    <row r="843" spans="12:12" x14ac:dyDescent="0.2">
      <c r="L843" s="113"/>
    </row>
    <row r="844" spans="12:12" x14ac:dyDescent="0.2">
      <c r="L844" s="113"/>
    </row>
    <row r="845" spans="12:12" x14ac:dyDescent="0.2">
      <c r="L845" s="113"/>
    </row>
    <row r="846" spans="12:12" x14ac:dyDescent="0.2">
      <c r="L846" s="113"/>
    </row>
    <row r="847" spans="12:12" x14ac:dyDescent="0.2">
      <c r="L847" s="113"/>
    </row>
    <row r="848" spans="12:12" x14ac:dyDescent="0.2">
      <c r="L848" s="113"/>
    </row>
    <row r="849" spans="12:12" x14ac:dyDescent="0.2">
      <c r="L849" s="113"/>
    </row>
    <row r="850" spans="12:12" x14ac:dyDescent="0.2">
      <c r="L850" s="113"/>
    </row>
    <row r="851" spans="12:12" x14ac:dyDescent="0.2">
      <c r="L851" s="113"/>
    </row>
    <row r="852" spans="12:12" x14ac:dyDescent="0.2">
      <c r="L852" s="113"/>
    </row>
    <row r="853" spans="12:12" x14ac:dyDescent="0.2">
      <c r="L853" s="113"/>
    </row>
    <row r="854" spans="12:12" x14ac:dyDescent="0.2">
      <c r="L854" s="113"/>
    </row>
    <row r="855" spans="12:12" x14ac:dyDescent="0.2">
      <c r="L855" s="113"/>
    </row>
    <row r="856" spans="12:12" x14ac:dyDescent="0.2">
      <c r="L856" s="113"/>
    </row>
    <row r="857" spans="12:12" x14ac:dyDescent="0.2">
      <c r="L857" s="113"/>
    </row>
    <row r="858" spans="12:12" x14ac:dyDescent="0.2">
      <c r="L858" s="113"/>
    </row>
    <row r="859" spans="12:12" x14ac:dyDescent="0.2">
      <c r="L859" s="113"/>
    </row>
    <row r="860" spans="12:12" x14ac:dyDescent="0.2">
      <c r="L860" s="113"/>
    </row>
    <row r="861" spans="12:12" x14ac:dyDescent="0.2">
      <c r="L861" s="113"/>
    </row>
    <row r="862" spans="12:12" x14ac:dyDescent="0.2">
      <c r="L862" s="113"/>
    </row>
    <row r="863" spans="12:12" x14ac:dyDescent="0.2">
      <c r="L863" s="113"/>
    </row>
    <row r="864" spans="12:12" x14ac:dyDescent="0.2">
      <c r="L864" s="113"/>
    </row>
    <row r="865" spans="12:12" x14ac:dyDescent="0.2">
      <c r="L865" s="113"/>
    </row>
    <row r="866" spans="12:12" x14ac:dyDescent="0.2">
      <c r="L866" s="113"/>
    </row>
    <row r="867" spans="12:12" x14ac:dyDescent="0.2">
      <c r="L867" s="113"/>
    </row>
    <row r="868" spans="12:12" x14ac:dyDescent="0.2">
      <c r="L868" s="113"/>
    </row>
    <row r="869" spans="12:12" x14ac:dyDescent="0.2">
      <c r="L869" s="113"/>
    </row>
    <row r="870" spans="12:12" x14ac:dyDescent="0.2">
      <c r="L870" s="113"/>
    </row>
    <row r="871" spans="12:12" x14ac:dyDescent="0.2">
      <c r="L871" s="113"/>
    </row>
    <row r="872" spans="12:12" x14ac:dyDescent="0.2">
      <c r="L872" s="113"/>
    </row>
    <row r="873" spans="12:12" x14ac:dyDescent="0.2">
      <c r="L873" s="113"/>
    </row>
    <row r="874" spans="12:12" x14ac:dyDescent="0.2">
      <c r="L874" s="113"/>
    </row>
    <row r="875" spans="12:12" x14ac:dyDescent="0.2">
      <c r="L875" s="113"/>
    </row>
    <row r="876" spans="12:12" x14ac:dyDescent="0.2">
      <c r="L876" s="113"/>
    </row>
    <row r="877" spans="12:12" x14ac:dyDescent="0.2">
      <c r="L877" s="113"/>
    </row>
    <row r="878" spans="12:12" x14ac:dyDescent="0.2">
      <c r="L878" s="113"/>
    </row>
    <row r="879" spans="12:12" x14ac:dyDescent="0.2">
      <c r="L879" s="113"/>
    </row>
    <row r="880" spans="12:12" x14ac:dyDescent="0.2">
      <c r="L880" s="113"/>
    </row>
    <row r="881" spans="12:12" x14ac:dyDescent="0.2">
      <c r="L881" s="113"/>
    </row>
    <row r="882" spans="12:12" x14ac:dyDescent="0.2">
      <c r="L882" s="113"/>
    </row>
    <row r="883" spans="12:12" x14ac:dyDescent="0.2">
      <c r="L883" s="113"/>
    </row>
    <row r="884" spans="12:12" x14ac:dyDescent="0.2">
      <c r="L884" s="113"/>
    </row>
    <row r="885" spans="12:12" x14ac:dyDescent="0.2">
      <c r="L885" s="113"/>
    </row>
    <row r="886" spans="12:12" x14ac:dyDescent="0.2">
      <c r="L886" s="113"/>
    </row>
    <row r="887" spans="12:12" x14ac:dyDescent="0.2">
      <c r="L887" s="113"/>
    </row>
    <row r="888" spans="12:12" x14ac:dyDescent="0.2">
      <c r="L888" s="113"/>
    </row>
    <row r="889" spans="12:12" x14ac:dyDescent="0.2">
      <c r="L889" s="113"/>
    </row>
    <row r="890" spans="12:12" x14ac:dyDescent="0.2">
      <c r="L890" s="113"/>
    </row>
    <row r="891" spans="12:12" x14ac:dyDescent="0.2">
      <c r="L891" s="113"/>
    </row>
    <row r="892" spans="12:12" x14ac:dyDescent="0.2">
      <c r="L892" s="113"/>
    </row>
    <row r="893" spans="12:12" x14ac:dyDescent="0.2">
      <c r="L893" s="113"/>
    </row>
    <row r="894" spans="12:12" x14ac:dyDescent="0.2">
      <c r="L894" s="113"/>
    </row>
    <row r="895" spans="12:12" x14ac:dyDescent="0.2">
      <c r="L895" s="113"/>
    </row>
    <row r="896" spans="12:12" x14ac:dyDescent="0.2">
      <c r="L896" s="113"/>
    </row>
    <row r="897" spans="12:12" x14ac:dyDescent="0.2">
      <c r="L897" s="113"/>
    </row>
    <row r="898" spans="12:12" x14ac:dyDescent="0.2">
      <c r="L898" s="113"/>
    </row>
    <row r="899" spans="12:12" x14ac:dyDescent="0.2">
      <c r="L899" s="113"/>
    </row>
    <row r="900" spans="12:12" x14ac:dyDescent="0.2">
      <c r="L900" s="113"/>
    </row>
    <row r="901" spans="12:12" x14ac:dyDescent="0.2">
      <c r="L901" s="113"/>
    </row>
    <row r="902" spans="12:12" x14ac:dyDescent="0.2">
      <c r="L902" s="113"/>
    </row>
    <row r="903" spans="12:12" x14ac:dyDescent="0.2">
      <c r="L903" s="113"/>
    </row>
    <row r="904" spans="12:12" x14ac:dyDescent="0.2">
      <c r="L904" s="113"/>
    </row>
    <row r="905" spans="12:12" x14ac:dyDescent="0.2">
      <c r="L905" s="113"/>
    </row>
    <row r="906" spans="12:12" x14ac:dyDescent="0.2">
      <c r="L906" s="113"/>
    </row>
    <row r="907" spans="12:12" x14ac:dyDescent="0.2">
      <c r="L907" s="113"/>
    </row>
    <row r="908" spans="12:12" x14ac:dyDescent="0.2">
      <c r="L908" s="113"/>
    </row>
    <row r="909" spans="12:12" x14ac:dyDescent="0.2">
      <c r="L909" s="113"/>
    </row>
    <row r="910" spans="12:12" x14ac:dyDescent="0.2">
      <c r="L910" s="113"/>
    </row>
    <row r="911" spans="12:12" x14ac:dyDescent="0.2">
      <c r="L911" s="113"/>
    </row>
    <row r="912" spans="12:12" x14ac:dyDescent="0.2">
      <c r="L912" s="113"/>
    </row>
    <row r="913" spans="12:12" x14ac:dyDescent="0.2">
      <c r="L913" s="113"/>
    </row>
    <row r="914" spans="12:12" x14ac:dyDescent="0.2">
      <c r="L914" s="113"/>
    </row>
    <row r="915" spans="12:12" x14ac:dyDescent="0.2">
      <c r="L915" s="113"/>
    </row>
    <row r="916" spans="12:12" x14ac:dyDescent="0.2">
      <c r="L916" s="113"/>
    </row>
    <row r="917" spans="12:12" x14ac:dyDescent="0.2">
      <c r="L917" s="113"/>
    </row>
    <row r="918" spans="12:12" x14ac:dyDescent="0.2">
      <c r="L918" s="113"/>
    </row>
    <row r="919" spans="12:12" x14ac:dyDescent="0.2">
      <c r="L919" s="113"/>
    </row>
    <row r="920" spans="12:12" x14ac:dyDescent="0.2">
      <c r="L920" s="113"/>
    </row>
    <row r="921" spans="12:12" x14ac:dyDescent="0.2">
      <c r="L921" s="113"/>
    </row>
    <row r="922" spans="12:12" x14ac:dyDescent="0.2">
      <c r="L922" s="113"/>
    </row>
    <row r="923" spans="12:12" x14ac:dyDescent="0.2">
      <c r="L923" s="113"/>
    </row>
    <row r="924" spans="12:12" x14ac:dyDescent="0.2">
      <c r="L924" s="113"/>
    </row>
    <row r="925" spans="12:12" x14ac:dyDescent="0.2">
      <c r="L925" s="113"/>
    </row>
    <row r="926" spans="12:12" x14ac:dyDescent="0.2">
      <c r="L926" s="113"/>
    </row>
    <row r="927" spans="12:12" x14ac:dyDescent="0.2">
      <c r="L927" s="113"/>
    </row>
    <row r="928" spans="12:12" x14ac:dyDescent="0.2">
      <c r="L928" s="113"/>
    </row>
    <row r="929" spans="12:12" x14ac:dyDescent="0.2">
      <c r="L929" s="113"/>
    </row>
    <row r="930" spans="12:12" x14ac:dyDescent="0.2">
      <c r="L930" s="113"/>
    </row>
    <row r="931" spans="12:12" x14ac:dyDescent="0.2">
      <c r="L931" s="113"/>
    </row>
    <row r="932" spans="12:12" x14ac:dyDescent="0.2">
      <c r="L932" s="113"/>
    </row>
    <row r="933" spans="12:12" x14ac:dyDescent="0.2">
      <c r="L933" s="113"/>
    </row>
    <row r="934" spans="12:12" x14ac:dyDescent="0.2">
      <c r="L934" s="113"/>
    </row>
    <row r="935" spans="12:12" x14ac:dyDescent="0.2">
      <c r="L935" s="113"/>
    </row>
    <row r="936" spans="12:12" x14ac:dyDescent="0.2">
      <c r="L936" s="113"/>
    </row>
    <row r="937" spans="12:12" x14ac:dyDescent="0.2">
      <c r="L937" s="113"/>
    </row>
    <row r="938" spans="12:12" x14ac:dyDescent="0.2">
      <c r="L938" s="113"/>
    </row>
    <row r="939" spans="12:12" x14ac:dyDescent="0.2">
      <c r="L939" s="113"/>
    </row>
    <row r="940" spans="12:12" x14ac:dyDescent="0.2">
      <c r="L940" s="113"/>
    </row>
    <row r="941" spans="12:12" x14ac:dyDescent="0.2">
      <c r="L941" s="113"/>
    </row>
    <row r="942" spans="12:12" x14ac:dyDescent="0.2">
      <c r="L942" s="113"/>
    </row>
    <row r="943" spans="12:12" x14ac:dyDescent="0.2">
      <c r="L943" s="113"/>
    </row>
    <row r="944" spans="12:12" x14ac:dyDescent="0.2">
      <c r="L944" s="113"/>
    </row>
    <row r="945" spans="12:12" x14ac:dyDescent="0.2">
      <c r="L945" s="113"/>
    </row>
    <row r="946" spans="12:12" x14ac:dyDescent="0.2">
      <c r="L946" s="113"/>
    </row>
    <row r="947" spans="12:12" x14ac:dyDescent="0.2">
      <c r="L947" s="113"/>
    </row>
    <row r="948" spans="12:12" x14ac:dyDescent="0.2">
      <c r="L948" s="113"/>
    </row>
    <row r="949" spans="12:12" x14ac:dyDescent="0.2">
      <c r="L949" s="113"/>
    </row>
    <row r="950" spans="12:12" x14ac:dyDescent="0.2">
      <c r="L950" s="113"/>
    </row>
    <row r="951" spans="12:12" x14ac:dyDescent="0.2">
      <c r="L951" s="113"/>
    </row>
    <row r="952" spans="12:12" x14ac:dyDescent="0.2">
      <c r="L952" s="113"/>
    </row>
    <row r="953" spans="12:12" x14ac:dyDescent="0.2">
      <c r="L953" s="113"/>
    </row>
    <row r="954" spans="12:12" x14ac:dyDescent="0.2">
      <c r="L954" s="113"/>
    </row>
    <row r="955" spans="12:12" x14ac:dyDescent="0.2">
      <c r="L955" s="113"/>
    </row>
    <row r="956" spans="12:12" x14ac:dyDescent="0.2">
      <c r="L956" s="113"/>
    </row>
    <row r="957" spans="12:12" x14ac:dyDescent="0.2">
      <c r="L957" s="113"/>
    </row>
    <row r="958" spans="12:12" x14ac:dyDescent="0.2">
      <c r="L958" s="113"/>
    </row>
    <row r="959" spans="12:12" x14ac:dyDescent="0.2">
      <c r="L959" s="113"/>
    </row>
    <row r="960" spans="12:12" x14ac:dyDescent="0.2">
      <c r="L960" s="113"/>
    </row>
    <row r="961" spans="12:12" x14ac:dyDescent="0.2">
      <c r="L961" s="113"/>
    </row>
    <row r="962" spans="12:12" x14ac:dyDescent="0.2">
      <c r="L962" s="113"/>
    </row>
    <row r="963" spans="12:12" x14ac:dyDescent="0.2">
      <c r="L963" s="113"/>
    </row>
    <row r="964" spans="12:12" x14ac:dyDescent="0.2">
      <c r="L964" s="113"/>
    </row>
    <row r="965" spans="12:12" x14ac:dyDescent="0.2">
      <c r="L965" s="113"/>
    </row>
    <row r="966" spans="12:12" x14ac:dyDescent="0.2">
      <c r="L966" s="113"/>
    </row>
    <row r="967" spans="12:12" x14ac:dyDescent="0.2">
      <c r="L967" s="113"/>
    </row>
    <row r="968" spans="12:12" x14ac:dyDescent="0.2">
      <c r="L968" s="113"/>
    </row>
    <row r="969" spans="12:12" x14ac:dyDescent="0.2">
      <c r="L969" s="113"/>
    </row>
    <row r="970" spans="12:12" x14ac:dyDescent="0.2">
      <c r="L970" s="113"/>
    </row>
    <row r="971" spans="12:12" x14ac:dyDescent="0.2">
      <c r="L971" s="113"/>
    </row>
    <row r="972" spans="12:12" x14ac:dyDescent="0.2">
      <c r="L972" s="113"/>
    </row>
    <row r="973" spans="12:12" x14ac:dyDescent="0.2">
      <c r="L973" s="113"/>
    </row>
    <row r="974" spans="12:12" x14ac:dyDescent="0.2">
      <c r="L974" s="113"/>
    </row>
    <row r="975" spans="12:12" x14ac:dyDescent="0.2">
      <c r="L975" s="113"/>
    </row>
    <row r="976" spans="12:12" x14ac:dyDescent="0.2">
      <c r="L976" s="113"/>
    </row>
    <row r="977" spans="12:12" x14ac:dyDescent="0.2">
      <c r="L977" s="113"/>
    </row>
    <row r="978" spans="12:12" x14ac:dyDescent="0.2">
      <c r="L978" s="113"/>
    </row>
    <row r="979" spans="12:12" x14ac:dyDescent="0.2">
      <c r="L979" s="113"/>
    </row>
    <row r="980" spans="12:12" x14ac:dyDescent="0.2">
      <c r="L980" s="113"/>
    </row>
    <row r="981" spans="12:12" x14ac:dyDescent="0.2">
      <c r="L981" s="113"/>
    </row>
    <row r="982" spans="12:12" x14ac:dyDescent="0.2">
      <c r="L982" s="113"/>
    </row>
    <row r="983" spans="12:12" x14ac:dyDescent="0.2">
      <c r="L983" s="113"/>
    </row>
    <row r="984" spans="12:12" x14ac:dyDescent="0.2">
      <c r="L984" s="113"/>
    </row>
    <row r="985" spans="12:12" x14ac:dyDescent="0.2">
      <c r="L985" s="113"/>
    </row>
    <row r="986" spans="12:12" x14ac:dyDescent="0.2">
      <c r="L986" s="113"/>
    </row>
    <row r="987" spans="12:12" x14ac:dyDescent="0.2">
      <c r="L987" s="113"/>
    </row>
    <row r="988" spans="12:12" x14ac:dyDescent="0.2">
      <c r="L988" s="113"/>
    </row>
    <row r="989" spans="12:12" x14ac:dyDescent="0.2">
      <c r="L989" s="113"/>
    </row>
    <row r="990" spans="12:12" x14ac:dyDescent="0.2">
      <c r="L990" s="113"/>
    </row>
    <row r="991" spans="12:12" x14ac:dyDescent="0.2">
      <c r="L991" s="113"/>
    </row>
    <row r="992" spans="12:12" x14ac:dyDescent="0.2">
      <c r="L992" s="113"/>
    </row>
    <row r="993" spans="12:12" x14ac:dyDescent="0.2">
      <c r="L993" s="113"/>
    </row>
    <row r="994" spans="12:12" x14ac:dyDescent="0.2">
      <c r="L994" s="113"/>
    </row>
    <row r="995" spans="12:12" x14ac:dyDescent="0.2">
      <c r="L995" s="113"/>
    </row>
    <row r="996" spans="12:12" x14ac:dyDescent="0.2">
      <c r="L996" s="113"/>
    </row>
    <row r="997" spans="12:12" x14ac:dyDescent="0.2">
      <c r="L997" s="113"/>
    </row>
    <row r="998" spans="12:12" x14ac:dyDescent="0.2">
      <c r="L998" s="113"/>
    </row>
    <row r="999" spans="12:12" x14ac:dyDescent="0.2">
      <c r="L999" s="113"/>
    </row>
    <row r="1000" spans="12:12" x14ac:dyDescent="0.2">
      <c r="L1000" s="113"/>
    </row>
    <row r="1001" spans="12:12" x14ac:dyDescent="0.2">
      <c r="L1001" s="113"/>
    </row>
    <row r="1002" spans="12:12" x14ac:dyDescent="0.2">
      <c r="L1002" s="113"/>
    </row>
    <row r="1003" spans="12:12" x14ac:dyDescent="0.2">
      <c r="L1003" s="113"/>
    </row>
    <row r="1004" spans="12:12" x14ac:dyDescent="0.2">
      <c r="L1004" s="113"/>
    </row>
    <row r="1005" spans="12:12" x14ac:dyDescent="0.2">
      <c r="L1005" s="113"/>
    </row>
    <row r="1006" spans="12:12" x14ac:dyDescent="0.2">
      <c r="L1006" s="113"/>
    </row>
    <row r="1007" spans="12:12" x14ac:dyDescent="0.2">
      <c r="L1007" s="113"/>
    </row>
    <row r="1008" spans="12:12" x14ac:dyDescent="0.2">
      <c r="L1008" s="113"/>
    </row>
    <row r="1009" spans="12:12" x14ac:dyDescent="0.2">
      <c r="L1009" s="113"/>
    </row>
    <row r="1010" spans="12:12" x14ac:dyDescent="0.2">
      <c r="L1010" s="113"/>
    </row>
    <row r="1011" spans="12:12" x14ac:dyDescent="0.2">
      <c r="L1011" s="113"/>
    </row>
    <row r="1012" spans="12:12" x14ac:dyDescent="0.2">
      <c r="L1012" s="113"/>
    </row>
    <row r="1013" spans="12:12" x14ac:dyDescent="0.2">
      <c r="L1013" s="113"/>
    </row>
    <row r="1014" spans="12:12" x14ac:dyDescent="0.2">
      <c r="L1014" s="113"/>
    </row>
    <row r="1015" spans="12:12" x14ac:dyDescent="0.2">
      <c r="L1015" s="113"/>
    </row>
    <row r="1016" spans="12:12" x14ac:dyDescent="0.2">
      <c r="L1016" s="113"/>
    </row>
    <row r="1017" spans="12:12" x14ac:dyDescent="0.2">
      <c r="L1017" s="113"/>
    </row>
    <row r="1018" spans="12:12" x14ac:dyDescent="0.2">
      <c r="L1018" s="113"/>
    </row>
    <row r="1019" spans="12:12" x14ac:dyDescent="0.2">
      <c r="L1019" s="113"/>
    </row>
    <row r="1020" spans="12:12" x14ac:dyDescent="0.2">
      <c r="L1020" s="113"/>
    </row>
    <row r="1021" spans="12:12" x14ac:dyDescent="0.2">
      <c r="L1021" s="113"/>
    </row>
    <row r="1022" spans="12:12" x14ac:dyDescent="0.2">
      <c r="L1022" s="113"/>
    </row>
    <row r="1023" spans="12:12" x14ac:dyDescent="0.2">
      <c r="L1023" s="113"/>
    </row>
    <row r="1024" spans="12:12" x14ac:dyDescent="0.2">
      <c r="L1024" s="113"/>
    </row>
    <row r="1025" spans="12:12" x14ac:dyDescent="0.2">
      <c r="L1025" s="113"/>
    </row>
    <row r="1026" spans="12:12" x14ac:dyDescent="0.2">
      <c r="L1026" s="113"/>
    </row>
    <row r="1027" spans="12:12" x14ac:dyDescent="0.2">
      <c r="L1027" s="113"/>
    </row>
    <row r="1028" spans="12:12" x14ac:dyDescent="0.2">
      <c r="L1028" s="113"/>
    </row>
    <row r="1029" spans="12:12" x14ac:dyDescent="0.2">
      <c r="L1029" s="113"/>
    </row>
    <row r="1030" spans="12:12" x14ac:dyDescent="0.2">
      <c r="L1030" s="113"/>
    </row>
    <row r="1031" spans="12:12" x14ac:dyDescent="0.2">
      <c r="L1031" s="113"/>
    </row>
    <row r="1032" spans="12:12" x14ac:dyDescent="0.2">
      <c r="L1032" s="113"/>
    </row>
    <row r="1033" spans="12:12" x14ac:dyDescent="0.2">
      <c r="L1033" s="113"/>
    </row>
    <row r="1034" spans="12:12" x14ac:dyDescent="0.2">
      <c r="L1034" s="113"/>
    </row>
    <row r="1035" spans="12:12" x14ac:dyDescent="0.2">
      <c r="L1035" s="113"/>
    </row>
    <row r="1036" spans="12:12" x14ac:dyDescent="0.2">
      <c r="L1036" s="113"/>
    </row>
    <row r="1037" spans="12:12" x14ac:dyDescent="0.2">
      <c r="L1037" s="113"/>
    </row>
    <row r="1038" spans="12:12" x14ac:dyDescent="0.2">
      <c r="L1038" s="113"/>
    </row>
    <row r="1039" spans="12:12" x14ac:dyDescent="0.2">
      <c r="L1039" s="113"/>
    </row>
    <row r="1040" spans="12:12" x14ac:dyDescent="0.2">
      <c r="L1040" s="113"/>
    </row>
    <row r="1041" spans="12:12" x14ac:dyDescent="0.2">
      <c r="L1041" s="113"/>
    </row>
    <row r="1042" spans="12:12" x14ac:dyDescent="0.2">
      <c r="L1042" s="113"/>
    </row>
    <row r="1043" spans="12:12" x14ac:dyDescent="0.2">
      <c r="L1043" s="113"/>
    </row>
    <row r="1044" spans="12:12" x14ac:dyDescent="0.2">
      <c r="L1044" s="113"/>
    </row>
    <row r="1045" spans="12:12" x14ac:dyDescent="0.2">
      <c r="L1045" s="113"/>
    </row>
    <row r="1046" spans="12:12" x14ac:dyDescent="0.2">
      <c r="L1046" s="113"/>
    </row>
    <row r="1047" spans="12:12" x14ac:dyDescent="0.2">
      <c r="L1047" s="113"/>
    </row>
    <row r="1048" spans="12:12" x14ac:dyDescent="0.2">
      <c r="L1048" s="113"/>
    </row>
    <row r="1049" spans="12:12" x14ac:dyDescent="0.2">
      <c r="L1049" s="113"/>
    </row>
    <row r="1050" spans="12:12" x14ac:dyDescent="0.2">
      <c r="L1050" s="113"/>
    </row>
    <row r="1051" spans="12:12" x14ac:dyDescent="0.2">
      <c r="L1051" s="113"/>
    </row>
    <row r="1052" spans="12:12" x14ac:dyDescent="0.2">
      <c r="L1052" s="113"/>
    </row>
    <row r="1053" spans="12:12" x14ac:dyDescent="0.2">
      <c r="L1053" s="113"/>
    </row>
    <row r="1054" spans="12:12" x14ac:dyDescent="0.2">
      <c r="L1054" s="113"/>
    </row>
    <row r="1055" spans="12:12" x14ac:dyDescent="0.2">
      <c r="L1055" s="113"/>
    </row>
    <row r="1056" spans="12:12" x14ac:dyDescent="0.2">
      <c r="L1056" s="113"/>
    </row>
    <row r="1057" spans="12:12" x14ac:dyDescent="0.2">
      <c r="L1057" s="113"/>
    </row>
    <row r="1058" spans="12:12" x14ac:dyDescent="0.2">
      <c r="L1058" s="113"/>
    </row>
    <row r="1059" spans="12:12" x14ac:dyDescent="0.2">
      <c r="L1059" s="113"/>
    </row>
    <row r="1060" spans="12:12" x14ac:dyDescent="0.2">
      <c r="L1060" s="113"/>
    </row>
    <row r="1061" spans="12:12" x14ac:dyDescent="0.2">
      <c r="L1061" s="113"/>
    </row>
    <row r="1062" spans="12:12" x14ac:dyDescent="0.2">
      <c r="L1062" s="113"/>
    </row>
    <row r="1063" spans="12:12" x14ac:dyDescent="0.2">
      <c r="L1063" s="113"/>
    </row>
    <row r="1064" spans="12:12" x14ac:dyDescent="0.2">
      <c r="L1064" s="113"/>
    </row>
    <row r="1065" spans="12:12" x14ac:dyDescent="0.2">
      <c r="L1065" s="113"/>
    </row>
    <row r="1066" spans="12:12" x14ac:dyDescent="0.2">
      <c r="L1066" s="113"/>
    </row>
    <row r="1067" spans="12:12" x14ac:dyDescent="0.2">
      <c r="L1067" s="113"/>
    </row>
    <row r="1068" spans="12:12" x14ac:dyDescent="0.2">
      <c r="L1068" s="113"/>
    </row>
    <row r="1069" spans="12:12" x14ac:dyDescent="0.2">
      <c r="L1069" s="113"/>
    </row>
    <row r="1070" spans="12:12" x14ac:dyDescent="0.2">
      <c r="L1070" s="113"/>
    </row>
    <row r="1071" spans="12:12" x14ac:dyDescent="0.2">
      <c r="L1071" s="113"/>
    </row>
    <row r="1072" spans="12:12" x14ac:dyDescent="0.2">
      <c r="L1072" s="113"/>
    </row>
    <row r="1073" spans="12:12" x14ac:dyDescent="0.2">
      <c r="L1073" s="113"/>
    </row>
    <row r="1074" spans="12:12" x14ac:dyDescent="0.2">
      <c r="L1074" s="113"/>
    </row>
    <row r="1075" spans="12:12" x14ac:dyDescent="0.2">
      <c r="L1075" s="113"/>
    </row>
    <row r="1076" spans="12:12" x14ac:dyDescent="0.2">
      <c r="L1076" s="113"/>
    </row>
    <row r="1077" spans="12:12" x14ac:dyDescent="0.2">
      <c r="L1077" s="113"/>
    </row>
    <row r="1078" spans="12:12" x14ac:dyDescent="0.2">
      <c r="L1078" s="113"/>
    </row>
    <row r="1079" spans="12:12" x14ac:dyDescent="0.2">
      <c r="L1079" s="113"/>
    </row>
    <row r="1080" spans="12:12" x14ac:dyDescent="0.2">
      <c r="L1080" s="113"/>
    </row>
    <row r="1081" spans="12:12" x14ac:dyDescent="0.2">
      <c r="L1081" s="113"/>
    </row>
    <row r="1082" spans="12:12" x14ac:dyDescent="0.2">
      <c r="L1082" s="113"/>
    </row>
    <row r="1083" spans="12:12" x14ac:dyDescent="0.2">
      <c r="L1083" s="113"/>
    </row>
    <row r="1084" spans="12:12" x14ac:dyDescent="0.2">
      <c r="L1084" s="113"/>
    </row>
    <row r="1085" spans="12:12" x14ac:dyDescent="0.2">
      <c r="L1085" s="113"/>
    </row>
    <row r="1086" spans="12:12" x14ac:dyDescent="0.2">
      <c r="L1086" s="113"/>
    </row>
    <row r="1087" spans="12:12" x14ac:dyDescent="0.2">
      <c r="L1087" s="113"/>
    </row>
    <row r="1088" spans="12:12" x14ac:dyDescent="0.2">
      <c r="L1088" s="113"/>
    </row>
    <row r="1089" spans="12:12" x14ac:dyDescent="0.2">
      <c r="L1089" s="113"/>
    </row>
    <row r="1090" spans="12:12" x14ac:dyDescent="0.2">
      <c r="L1090" s="113"/>
    </row>
    <row r="1091" spans="12:12" x14ac:dyDescent="0.2">
      <c r="L1091" s="113"/>
    </row>
    <row r="1092" spans="12:12" x14ac:dyDescent="0.2">
      <c r="L1092" s="113"/>
    </row>
    <row r="1093" spans="12:12" x14ac:dyDescent="0.2">
      <c r="L1093" s="113"/>
    </row>
    <row r="1094" spans="12:12" x14ac:dyDescent="0.2">
      <c r="L1094" s="113"/>
    </row>
    <row r="1095" spans="12:12" x14ac:dyDescent="0.2">
      <c r="L1095" s="113"/>
    </row>
    <row r="1096" spans="12:12" x14ac:dyDescent="0.2">
      <c r="L1096" s="113"/>
    </row>
    <row r="1097" spans="12:12" x14ac:dyDescent="0.2">
      <c r="L1097" s="113"/>
    </row>
    <row r="1098" spans="12:12" x14ac:dyDescent="0.2">
      <c r="L1098" s="113"/>
    </row>
    <row r="1099" spans="12:12" x14ac:dyDescent="0.2">
      <c r="L1099" s="113"/>
    </row>
    <row r="1100" spans="12:12" x14ac:dyDescent="0.2">
      <c r="L1100" s="113"/>
    </row>
    <row r="1101" spans="12:12" x14ac:dyDescent="0.2">
      <c r="L1101" s="113"/>
    </row>
    <row r="1102" spans="12:12" x14ac:dyDescent="0.2">
      <c r="L1102" s="113"/>
    </row>
    <row r="1103" spans="12:12" x14ac:dyDescent="0.2">
      <c r="L1103" s="113"/>
    </row>
    <row r="1104" spans="12:12" x14ac:dyDescent="0.2">
      <c r="L1104" s="113"/>
    </row>
    <row r="1105" spans="12:12" x14ac:dyDescent="0.2">
      <c r="L1105" s="113"/>
    </row>
    <row r="1106" spans="12:12" x14ac:dyDescent="0.2">
      <c r="L1106" s="113"/>
    </row>
    <row r="1107" spans="12:12" x14ac:dyDescent="0.2">
      <c r="L1107" s="113"/>
    </row>
    <row r="1108" spans="12:12" x14ac:dyDescent="0.2">
      <c r="L1108" s="113"/>
    </row>
    <row r="1109" spans="12:12" x14ac:dyDescent="0.2">
      <c r="L1109" s="113"/>
    </row>
    <row r="1110" spans="12:12" x14ac:dyDescent="0.2">
      <c r="L1110" s="113"/>
    </row>
    <row r="1111" spans="12:12" x14ac:dyDescent="0.2">
      <c r="L1111" s="113"/>
    </row>
    <row r="1112" spans="12:12" x14ac:dyDescent="0.2">
      <c r="L1112" s="113"/>
    </row>
    <row r="1113" spans="12:12" x14ac:dyDescent="0.2">
      <c r="L1113" s="113"/>
    </row>
    <row r="1114" spans="12:12" x14ac:dyDescent="0.2">
      <c r="L1114" s="113"/>
    </row>
    <row r="1115" spans="12:12" x14ac:dyDescent="0.2">
      <c r="L1115" s="113"/>
    </row>
    <row r="1116" spans="12:12" x14ac:dyDescent="0.2">
      <c r="L1116" s="113"/>
    </row>
    <row r="1117" spans="12:12" x14ac:dyDescent="0.2">
      <c r="L1117" s="113"/>
    </row>
    <row r="1118" spans="12:12" x14ac:dyDescent="0.2">
      <c r="L1118" s="113"/>
    </row>
    <row r="1119" spans="12:12" x14ac:dyDescent="0.2">
      <c r="L1119" s="113"/>
    </row>
    <row r="1120" spans="12:12" x14ac:dyDescent="0.2">
      <c r="L1120" s="113"/>
    </row>
    <row r="1121" spans="12:12" x14ac:dyDescent="0.2">
      <c r="L1121" s="113"/>
    </row>
    <row r="1122" spans="12:12" x14ac:dyDescent="0.2">
      <c r="L1122" s="113"/>
    </row>
    <row r="1123" spans="12:12" x14ac:dyDescent="0.2">
      <c r="L1123" s="113"/>
    </row>
    <row r="1124" spans="12:12" x14ac:dyDescent="0.2">
      <c r="L1124" s="113"/>
    </row>
    <row r="1125" spans="12:12" x14ac:dyDescent="0.2">
      <c r="L1125" s="113"/>
    </row>
    <row r="1126" spans="12:12" x14ac:dyDescent="0.2">
      <c r="L1126" s="113"/>
    </row>
    <row r="1127" spans="12:12" x14ac:dyDescent="0.2">
      <c r="L1127" s="113"/>
    </row>
    <row r="1128" spans="12:12" x14ac:dyDescent="0.2">
      <c r="L1128" s="113"/>
    </row>
    <row r="1129" spans="12:12" x14ac:dyDescent="0.2">
      <c r="L1129" s="113"/>
    </row>
    <row r="1130" spans="12:12" x14ac:dyDescent="0.2">
      <c r="L1130" s="113"/>
    </row>
    <row r="1131" spans="12:12" x14ac:dyDescent="0.2">
      <c r="L1131" s="113"/>
    </row>
    <row r="1132" spans="12:12" x14ac:dyDescent="0.2">
      <c r="L1132" s="113"/>
    </row>
    <row r="1133" spans="12:12" x14ac:dyDescent="0.2">
      <c r="L1133" s="113"/>
    </row>
    <row r="1134" spans="12:12" x14ac:dyDescent="0.2">
      <c r="L1134" s="113"/>
    </row>
    <row r="1135" spans="12:12" x14ac:dyDescent="0.2">
      <c r="L1135" s="113"/>
    </row>
    <row r="1136" spans="12:12" x14ac:dyDescent="0.2">
      <c r="L1136" s="113"/>
    </row>
    <row r="1137" spans="12:12" x14ac:dyDescent="0.2">
      <c r="L1137" s="113"/>
    </row>
    <row r="1138" spans="12:12" x14ac:dyDescent="0.2">
      <c r="L1138" s="113"/>
    </row>
    <row r="1139" spans="12:12" x14ac:dyDescent="0.2">
      <c r="L1139" s="113"/>
    </row>
    <row r="1140" spans="12:12" x14ac:dyDescent="0.2">
      <c r="L1140" s="113"/>
    </row>
    <row r="1141" spans="12:12" x14ac:dyDescent="0.2">
      <c r="L1141" s="113"/>
    </row>
    <row r="1142" spans="12:12" x14ac:dyDescent="0.2">
      <c r="L1142" s="113"/>
    </row>
    <row r="1143" spans="12:12" x14ac:dyDescent="0.2">
      <c r="L1143" s="113"/>
    </row>
    <row r="1144" spans="12:12" x14ac:dyDescent="0.2">
      <c r="L1144" s="113"/>
    </row>
    <row r="1145" spans="12:12" x14ac:dyDescent="0.2">
      <c r="L1145" s="113"/>
    </row>
    <row r="1146" spans="12:12" x14ac:dyDescent="0.2">
      <c r="L1146" s="113"/>
    </row>
    <row r="1147" spans="12:12" x14ac:dyDescent="0.2">
      <c r="L1147" s="113"/>
    </row>
    <row r="1148" spans="12:12" x14ac:dyDescent="0.2">
      <c r="L1148" s="113"/>
    </row>
    <row r="1149" spans="12:12" x14ac:dyDescent="0.2">
      <c r="L1149" s="113"/>
    </row>
    <row r="1150" spans="12:12" x14ac:dyDescent="0.2">
      <c r="L1150" s="113"/>
    </row>
    <row r="1151" spans="12:12" x14ac:dyDescent="0.2">
      <c r="L1151" s="113"/>
    </row>
    <row r="1152" spans="12:12" x14ac:dyDescent="0.2">
      <c r="L1152" s="113"/>
    </row>
    <row r="1153" spans="12:12" x14ac:dyDescent="0.2">
      <c r="L1153" s="113"/>
    </row>
    <row r="1154" spans="12:12" x14ac:dyDescent="0.2">
      <c r="L1154" s="113"/>
    </row>
    <row r="1155" spans="12:12" x14ac:dyDescent="0.2">
      <c r="L1155" s="113"/>
    </row>
    <row r="1156" spans="12:12" x14ac:dyDescent="0.2">
      <c r="L1156" s="113"/>
    </row>
    <row r="1157" spans="12:12" x14ac:dyDescent="0.2">
      <c r="L1157" s="113"/>
    </row>
    <row r="1158" spans="12:12" x14ac:dyDescent="0.2">
      <c r="L1158" s="113"/>
    </row>
    <row r="1159" spans="12:12" x14ac:dyDescent="0.2">
      <c r="L1159" s="113"/>
    </row>
    <row r="1160" spans="12:12" x14ac:dyDescent="0.2">
      <c r="L1160" s="113"/>
    </row>
    <row r="1161" spans="12:12" x14ac:dyDescent="0.2">
      <c r="L1161" s="113"/>
    </row>
    <row r="1162" spans="12:12" x14ac:dyDescent="0.2">
      <c r="L1162" s="113"/>
    </row>
    <row r="1163" spans="12:12" x14ac:dyDescent="0.2">
      <c r="L1163" s="113"/>
    </row>
    <row r="1164" spans="12:12" x14ac:dyDescent="0.2">
      <c r="L1164" s="113"/>
    </row>
    <row r="1165" spans="12:12" x14ac:dyDescent="0.2">
      <c r="L1165" s="113"/>
    </row>
    <row r="1166" spans="12:12" x14ac:dyDescent="0.2">
      <c r="L1166" s="113"/>
    </row>
    <row r="1167" spans="12:12" x14ac:dyDescent="0.2">
      <c r="L1167" s="113"/>
    </row>
    <row r="1168" spans="12:12" x14ac:dyDescent="0.2">
      <c r="L1168" s="113"/>
    </row>
    <row r="1169" spans="12:12" x14ac:dyDescent="0.2">
      <c r="L1169" s="113"/>
    </row>
    <row r="1170" spans="12:12" x14ac:dyDescent="0.2">
      <c r="L1170" s="113"/>
    </row>
    <row r="1171" spans="12:12" x14ac:dyDescent="0.2">
      <c r="L1171" s="113"/>
    </row>
    <row r="1172" spans="12:12" x14ac:dyDescent="0.2">
      <c r="L1172" s="113"/>
    </row>
    <row r="1173" spans="12:12" x14ac:dyDescent="0.2">
      <c r="L1173" s="113"/>
    </row>
    <row r="1174" spans="12:12" x14ac:dyDescent="0.2">
      <c r="L1174" s="113"/>
    </row>
    <row r="1175" spans="12:12" x14ac:dyDescent="0.2">
      <c r="L1175" s="113"/>
    </row>
    <row r="1176" spans="12:12" x14ac:dyDescent="0.2">
      <c r="L1176" s="113"/>
    </row>
    <row r="1177" spans="12:12" x14ac:dyDescent="0.2">
      <c r="L1177" s="113"/>
    </row>
    <row r="1178" spans="12:12" x14ac:dyDescent="0.2">
      <c r="L1178" s="113"/>
    </row>
    <row r="1179" spans="12:12" x14ac:dyDescent="0.2">
      <c r="L1179" s="113"/>
    </row>
    <row r="1180" spans="12:12" x14ac:dyDescent="0.2">
      <c r="L1180" s="113"/>
    </row>
    <row r="1181" spans="12:12" x14ac:dyDescent="0.2">
      <c r="L1181" s="113"/>
    </row>
    <row r="1182" spans="12:12" x14ac:dyDescent="0.2">
      <c r="L1182" s="113"/>
    </row>
    <row r="1183" spans="12:12" x14ac:dyDescent="0.2">
      <c r="L1183" s="113"/>
    </row>
    <row r="1184" spans="12:12" x14ac:dyDescent="0.2">
      <c r="L1184" s="113"/>
    </row>
    <row r="1185" spans="12:12" x14ac:dyDescent="0.2">
      <c r="L1185" s="113"/>
    </row>
    <row r="1186" spans="12:12" x14ac:dyDescent="0.2">
      <c r="L1186" s="113"/>
    </row>
    <row r="1187" spans="12:12" x14ac:dyDescent="0.2">
      <c r="L1187" s="113"/>
    </row>
    <row r="1188" spans="12:12" x14ac:dyDescent="0.2">
      <c r="L1188" s="113"/>
    </row>
    <row r="1189" spans="12:12" x14ac:dyDescent="0.2">
      <c r="L1189" s="113"/>
    </row>
    <row r="1190" spans="12:12" x14ac:dyDescent="0.2">
      <c r="L1190" s="113"/>
    </row>
    <row r="1191" spans="12:12" x14ac:dyDescent="0.2">
      <c r="L1191" s="113"/>
    </row>
    <row r="1192" spans="12:12" x14ac:dyDescent="0.2">
      <c r="L1192" s="113"/>
    </row>
    <row r="1193" spans="12:12" x14ac:dyDescent="0.2">
      <c r="L1193" s="113"/>
    </row>
    <row r="1194" spans="12:12" x14ac:dyDescent="0.2">
      <c r="L1194" s="113"/>
    </row>
    <row r="1195" spans="12:12" x14ac:dyDescent="0.2">
      <c r="L1195" s="113"/>
    </row>
    <row r="1196" spans="12:12" x14ac:dyDescent="0.2">
      <c r="L1196" s="113"/>
    </row>
    <row r="1197" spans="12:12" x14ac:dyDescent="0.2">
      <c r="L1197" s="113"/>
    </row>
    <row r="1198" spans="12:12" x14ac:dyDescent="0.2">
      <c r="L1198" s="113"/>
    </row>
    <row r="1199" spans="12:12" x14ac:dyDescent="0.2">
      <c r="L1199" s="113"/>
    </row>
    <row r="1200" spans="12:12" x14ac:dyDescent="0.2">
      <c r="L1200" s="113"/>
    </row>
    <row r="1201" spans="12:12" x14ac:dyDescent="0.2">
      <c r="L1201" s="113"/>
    </row>
    <row r="1202" spans="12:12" x14ac:dyDescent="0.2">
      <c r="L1202" s="113"/>
    </row>
    <row r="1203" spans="12:12" x14ac:dyDescent="0.2">
      <c r="L1203" s="113"/>
    </row>
    <row r="1204" spans="12:12" x14ac:dyDescent="0.2">
      <c r="L1204" s="113"/>
    </row>
    <row r="1205" spans="12:12" x14ac:dyDescent="0.2">
      <c r="L1205" s="113"/>
    </row>
    <row r="1206" spans="12:12" x14ac:dyDescent="0.2">
      <c r="L1206" s="113"/>
    </row>
    <row r="1207" spans="12:12" x14ac:dyDescent="0.2">
      <c r="L1207" s="113"/>
    </row>
    <row r="1208" spans="12:12" x14ac:dyDescent="0.2">
      <c r="L1208" s="113"/>
    </row>
    <row r="1209" spans="12:12" x14ac:dyDescent="0.2">
      <c r="L1209" s="113"/>
    </row>
    <row r="1210" spans="12:12" x14ac:dyDescent="0.2">
      <c r="L1210" s="113"/>
    </row>
    <row r="1211" spans="12:12" x14ac:dyDescent="0.2">
      <c r="L1211" s="113"/>
    </row>
    <row r="1212" spans="12:12" x14ac:dyDescent="0.2">
      <c r="L1212" s="113"/>
    </row>
    <row r="1213" spans="12:12" x14ac:dyDescent="0.2">
      <c r="L1213" s="113"/>
    </row>
    <row r="1214" spans="12:12" x14ac:dyDescent="0.2">
      <c r="L1214" s="113"/>
    </row>
    <row r="1215" spans="12:12" x14ac:dyDescent="0.2">
      <c r="L1215" s="113"/>
    </row>
    <row r="1216" spans="12:12" x14ac:dyDescent="0.2">
      <c r="L1216" s="113"/>
    </row>
    <row r="1217" spans="12:12" x14ac:dyDescent="0.2">
      <c r="L1217" s="113"/>
    </row>
    <row r="1218" spans="12:12" x14ac:dyDescent="0.2">
      <c r="L1218" s="113"/>
    </row>
    <row r="1219" spans="12:12" x14ac:dyDescent="0.2">
      <c r="L1219" s="113"/>
    </row>
    <row r="1220" spans="12:12" x14ac:dyDescent="0.2">
      <c r="L1220" s="113"/>
    </row>
    <row r="1221" spans="12:12" x14ac:dyDescent="0.2">
      <c r="L1221" s="113"/>
    </row>
    <row r="1222" spans="12:12" x14ac:dyDescent="0.2">
      <c r="L1222" s="113"/>
    </row>
    <row r="1223" spans="12:12" x14ac:dyDescent="0.2">
      <c r="L1223" s="113"/>
    </row>
    <row r="1224" spans="12:12" x14ac:dyDescent="0.2">
      <c r="L1224" s="113"/>
    </row>
    <row r="1225" spans="12:12" x14ac:dyDescent="0.2">
      <c r="L1225" s="113"/>
    </row>
    <row r="1226" spans="12:12" x14ac:dyDescent="0.2">
      <c r="L1226" s="113"/>
    </row>
    <row r="1227" spans="12:12" x14ac:dyDescent="0.2">
      <c r="L1227" s="113"/>
    </row>
    <row r="1228" spans="12:12" x14ac:dyDescent="0.2">
      <c r="L1228" s="113"/>
    </row>
    <row r="1229" spans="12:12" x14ac:dyDescent="0.2">
      <c r="L1229" s="113"/>
    </row>
    <row r="1230" spans="12:12" x14ac:dyDescent="0.2">
      <c r="L1230" s="113"/>
    </row>
    <row r="1231" spans="12:12" x14ac:dyDescent="0.2">
      <c r="L1231" s="113"/>
    </row>
    <row r="1232" spans="12:12" x14ac:dyDescent="0.2">
      <c r="L1232" s="113"/>
    </row>
    <row r="1233" spans="12:12" x14ac:dyDescent="0.2">
      <c r="L1233" s="113"/>
    </row>
    <row r="1234" spans="12:12" x14ac:dyDescent="0.2">
      <c r="L1234" s="113"/>
    </row>
    <row r="1235" spans="12:12" x14ac:dyDescent="0.2">
      <c r="L1235" s="113"/>
    </row>
    <row r="1236" spans="12:12" x14ac:dyDescent="0.2">
      <c r="L1236" s="113"/>
    </row>
    <row r="1237" spans="12:12" x14ac:dyDescent="0.2">
      <c r="L1237" s="113"/>
    </row>
    <row r="1238" spans="12:12" x14ac:dyDescent="0.2">
      <c r="L1238" s="113"/>
    </row>
    <row r="1239" spans="12:12" x14ac:dyDescent="0.2">
      <c r="L1239" s="113"/>
    </row>
    <row r="1240" spans="12:12" x14ac:dyDescent="0.2">
      <c r="L1240" s="113"/>
    </row>
    <row r="1241" spans="12:12" x14ac:dyDescent="0.2">
      <c r="L1241" s="113"/>
    </row>
    <row r="1242" spans="12:12" x14ac:dyDescent="0.2">
      <c r="L1242" s="113"/>
    </row>
    <row r="1243" spans="12:12" x14ac:dyDescent="0.2">
      <c r="L1243" s="113"/>
    </row>
    <row r="1244" spans="12:12" x14ac:dyDescent="0.2">
      <c r="L1244" s="113"/>
    </row>
    <row r="1245" spans="12:12" x14ac:dyDescent="0.2">
      <c r="L1245" s="113"/>
    </row>
    <row r="1246" spans="12:12" x14ac:dyDescent="0.2">
      <c r="L1246" s="113"/>
    </row>
    <row r="1247" spans="12:12" x14ac:dyDescent="0.2">
      <c r="L1247" s="113"/>
    </row>
    <row r="1248" spans="12:12" x14ac:dyDescent="0.2">
      <c r="L1248" s="113"/>
    </row>
    <row r="1249" spans="12:12" x14ac:dyDescent="0.2">
      <c r="L1249" s="113"/>
    </row>
    <row r="1250" spans="12:12" x14ac:dyDescent="0.2">
      <c r="L1250" s="113"/>
    </row>
    <row r="1251" spans="12:12" x14ac:dyDescent="0.2">
      <c r="L1251" s="113"/>
    </row>
    <row r="1252" spans="12:12" x14ac:dyDescent="0.2">
      <c r="L1252" s="113"/>
    </row>
    <row r="1253" spans="12:12" x14ac:dyDescent="0.2">
      <c r="L1253" s="113"/>
    </row>
    <row r="1254" spans="12:12" x14ac:dyDescent="0.2">
      <c r="L1254" s="113"/>
    </row>
    <row r="1255" spans="12:12" x14ac:dyDescent="0.2">
      <c r="L1255" s="113"/>
    </row>
    <row r="1256" spans="12:12" x14ac:dyDescent="0.2">
      <c r="L1256" s="113"/>
    </row>
    <row r="1257" spans="12:12" x14ac:dyDescent="0.2">
      <c r="L1257" s="113"/>
    </row>
    <row r="1258" spans="12:12" x14ac:dyDescent="0.2">
      <c r="L1258" s="113"/>
    </row>
    <row r="1259" spans="12:12" x14ac:dyDescent="0.2">
      <c r="L1259" s="113"/>
    </row>
    <row r="1260" spans="12:12" x14ac:dyDescent="0.2">
      <c r="L1260" s="113"/>
    </row>
    <row r="1261" spans="12:12" x14ac:dyDescent="0.2">
      <c r="L1261" s="113"/>
    </row>
    <row r="1262" spans="12:12" x14ac:dyDescent="0.2">
      <c r="L1262" s="113"/>
    </row>
    <row r="1263" spans="12:12" x14ac:dyDescent="0.2">
      <c r="L1263" s="113"/>
    </row>
    <row r="1264" spans="12:12" x14ac:dyDescent="0.2">
      <c r="L1264" s="113"/>
    </row>
    <row r="1265" spans="12:12" x14ac:dyDescent="0.2">
      <c r="L1265" s="113"/>
    </row>
    <row r="1266" spans="12:12" x14ac:dyDescent="0.2">
      <c r="L1266" s="113"/>
    </row>
    <row r="1267" spans="12:12" x14ac:dyDescent="0.2">
      <c r="L1267" s="113"/>
    </row>
    <row r="1268" spans="12:12" x14ac:dyDescent="0.2">
      <c r="L1268" s="113"/>
    </row>
    <row r="1269" spans="12:12" x14ac:dyDescent="0.2">
      <c r="L1269" s="113"/>
    </row>
    <row r="1270" spans="12:12" x14ac:dyDescent="0.2">
      <c r="L1270" s="113"/>
    </row>
    <row r="1271" spans="12:12" x14ac:dyDescent="0.2">
      <c r="L1271" s="113"/>
    </row>
    <row r="1272" spans="12:12" x14ac:dyDescent="0.2">
      <c r="L1272" s="113"/>
    </row>
    <row r="1273" spans="12:12" x14ac:dyDescent="0.2">
      <c r="L1273" s="113"/>
    </row>
    <row r="1274" spans="12:12" x14ac:dyDescent="0.2">
      <c r="L1274" s="113"/>
    </row>
    <row r="1275" spans="12:12" x14ac:dyDescent="0.2">
      <c r="L1275" s="113"/>
    </row>
    <row r="1276" spans="12:12" x14ac:dyDescent="0.2">
      <c r="L1276" s="113"/>
    </row>
    <row r="1277" spans="12:12" x14ac:dyDescent="0.2">
      <c r="L1277" s="113"/>
    </row>
    <row r="1278" spans="12:12" x14ac:dyDescent="0.2">
      <c r="L1278" s="113"/>
    </row>
    <row r="1279" spans="12:12" x14ac:dyDescent="0.2">
      <c r="L1279" s="113"/>
    </row>
    <row r="1280" spans="12:12" x14ac:dyDescent="0.2">
      <c r="L1280" s="113"/>
    </row>
    <row r="1281" spans="12:12" x14ac:dyDescent="0.2">
      <c r="L1281" s="113"/>
    </row>
    <row r="1282" spans="12:12" x14ac:dyDescent="0.2">
      <c r="L1282" s="113"/>
    </row>
    <row r="1283" spans="12:12" x14ac:dyDescent="0.2">
      <c r="L1283" s="113"/>
    </row>
    <row r="1284" spans="12:12" x14ac:dyDescent="0.2">
      <c r="L1284" s="113"/>
    </row>
    <row r="1285" spans="12:12" x14ac:dyDescent="0.2">
      <c r="L1285" s="113"/>
    </row>
    <row r="1286" spans="12:12" x14ac:dyDescent="0.2">
      <c r="L1286" s="113"/>
    </row>
    <row r="1287" spans="12:12" x14ac:dyDescent="0.2">
      <c r="L1287" s="113"/>
    </row>
    <row r="1288" spans="12:12" x14ac:dyDescent="0.2">
      <c r="L1288" s="113"/>
    </row>
    <row r="1289" spans="12:12" x14ac:dyDescent="0.2">
      <c r="L1289" s="113"/>
    </row>
    <row r="1290" spans="12:12" x14ac:dyDescent="0.2">
      <c r="L1290" s="113"/>
    </row>
    <row r="1291" spans="12:12" x14ac:dyDescent="0.2">
      <c r="L1291" s="113"/>
    </row>
    <row r="1292" spans="12:12" x14ac:dyDescent="0.2">
      <c r="L1292" s="113"/>
    </row>
    <row r="1293" spans="12:12" x14ac:dyDescent="0.2">
      <c r="L1293" s="113"/>
    </row>
    <row r="1294" spans="12:12" x14ac:dyDescent="0.2">
      <c r="L1294" s="113"/>
    </row>
    <row r="1295" spans="12:12" x14ac:dyDescent="0.2">
      <c r="L1295" s="113"/>
    </row>
    <row r="1296" spans="12:12" x14ac:dyDescent="0.2">
      <c r="L1296" s="113"/>
    </row>
    <row r="1297" spans="12:12" x14ac:dyDescent="0.2">
      <c r="L1297" s="113"/>
    </row>
    <row r="1298" spans="12:12" x14ac:dyDescent="0.2">
      <c r="L1298" s="113"/>
    </row>
    <row r="1299" spans="12:12" x14ac:dyDescent="0.2">
      <c r="L1299" s="113"/>
    </row>
    <row r="1300" spans="12:12" x14ac:dyDescent="0.2">
      <c r="L1300" s="113"/>
    </row>
    <row r="1301" spans="12:12" x14ac:dyDescent="0.2">
      <c r="L1301" s="113"/>
    </row>
    <row r="1302" spans="12:12" x14ac:dyDescent="0.2">
      <c r="L1302" s="113"/>
    </row>
    <row r="1303" spans="12:12" x14ac:dyDescent="0.2">
      <c r="L1303" s="113"/>
    </row>
    <row r="1304" spans="12:12" x14ac:dyDescent="0.2">
      <c r="L1304" s="113"/>
    </row>
    <row r="1305" spans="12:12" x14ac:dyDescent="0.2">
      <c r="L1305" s="113"/>
    </row>
    <row r="1306" spans="12:12" x14ac:dyDescent="0.2">
      <c r="L1306" s="113"/>
    </row>
    <row r="1307" spans="12:12" x14ac:dyDescent="0.2">
      <c r="L1307" s="113"/>
    </row>
    <row r="1308" spans="12:12" x14ac:dyDescent="0.2">
      <c r="L1308" s="113"/>
    </row>
    <row r="1309" spans="12:12" x14ac:dyDescent="0.2">
      <c r="L1309" s="113"/>
    </row>
    <row r="1310" spans="12:12" x14ac:dyDescent="0.2">
      <c r="L1310" s="113"/>
    </row>
    <row r="1311" spans="12:12" x14ac:dyDescent="0.2">
      <c r="L1311" s="113"/>
    </row>
    <row r="1312" spans="12:12" x14ac:dyDescent="0.2">
      <c r="L1312" s="113"/>
    </row>
    <row r="1313" spans="12:12" x14ac:dyDescent="0.2">
      <c r="L1313" s="113"/>
    </row>
    <row r="1314" spans="12:12" x14ac:dyDescent="0.2">
      <c r="L1314" s="113"/>
    </row>
    <row r="1315" spans="12:12" x14ac:dyDescent="0.2">
      <c r="L1315" s="113"/>
    </row>
    <row r="1316" spans="12:12" x14ac:dyDescent="0.2">
      <c r="L1316" s="113"/>
    </row>
    <row r="1317" spans="12:12" x14ac:dyDescent="0.2">
      <c r="L1317" s="113"/>
    </row>
    <row r="1318" spans="12:12" x14ac:dyDescent="0.2">
      <c r="L1318" s="113"/>
    </row>
    <row r="1319" spans="12:12" x14ac:dyDescent="0.2">
      <c r="L1319" s="113"/>
    </row>
    <row r="1320" spans="12:12" x14ac:dyDescent="0.2">
      <c r="L1320" s="113"/>
    </row>
    <row r="1321" spans="12:12" x14ac:dyDescent="0.2">
      <c r="L1321" s="113"/>
    </row>
    <row r="1322" spans="12:12" x14ac:dyDescent="0.2">
      <c r="L1322" s="113"/>
    </row>
    <row r="1323" spans="12:12" x14ac:dyDescent="0.2">
      <c r="L1323" s="113"/>
    </row>
    <row r="1324" spans="12:12" x14ac:dyDescent="0.2">
      <c r="L1324" s="113"/>
    </row>
    <row r="1325" spans="12:12" x14ac:dyDescent="0.2">
      <c r="L1325" s="113"/>
    </row>
    <row r="1326" spans="12:12" x14ac:dyDescent="0.2">
      <c r="L1326" s="113"/>
    </row>
    <row r="1327" spans="12:12" x14ac:dyDescent="0.2">
      <c r="L1327" s="113"/>
    </row>
    <row r="1328" spans="12:12" x14ac:dyDescent="0.2">
      <c r="L1328" s="113"/>
    </row>
    <row r="1329" spans="12:12" x14ac:dyDescent="0.2">
      <c r="L1329" s="113"/>
    </row>
    <row r="1330" spans="12:12" x14ac:dyDescent="0.2">
      <c r="L1330" s="113"/>
    </row>
    <row r="1331" spans="12:12" x14ac:dyDescent="0.2">
      <c r="L1331" s="113"/>
    </row>
    <row r="1332" spans="12:12" x14ac:dyDescent="0.2">
      <c r="L1332" s="113"/>
    </row>
    <row r="1333" spans="12:12" x14ac:dyDescent="0.2">
      <c r="L1333" s="113"/>
    </row>
    <row r="1334" spans="12:12" x14ac:dyDescent="0.2">
      <c r="L1334" s="113"/>
    </row>
    <row r="1335" spans="12:12" x14ac:dyDescent="0.2">
      <c r="L1335" s="113"/>
    </row>
    <row r="1336" spans="12:12" x14ac:dyDescent="0.2">
      <c r="L1336" s="113"/>
    </row>
    <row r="1337" spans="12:12" x14ac:dyDescent="0.2">
      <c r="L1337" s="113"/>
    </row>
    <row r="1338" spans="12:12" x14ac:dyDescent="0.2">
      <c r="L1338" s="113"/>
    </row>
    <row r="1339" spans="12:12" x14ac:dyDescent="0.2">
      <c r="L1339" s="113"/>
    </row>
    <row r="1340" spans="12:12" x14ac:dyDescent="0.2">
      <c r="L1340" s="113"/>
    </row>
    <row r="1341" spans="12:12" x14ac:dyDescent="0.2">
      <c r="L1341" s="113"/>
    </row>
    <row r="1342" spans="12:12" x14ac:dyDescent="0.2">
      <c r="L1342" s="113"/>
    </row>
    <row r="1343" spans="12:12" x14ac:dyDescent="0.2">
      <c r="L1343" s="113"/>
    </row>
    <row r="1344" spans="12:12" x14ac:dyDescent="0.2">
      <c r="L1344" s="113"/>
    </row>
    <row r="1345" spans="12:12" x14ac:dyDescent="0.2">
      <c r="L1345" s="113"/>
    </row>
    <row r="1346" spans="12:12" x14ac:dyDescent="0.2">
      <c r="L1346" s="113"/>
    </row>
    <row r="1347" spans="12:12" x14ac:dyDescent="0.2">
      <c r="L1347" s="113"/>
    </row>
    <row r="1348" spans="12:12" x14ac:dyDescent="0.2">
      <c r="L1348" s="113"/>
    </row>
    <row r="1349" spans="12:12" x14ac:dyDescent="0.2">
      <c r="L1349" s="113"/>
    </row>
    <row r="1350" spans="12:12" x14ac:dyDescent="0.2">
      <c r="L1350" s="113"/>
    </row>
    <row r="1351" spans="12:12" x14ac:dyDescent="0.2">
      <c r="L1351" s="113"/>
    </row>
    <row r="1352" spans="12:12" x14ac:dyDescent="0.2">
      <c r="L1352" s="113"/>
    </row>
    <row r="1353" spans="12:12" x14ac:dyDescent="0.2">
      <c r="L1353" s="113"/>
    </row>
    <row r="1354" spans="12:12" x14ac:dyDescent="0.2">
      <c r="L1354" s="113"/>
    </row>
    <row r="1355" spans="12:12" x14ac:dyDescent="0.2">
      <c r="L1355" s="113"/>
    </row>
    <row r="1356" spans="12:12" x14ac:dyDescent="0.2">
      <c r="L1356" s="113"/>
    </row>
    <row r="1357" spans="12:12" x14ac:dyDescent="0.2">
      <c r="L1357" s="113"/>
    </row>
    <row r="1358" spans="12:12" x14ac:dyDescent="0.2">
      <c r="L1358" s="113"/>
    </row>
    <row r="1359" spans="12:12" x14ac:dyDescent="0.2">
      <c r="L1359" s="113"/>
    </row>
    <row r="1360" spans="12:12" x14ac:dyDescent="0.2">
      <c r="L1360" s="113"/>
    </row>
    <row r="1361" spans="12:12" x14ac:dyDescent="0.2">
      <c r="L1361" s="113"/>
    </row>
    <row r="1362" spans="12:12" x14ac:dyDescent="0.2">
      <c r="L1362" s="113"/>
    </row>
    <row r="1363" spans="12:12" x14ac:dyDescent="0.2">
      <c r="L1363" s="113"/>
    </row>
    <row r="1364" spans="12:12" x14ac:dyDescent="0.2">
      <c r="L1364" s="113"/>
    </row>
    <row r="1365" spans="12:12" x14ac:dyDescent="0.2">
      <c r="L1365" s="113"/>
    </row>
    <row r="1366" spans="12:12" x14ac:dyDescent="0.2">
      <c r="L1366" s="113"/>
    </row>
    <row r="1367" spans="12:12" x14ac:dyDescent="0.2">
      <c r="L1367" s="113"/>
    </row>
    <row r="1368" spans="12:12" x14ac:dyDescent="0.2">
      <c r="L1368" s="113"/>
    </row>
    <row r="1369" spans="12:12" x14ac:dyDescent="0.2">
      <c r="L1369" s="113"/>
    </row>
    <row r="1370" spans="12:12" x14ac:dyDescent="0.2">
      <c r="L1370" s="113"/>
    </row>
    <row r="1371" spans="12:12" x14ac:dyDescent="0.2">
      <c r="L1371" s="113"/>
    </row>
    <row r="1372" spans="12:12" x14ac:dyDescent="0.2">
      <c r="L1372" s="113"/>
    </row>
    <row r="1373" spans="12:12" x14ac:dyDescent="0.2">
      <c r="L1373" s="113"/>
    </row>
    <row r="1374" spans="12:12" x14ac:dyDescent="0.2">
      <c r="L1374" s="113"/>
    </row>
    <row r="1375" spans="12:12" x14ac:dyDescent="0.2">
      <c r="L1375" s="113"/>
    </row>
    <row r="1376" spans="12:12" x14ac:dyDescent="0.2">
      <c r="L1376" s="113"/>
    </row>
    <row r="1377" spans="12:12" x14ac:dyDescent="0.2">
      <c r="L1377" s="113"/>
    </row>
    <row r="1378" spans="12:12" x14ac:dyDescent="0.2">
      <c r="L1378" s="113"/>
    </row>
    <row r="1379" spans="12:12" x14ac:dyDescent="0.2">
      <c r="L1379" s="113"/>
    </row>
    <row r="1380" spans="12:12" x14ac:dyDescent="0.2">
      <c r="L1380" s="113"/>
    </row>
    <row r="1381" spans="12:12" x14ac:dyDescent="0.2">
      <c r="L1381" s="113"/>
    </row>
    <row r="1382" spans="12:12" x14ac:dyDescent="0.2">
      <c r="L1382" s="113"/>
    </row>
    <row r="1383" spans="12:12" x14ac:dyDescent="0.2">
      <c r="L1383" s="113"/>
    </row>
    <row r="1384" spans="12:12" x14ac:dyDescent="0.2">
      <c r="L1384" s="113"/>
    </row>
    <row r="1385" spans="12:12" x14ac:dyDescent="0.2">
      <c r="L1385" s="113"/>
    </row>
    <row r="1386" spans="12:12" x14ac:dyDescent="0.2">
      <c r="L1386" s="113"/>
    </row>
    <row r="1387" spans="12:12" x14ac:dyDescent="0.2">
      <c r="L1387" s="113"/>
    </row>
    <row r="1388" spans="12:12" x14ac:dyDescent="0.2">
      <c r="L1388" s="113"/>
    </row>
    <row r="1389" spans="12:12" x14ac:dyDescent="0.2">
      <c r="L1389" s="113"/>
    </row>
    <row r="1390" spans="12:12" x14ac:dyDescent="0.2">
      <c r="L1390" s="113"/>
    </row>
    <row r="1391" spans="12:12" x14ac:dyDescent="0.2">
      <c r="L1391" s="113"/>
    </row>
    <row r="1392" spans="12:12" x14ac:dyDescent="0.2">
      <c r="L1392" s="113"/>
    </row>
    <row r="1393" spans="12:12" x14ac:dyDescent="0.2">
      <c r="L1393" s="113"/>
    </row>
    <row r="1394" spans="12:12" x14ac:dyDescent="0.2">
      <c r="L1394" s="113"/>
    </row>
    <row r="1395" spans="12:12" x14ac:dyDescent="0.2">
      <c r="L1395" s="113"/>
    </row>
    <row r="1396" spans="12:12" x14ac:dyDescent="0.2">
      <c r="L1396" s="113"/>
    </row>
    <row r="1397" spans="12:12" x14ac:dyDescent="0.2">
      <c r="L1397" s="113"/>
    </row>
    <row r="1398" spans="12:12" x14ac:dyDescent="0.2">
      <c r="L1398" s="113"/>
    </row>
    <row r="1399" spans="12:12" x14ac:dyDescent="0.2">
      <c r="L1399" s="113"/>
    </row>
    <row r="1400" spans="12:12" x14ac:dyDescent="0.2">
      <c r="L1400" s="113"/>
    </row>
    <row r="1401" spans="12:12" x14ac:dyDescent="0.2">
      <c r="L1401" s="113"/>
    </row>
    <row r="1402" spans="12:12" x14ac:dyDescent="0.2">
      <c r="L1402" s="113"/>
    </row>
    <row r="1403" spans="12:12" x14ac:dyDescent="0.2">
      <c r="L1403" s="113"/>
    </row>
    <row r="1404" spans="12:12" x14ac:dyDescent="0.2">
      <c r="L1404" s="113"/>
    </row>
    <row r="1405" spans="12:12" x14ac:dyDescent="0.2">
      <c r="L1405" s="113"/>
    </row>
    <row r="1406" spans="12:12" x14ac:dyDescent="0.2">
      <c r="L1406" s="113"/>
    </row>
    <row r="1407" spans="12:12" x14ac:dyDescent="0.2">
      <c r="L1407" s="113"/>
    </row>
    <row r="1408" spans="12:12" x14ac:dyDescent="0.2">
      <c r="L1408" s="113"/>
    </row>
    <row r="1409" spans="12:12" x14ac:dyDescent="0.2">
      <c r="L1409" s="113"/>
    </row>
    <row r="1410" spans="12:12" x14ac:dyDescent="0.2">
      <c r="L1410" s="113"/>
    </row>
    <row r="1411" spans="12:12" x14ac:dyDescent="0.2">
      <c r="L1411" s="113"/>
    </row>
    <row r="1412" spans="12:12" x14ac:dyDescent="0.2">
      <c r="L1412" s="113"/>
    </row>
    <row r="1413" spans="12:12" x14ac:dyDescent="0.2">
      <c r="L1413" s="113"/>
    </row>
    <row r="1414" spans="12:12" x14ac:dyDescent="0.2">
      <c r="L1414" s="113"/>
    </row>
    <row r="1415" spans="12:12" x14ac:dyDescent="0.2">
      <c r="L1415" s="113"/>
    </row>
    <row r="1416" spans="12:12" x14ac:dyDescent="0.2">
      <c r="L1416" s="113"/>
    </row>
    <row r="1417" spans="12:12" x14ac:dyDescent="0.2">
      <c r="L1417" s="113"/>
    </row>
    <row r="1418" spans="12:12" x14ac:dyDescent="0.2">
      <c r="L1418" s="113"/>
    </row>
    <row r="1419" spans="12:12" x14ac:dyDescent="0.2">
      <c r="L1419" s="113"/>
    </row>
    <row r="1420" spans="12:12" x14ac:dyDescent="0.2">
      <c r="L1420" s="113"/>
    </row>
    <row r="1421" spans="12:12" x14ac:dyDescent="0.2">
      <c r="L1421" s="113"/>
    </row>
    <row r="1422" spans="12:12" x14ac:dyDescent="0.2">
      <c r="L1422" s="113"/>
    </row>
    <row r="1423" spans="12:12" x14ac:dyDescent="0.2">
      <c r="L1423" s="113"/>
    </row>
    <row r="1424" spans="12:12" x14ac:dyDescent="0.2">
      <c r="L1424" s="113"/>
    </row>
    <row r="1425" spans="12:12" x14ac:dyDescent="0.2">
      <c r="L1425" s="113"/>
    </row>
    <row r="1426" spans="12:12" x14ac:dyDescent="0.2">
      <c r="L1426" s="113"/>
    </row>
    <row r="1427" spans="12:12" x14ac:dyDescent="0.2">
      <c r="L1427" s="113"/>
    </row>
    <row r="1428" spans="12:12" x14ac:dyDescent="0.2">
      <c r="L1428" s="113"/>
    </row>
    <row r="1429" spans="12:12" x14ac:dyDescent="0.2">
      <c r="L1429" s="113"/>
    </row>
    <row r="1430" spans="12:12" x14ac:dyDescent="0.2">
      <c r="L1430" s="113"/>
    </row>
    <row r="1431" spans="12:12" x14ac:dyDescent="0.2">
      <c r="L1431" s="113"/>
    </row>
    <row r="1432" spans="12:12" x14ac:dyDescent="0.2">
      <c r="L1432" s="113"/>
    </row>
    <row r="1433" spans="12:12" x14ac:dyDescent="0.2">
      <c r="L1433" s="113"/>
    </row>
    <row r="1434" spans="12:12" x14ac:dyDescent="0.2">
      <c r="L1434" s="113"/>
    </row>
    <row r="1435" spans="12:12" x14ac:dyDescent="0.2">
      <c r="L1435" s="113"/>
    </row>
    <row r="1436" spans="12:12" x14ac:dyDescent="0.2">
      <c r="L1436" s="113"/>
    </row>
    <row r="1437" spans="12:12" x14ac:dyDescent="0.2">
      <c r="L1437" s="113"/>
    </row>
    <row r="1438" spans="12:12" x14ac:dyDescent="0.2">
      <c r="L1438" s="113"/>
    </row>
    <row r="1439" spans="12:12" x14ac:dyDescent="0.2">
      <c r="L1439" s="113"/>
    </row>
    <row r="1440" spans="12:12" x14ac:dyDescent="0.2">
      <c r="L1440" s="113"/>
    </row>
    <row r="1441" spans="12:12" x14ac:dyDescent="0.2">
      <c r="L1441" s="113"/>
    </row>
    <row r="1442" spans="12:12" x14ac:dyDescent="0.2">
      <c r="L1442" s="113"/>
    </row>
    <row r="1443" spans="12:12" x14ac:dyDescent="0.2">
      <c r="L1443" s="113"/>
    </row>
    <row r="1444" spans="12:12" x14ac:dyDescent="0.2">
      <c r="L1444" s="113"/>
    </row>
    <row r="1445" spans="12:12" x14ac:dyDescent="0.2">
      <c r="L1445" s="113"/>
    </row>
    <row r="1446" spans="12:12" x14ac:dyDescent="0.2">
      <c r="L1446" s="113"/>
    </row>
    <row r="1447" spans="12:12" x14ac:dyDescent="0.2">
      <c r="L1447" s="113"/>
    </row>
    <row r="1448" spans="12:12" x14ac:dyDescent="0.2">
      <c r="L1448" s="113"/>
    </row>
    <row r="1449" spans="12:12" x14ac:dyDescent="0.2">
      <c r="L1449" s="113"/>
    </row>
    <row r="1450" spans="12:12" x14ac:dyDescent="0.2">
      <c r="L1450" s="113"/>
    </row>
    <row r="1451" spans="12:12" x14ac:dyDescent="0.2">
      <c r="L1451" s="113"/>
    </row>
    <row r="1452" spans="12:12" x14ac:dyDescent="0.2">
      <c r="L1452" s="113"/>
    </row>
    <row r="1453" spans="12:12" x14ac:dyDescent="0.2">
      <c r="L1453" s="113"/>
    </row>
    <row r="1454" spans="12:12" x14ac:dyDescent="0.2">
      <c r="L1454" s="113"/>
    </row>
    <row r="1455" spans="12:12" x14ac:dyDescent="0.2">
      <c r="L1455" s="113"/>
    </row>
    <row r="1456" spans="12:12" x14ac:dyDescent="0.2">
      <c r="L1456" s="113"/>
    </row>
    <row r="1457" spans="12:12" x14ac:dyDescent="0.2">
      <c r="L1457" s="113"/>
    </row>
    <row r="1458" spans="12:12" x14ac:dyDescent="0.2">
      <c r="L1458" s="113"/>
    </row>
    <row r="1459" spans="12:12" x14ac:dyDescent="0.2">
      <c r="L1459" s="113"/>
    </row>
    <row r="1460" spans="12:12" x14ac:dyDescent="0.2">
      <c r="L1460" s="113"/>
    </row>
    <row r="1461" spans="12:12" x14ac:dyDescent="0.2">
      <c r="L1461" s="113"/>
    </row>
    <row r="1462" spans="12:12" x14ac:dyDescent="0.2">
      <c r="L1462" s="113"/>
    </row>
    <row r="1463" spans="12:12" x14ac:dyDescent="0.2">
      <c r="L1463" s="113"/>
    </row>
    <row r="1464" spans="12:12" x14ac:dyDescent="0.2">
      <c r="L1464" s="113"/>
    </row>
    <row r="1465" spans="12:12" x14ac:dyDescent="0.2">
      <c r="L1465" s="113"/>
    </row>
    <row r="1466" spans="12:12" x14ac:dyDescent="0.2">
      <c r="L1466" s="113"/>
    </row>
    <row r="1467" spans="12:12" x14ac:dyDescent="0.2">
      <c r="L1467" s="113"/>
    </row>
    <row r="1468" spans="12:12" x14ac:dyDescent="0.2">
      <c r="L1468" s="113"/>
    </row>
    <row r="1469" spans="12:12" x14ac:dyDescent="0.2">
      <c r="L1469" s="113"/>
    </row>
    <row r="1470" spans="12:12" x14ac:dyDescent="0.2">
      <c r="L1470" s="113"/>
    </row>
    <row r="1471" spans="12:12" x14ac:dyDescent="0.2">
      <c r="L1471" s="113"/>
    </row>
    <row r="1472" spans="12:12" x14ac:dyDescent="0.2">
      <c r="L1472" s="113"/>
    </row>
    <row r="1473" spans="12:12" x14ac:dyDescent="0.2">
      <c r="L1473" s="113"/>
    </row>
    <row r="1474" spans="12:12" x14ac:dyDescent="0.2">
      <c r="L1474" s="113"/>
    </row>
    <row r="1475" spans="12:12" x14ac:dyDescent="0.2">
      <c r="L1475" s="113"/>
    </row>
    <row r="1476" spans="12:12" x14ac:dyDescent="0.2">
      <c r="L1476" s="113"/>
    </row>
    <row r="1477" spans="12:12" x14ac:dyDescent="0.2">
      <c r="L1477" s="113"/>
    </row>
    <row r="1478" spans="12:12" x14ac:dyDescent="0.2">
      <c r="L1478" s="113"/>
    </row>
    <row r="1479" spans="12:12" x14ac:dyDescent="0.2">
      <c r="L1479" s="113"/>
    </row>
    <row r="1480" spans="12:12" x14ac:dyDescent="0.2">
      <c r="L1480" s="113"/>
    </row>
    <row r="1481" spans="12:12" x14ac:dyDescent="0.2">
      <c r="L1481" s="113"/>
    </row>
    <row r="1482" spans="12:12" x14ac:dyDescent="0.2">
      <c r="L1482" s="113"/>
    </row>
    <row r="1483" spans="12:12" x14ac:dyDescent="0.2">
      <c r="L1483" s="113"/>
    </row>
    <row r="1484" spans="12:12" x14ac:dyDescent="0.2">
      <c r="L1484" s="113"/>
    </row>
    <row r="1485" spans="12:12" x14ac:dyDescent="0.2">
      <c r="L1485" s="113"/>
    </row>
    <row r="1486" spans="12:12" x14ac:dyDescent="0.2">
      <c r="L1486" s="113"/>
    </row>
    <row r="1487" spans="12:12" x14ac:dyDescent="0.2">
      <c r="L1487" s="113"/>
    </row>
    <row r="1488" spans="12:12" x14ac:dyDescent="0.2">
      <c r="L1488" s="113"/>
    </row>
    <row r="1489" spans="12:12" x14ac:dyDescent="0.2">
      <c r="L1489" s="113"/>
    </row>
    <row r="1490" spans="12:12" x14ac:dyDescent="0.2">
      <c r="L1490" s="113"/>
    </row>
    <row r="1491" spans="12:12" x14ac:dyDescent="0.2">
      <c r="L1491" s="113"/>
    </row>
    <row r="1492" spans="12:12" x14ac:dyDescent="0.2">
      <c r="L1492" s="113"/>
    </row>
    <row r="1493" spans="12:12" x14ac:dyDescent="0.2">
      <c r="L1493" s="113"/>
    </row>
    <row r="1494" spans="12:12" x14ac:dyDescent="0.2">
      <c r="L1494" s="113"/>
    </row>
    <row r="1495" spans="12:12" x14ac:dyDescent="0.2">
      <c r="L1495" s="113"/>
    </row>
    <row r="1496" spans="12:12" x14ac:dyDescent="0.2">
      <c r="L1496" s="113"/>
    </row>
    <row r="1497" spans="12:12" x14ac:dyDescent="0.2">
      <c r="L1497" s="113"/>
    </row>
    <row r="1498" spans="12:12" x14ac:dyDescent="0.2">
      <c r="L1498" s="113"/>
    </row>
    <row r="1499" spans="12:12" x14ac:dyDescent="0.2">
      <c r="L1499" s="113"/>
    </row>
    <row r="1500" spans="12:12" x14ac:dyDescent="0.2">
      <c r="L1500" s="113"/>
    </row>
    <row r="1501" spans="12:12" x14ac:dyDescent="0.2">
      <c r="L1501" s="113"/>
    </row>
    <row r="1502" spans="12:12" x14ac:dyDescent="0.2">
      <c r="L1502" s="113"/>
    </row>
    <row r="1503" spans="12:12" x14ac:dyDescent="0.2">
      <c r="L1503" s="113"/>
    </row>
    <row r="1504" spans="12:12" x14ac:dyDescent="0.2">
      <c r="L1504" s="113"/>
    </row>
    <row r="1505" spans="12:12" x14ac:dyDescent="0.2">
      <c r="L1505" s="113"/>
    </row>
    <row r="1506" spans="12:12" x14ac:dyDescent="0.2">
      <c r="L1506" s="113"/>
    </row>
    <row r="1507" spans="12:12" x14ac:dyDescent="0.2">
      <c r="L1507" s="113"/>
    </row>
    <row r="1508" spans="12:12" x14ac:dyDescent="0.2">
      <c r="L1508" s="113"/>
    </row>
    <row r="1509" spans="12:12" x14ac:dyDescent="0.2">
      <c r="L1509" s="113"/>
    </row>
    <row r="1510" spans="12:12" x14ac:dyDescent="0.2">
      <c r="L1510" s="113"/>
    </row>
    <row r="1511" spans="12:12" x14ac:dyDescent="0.2">
      <c r="L1511" s="113"/>
    </row>
    <row r="1512" spans="12:12" x14ac:dyDescent="0.2">
      <c r="L1512" s="113"/>
    </row>
    <row r="1513" spans="12:12" x14ac:dyDescent="0.2">
      <c r="L1513" s="113"/>
    </row>
    <row r="1514" spans="12:12" x14ac:dyDescent="0.2">
      <c r="L1514" s="113"/>
    </row>
    <row r="1515" spans="12:12" x14ac:dyDescent="0.2">
      <c r="L1515" s="113"/>
    </row>
    <row r="1516" spans="12:12" x14ac:dyDescent="0.2">
      <c r="L1516" s="113"/>
    </row>
    <row r="1517" spans="12:12" x14ac:dyDescent="0.2">
      <c r="L1517" s="113"/>
    </row>
    <row r="1518" spans="12:12" x14ac:dyDescent="0.2">
      <c r="L1518" s="113"/>
    </row>
    <row r="1519" spans="12:12" x14ac:dyDescent="0.2">
      <c r="L1519" s="113"/>
    </row>
    <row r="1520" spans="12:12" x14ac:dyDescent="0.2">
      <c r="L1520" s="113"/>
    </row>
    <row r="1521" spans="12:12" x14ac:dyDescent="0.2">
      <c r="L1521" s="113"/>
    </row>
    <row r="1522" spans="12:12" x14ac:dyDescent="0.2">
      <c r="L1522" s="113"/>
    </row>
    <row r="1523" spans="12:12" x14ac:dyDescent="0.2">
      <c r="L1523" s="113"/>
    </row>
    <row r="1524" spans="12:12" x14ac:dyDescent="0.2">
      <c r="L1524" s="113"/>
    </row>
    <row r="1525" spans="12:12" x14ac:dyDescent="0.2">
      <c r="L1525" s="113"/>
    </row>
    <row r="1526" spans="12:12" x14ac:dyDescent="0.2">
      <c r="L1526" s="113"/>
    </row>
    <row r="1527" spans="12:12" x14ac:dyDescent="0.2">
      <c r="L1527" s="113"/>
    </row>
    <row r="1528" spans="12:12" x14ac:dyDescent="0.2">
      <c r="L1528" s="113"/>
    </row>
    <row r="1529" spans="12:12" x14ac:dyDescent="0.2">
      <c r="L1529" s="113"/>
    </row>
    <row r="1530" spans="12:12" x14ac:dyDescent="0.2">
      <c r="L1530" s="113"/>
    </row>
    <row r="1531" spans="12:12" x14ac:dyDescent="0.2">
      <c r="L1531" s="113"/>
    </row>
    <row r="1532" spans="12:12" x14ac:dyDescent="0.2">
      <c r="L1532" s="113"/>
    </row>
    <row r="1533" spans="12:12" x14ac:dyDescent="0.2">
      <c r="L1533" s="113"/>
    </row>
    <row r="1534" spans="12:12" x14ac:dyDescent="0.2">
      <c r="L1534" s="113"/>
    </row>
    <row r="1535" spans="12:12" x14ac:dyDescent="0.2">
      <c r="L1535" s="113"/>
    </row>
    <row r="1536" spans="12:12" x14ac:dyDescent="0.2">
      <c r="L1536" s="113"/>
    </row>
    <row r="1537" spans="12:12" x14ac:dyDescent="0.2">
      <c r="L1537" s="113"/>
    </row>
    <row r="1538" spans="12:12" x14ac:dyDescent="0.2">
      <c r="L1538" s="113"/>
    </row>
    <row r="1539" spans="12:12" x14ac:dyDescent="0.2">
      <c r="L1539" s="113"/>
    </row>
    <row r="1540" spans="12:12" x14ac:dyDescent="0.2">
      <c r="L1540" s="113"/>
    </row>
    <row r="1541" spans="12:12" x14ac:dyDescent="0.2">
      <c r="L1541" s="113"/>
    </row>
    <row r="1542" spans="12:12" x14ac:dyDescent="0.2">
      <c r="L1542" s="113"/>
    </row>
    <row r="1543" spans="12:12" x14ac:dyDescent="0.2">
      <c r="L1543" s="113"/>
    </row>
    <row r="1544" spans="12:12" x14ac:dyDescent="0.2">
      <c r="L1544" s="113"/>
    </row>
    <row r="1545" spans="12:12" x14ac:dyDescent="0.2">
      <c r="L1545" s="113"/>
    </row>
    <row r="1546" spans="12:12" x14ac:dyDescent="0.2">
      <c r="L1546" s="113"/>
    </row>
    <row r="1547" spans="12:12" x14ac:dyDescent="0.2">
      <c r="L1547" s="113"/>
    </row>
    <row r="1548" spans="12:12" x14ac:dyDescent="0.2">
      <c r="L1548" s="113"/>
    </row>
    <row r="1549" spans="12:12" x14ac:dyDescent="0.2">
      <c r="L1549" s="113"/>
    </row>
    <row r="1550" spans="12:12" x14ac:dyDescent="0.2">
      <c r="L1550" s="113"/>
    </row>
    <row r="1551" spans="12:12" x14ac:dyDescent="0.2">
      <c r="L1551" s="113"/>
    </row>
    <row r="1552" spans="12:12" x14ac:dyDescent="0.2">
      <c r="L1552" s="113"/>
    </row>
    <row r="1553" spans="12:12" x14ac:dyDescent="0.2">
      <c r="L1553" s="113"/>
    </row>
    <row r="1554" spans="12:12" x14ac:dyDescent="0.2">
      <c r="L1554" s="113"/>
    </row>
    <row r="1555" spans="12:12" x14ac:dyDescent="0.2">
      <c r="L1555" s="113"/>
    </row>
    <row r="1556" spans="12:12" x14ac:dyDescent="0.2">
      <c r="L1556" s="113"/>
    </row>
    <row r="1557" spans="12:12" x14ac:dyDescent="0.2">
      <c r="L1557" s="113"/>
    </row>
    <row r="1558" spans="12:12" x14ac:dyDescent="0.2">
      <c r="L1558" s="113"/>
    </row>
    <row r="1559" spans="12:12" x14ac:dyDescent="0.2">
      <c r="L1559" s="113"/>
    </row>
    <row r="1560" spans="12:12" x14ac:dyDescent="0.2">
      <c r="L1560" s="113"/>
    </row>
    <row r="1561" spans="12:12" x14ac:dyDescent="0.2">
      <c r="L1561" s="113"/>
    </row>
    <row r="1562" spans="12:12" x14ac:dyDescent="0.2">
      <c r="L1562" s="113"/>
    </row>
    <row r="1563" spans="12:12" x14ac:dyDescent="0.2">
      <c r="L1563" s="113"/>
    </row>
    <row r="1564" spans="12:12" x14ac:dyDescent="0.2">
      <c r="L1564" s="113"/>
    </row>
    <row r="1565" spans="12:12" x14ac:dyDescent="0.2">
      <c r="L1565" s="113"/>
    </row>
    <row r="1566" spans="12:12" x14ac:dyDescent="0.2">
      <c r="L1566" s="113"/>
    </row>
    <row r="1567" spans="12:12" x14ac:dyDescent="0.2">
      <c r="L1567" s="113"/>
    </row>
    <row r="1568" spans="12:12" x14ac:dyDescent="0.2">
      <c r="L1568" s="113"/>
    </row>
    <row r="1569" spans="12:12" x14ac:dyDescent="0.2">
      <c r="L1569" s="113"/>
    </row>
    <row r="1570" spans="12:12" x14ac:dyDescent="0.2">
      <c r="L1570" s="113"/>
    </row>
    <row r="1571" spans="12:12" x14ac:dyDescent="0.2">
      <c r="L1571" s="113"/>
    </row>
    <row r="1572" spans="12:12" x14ac:dyDescent="0.2">
      <c r="L1572" s="113"/>
    </row>
    <row r="1573" spans="12:12" x14ac:dyDescent="0.2">
      <c r="L1573" s="113"/>
    </row>
    <row r="1574" spans="12:12" x14ac:dyDescent="0.2">
      <c r="L1574" s="113"/>
    </row>
    <row r="1575" spans="12:12" x14ac:dyDescent="0.2">
      <c r="L1575" s="113"/>
    </row>
    <row r="1576" spans="12:12" x14ac:dyDescent="0.2">
      <c r="L1576" s="113"/>
    </row>
    <row r="1577" spans="12:12" x14ac:dyDescent="0.2">
      <c r="L1577" s="113"/>
    </row>
    <row r="1578" spans="12:12" x14ac:dyDescent="0.2">
      <c r="L1578" s="113"/>
    </row>
    <row r="1579" spans="12:12" x14ac:dyDescent="0.2">
      <c r="L1579" s="113"/>
    </row>
    <row r="1580" spans="12:12" x14ac:dyDescent="0.2">
      <c r="L1580" s="113"/>
    </row>
    <row r="1581" spans="12:12" x14ac:dyDescent="0.2">
      <c r="L1581" s="113"/>
    </row>
    <row r="1582" spans="12:12" x14ac:dyDescent="0.2">
      <c r="L1582" s="113"/>
    </row>
    <row r="1583" spans="12:12" x14ac:dyDescent="0.2">
      <c r="L1583" s="113"/>
    </row>
    <row r="1584" spans="12:12" x14ac:dyDescent="0.2">
      <c r="L1584" s="113"/>
    </row>
    <row r="1585" spans="12:12" x14ac:dyDescent="0.2">
      <c r="L1585" s="113"/>
    </row>
    <row r="1586" spans="12:12" x14ac:dyDescent="0.2">
      <c r="L1586" s="113"/>
    </row>
    <row r="1587" spans="12:12" x14ac:dyDescent="0.2">
      <c r="L1587" s="113"/>
    </row>
    <row r="1588" spans="12:12" x14ac:dyDescent="0.2">
      <c r="L1588" s="113"/>
    </row>
    <row r="1589" spans="12:12" x14ac:dyDescent="0.2">
      <c r="L1589" s="113"/>
    </row>
    <row r="1590" spans="12:12" x14ac:dyDescent="0.2">
      <c r="L1590" s="113"/>
    </row>
    <row r="1591" spans="12:12" x14ac:dyDescent="0.2">
      <c r="L1591" s="113"/>
    </row>
    <row r="1592" spans="12:12" x14ac:dyDescent="0.2">
      <c r="L1592" s="113"/>
    </row>
    <row r="1593" spans="12:12" x14ac:dyDescent="0.2">
      <c r="L1593" s="113"/>
    </row>
    <row r="1594" spans="12:12" x14ac:dyDescent="0.2">
      <c r="L1594" s="113"/>
    </row>
    <row r="1595" spans="12:12" x14ac:dyDescent="0.2">
      <c r="L1595" s="113"/>
    </row>
    <row r="1596" spans="12:12" x14ac:dyDescent="0.2">
      <c r="L1596" s="113"/>
    </row>
    <row r="1597" spans="12:12" x14ac:dyDescent="0.2">
      <c r="L1597" s="113"/>
    </row>
    <row r="1598" spans="12:12" x14ac:dyDescent="0.2">
      <c r="L1598" s="113"/>
    </row>
    <row r="1599" spans="12:12" x14ac:dyDescent="0.2">
      <c r="L1599" s="113"/>
    </row>
    <row r="1600" spans="12:12" x14ac:dyDescent="0.2">
      <c r="L1600" s="113"/>
    </row>
    <row r="1601" spans="12:12" x14ac:dyDescent="0.2">
      <c r="L1601" s="113"/>
    </row>
    <row r="1602" spans="12:12" x14ac:dyDescent="0.2">
      <c r="L1602" s="113"/>
    </row>
    <row r="1603" spans="12:12" x14ac:dyDescent="0.2">
      <c r="L1603" s="113"/>
    </row>
    <row r="1604" spans="12:12" x14ac:dyDescent="0.2">
      <c r="L1604" s="113"/>
    </row>
    <row r="1605" spans="12:12" x14ac:dyDescent="0.2">
      <c r="L1605" s="113"/>
    </row>
    <row r="1606" spans="12:12" x14ac:dyDescent="0.2">
      <c r="L1606" s="113"/>
    </row>
    <row r="1607" spans="12:12" x14ac:dyDescent="0.2">
      <c r="L1607" s="113"/>
    </row>
    <row r="1608" spans="12:12" x14ac:dyDescent="0.2">
      <c r="L1608" s="113"/>
    </row>
    <row r="1609" spans="12:12" x14ac:dyDescent="0.2">
      <c r="L1609" s="113"/>
    </row>
    <row r="1610" spans="12:12" x14ac:dyDescent="0.2">
      <c r="L1610" s="113"/>
    </row>
    <row r="1611" spans="12:12" x14ac:dyDescent="0.2">
      <c r="L1611" s="113"/>
    </row>
    <row r="1612" spans="12:12" x14ac:dyDescent="0.2">
      <c r="L1612" s="113"/>
    </row>
    <row r="1613" spans="12:12" x14ac:dyDescent="0.2">
      <c r="L1613" s="113"/>
    </row>
    <row r="1614" spans="12:12" x14ac:dyDescent="0.2">
      <c r="L1614" s="113"/>
    </row>
    <row r="1615" spans="12:12" x14ac:dyDescent="0.2">
      <c r="L1615" s="113"/>
    </row>
    <row r="1616" spans="12:12" x14ac:dyDescent="0.2">
      <c r="L1616" s="113"/>
    </row>
    <row r="1617" spans="12:12" x14ac:dyDescent="0.2">
      <c r="L1617" s="113"/>
    </row>
    <row r="1618" spans="12:12" x14ac:dyDescent="0.2">
      <c r="L1618" s="113"/>
    </row>
    <row r="1619" spans="12:12" x14ac:dyDescent="0.2">
      <c r="L1619" s="113"/>
    </row>
    <row r="1620" spans="12:12" x14ac:dyDescent="0.2">
      <c r="L1620" s="113"/>
    </row>
    <row r="1621" spans="12:12" x14ac:dyDescent="0.2">
      <c r="L1621" s="113"/>
    </row>
    <row r="1622" spans="12:12" x14ac:dyDescent="0.2">
      <c r="L1622" s="113"/>
    </row>
    <row r="1623" spans="12:12" x14ac:dyDescent="0.2">
      <c r="L1623" s="113"/>
    </row>
    <row r="1624" spans="12:12" x14ac:dyDescent="0.2">
      <c r="L1624" s="113"/>
    </row>
    <row r="1625" spans="12:12" x14ac:dyDescent="0.2">
      <c r="L1625" s="113"/>
    </row>
    <row r="1626" spans="12:12" x14ac:dyDescent="0.2">
      <c r="L1626" s="113"/>
    </row>
    <row r="1627" spans="12:12" x14ac:dyDescent="0.2">
      <c r="L1627" s="113"/>
    </row>
    <row r="1628" spans="12:12" x14ac:dyDescent="0.2">
      <c r="L1628" s="113"/>
    </row>
    <row r="1629" spans="12:12" x14ac:dyDescent="0.2">
      <c r="L1629" s="113"/>
    </row>
    <row r="1630" spans="12:12" x14ac:dyDescent="0.2">
      <c r="L1630" s="113"/>
    </row>
    <row r="1631" spans="12:12" x14ac:dyDescent="0.2">
      <c r="L1631" s="113"/>
    </row>
    <row r="1632" spans="12:12" x14ac:dyDescent="0.2">
      <c r="L1632" s="113"/>
    </row>
    <row r="1633" spans="12:12" x14ac:dyDescent="0.2">
      <c r="L1633" s="113"/>
    </row>
    <row r="1634" spans="12:12" x14ac:dyDescent="0.2">
      <c r="L1634" s="113"/>
    </row>
    <row r="1635" spans="12:12" x14ac:dyDescent="0.2">
      <c r="L1635" s="113"/>
    </row>
    <row r="1636" spans="12:12" x14ac:dyDescent="0.2">
      <c r="L1636" s="113"/>
    </row>
    <row r="1637" spans="12:12" x14ac:dyDescent="0.2">
      <c r="L1637" s="113"/>
    </row>
    <row r="1638" spans="12:12" x14ac:dyDescent="0.2">
      <c r="L1638" s="113"/>
    </row>
    <row r="1639" spans="12:12" x14ac:dyDescent="0.2">
      <c r="L1639" s="113"/>
    </row>
    <row r="1640" spans="12:12" x14ac:dyDescent="0.2">
      <c r="L1640" s="113"/>
    </row>
    <row r="1641" spans="12:12" x14ac:dyDescent="0.2">
      <c r="L1641" s="113"/>
    </row>
    <row r="1642" spans="12:12" x14ac:dyDescent="0.2">
      <c r="L1642" s="113"/>
    </row>
    <row r="1643" spans="12:12" x14ac:dyDescent="0.2">
      <c r="L1643" s="113"/>
    </row>
    <row r="1644" spans="12:12" x14ac:dyDescent="0.2">
      <c r="L1644" s="113"/>
    </row>
    <row r="1645" spans="12:12" x14ac:dyDescent="0.2">
      <c r="L1645" s="113"/>
    </row>
    <row r="1646" spans="12:12" x14ac:dyDescent="0.2">
      <c r="L1646" s="113"/>
    </row>
    <row r="1647" spans="12:12" x14ac:dyDescent="0.2">
      <c r="L1647" s="113"/>
    </row>
    <row r="1648" spans="12:12" x14ac:dyDescent="0.2">
      <c r="L1648" s="113"/>
    </row>
    <row r="1649" spans="12:12" x14ac:dyDescent="0.2">
      <c r="L1649" s="113"/>
    </row>
    <row r="1650" spans="12:12" x14ac:dyDescent="0.2">
      <c r="L1650" s="113"/>
    </row>
    <row r="1651" spans="12:12" x14ac:dyDescent="0.2">
      <c r="L1651" s="113"/>
    </row>
    <row r="1652" spans="12:12" x14ac:dyDescent="0.2">
      <c r="L1652" s="113"/>
    </row>
    <row r="1653" spans="12:12" x14ac:dyDescent="0.2">
      <c r="L1653" s="113"/>
    </row>
    <row r="1654" spans="12:12" x14ac:dyDescent="0.2">
      <c r="L1654" s="113"/>
    </row>
    <row r="1655" spans="12:12" x14ac:dyDescent="0.2">
      <c r="L1655" s="113"/>
    </row>
    <row r="1656" spans="12:12" x14ac:dyDescent="0.2">
      <c r="L1656" s="113"/>
    </row>
    <row r="1657" spans="12:12" x14ac:dyDescent="0.2">
      <c r="L1657" s="113"/>
    </row>
    <row r="1658" spans="12:12" x14ac:dyDescent="0.2">
      <c r="L1658" s="113"/>
    </row>
    <row r="1659" spans="12:12" x14ac:dyDescent="0.2">
      <c r="L1659" s="113"/>
    </row>
    <row r="1660" spans="12:12" x14ac:dyDescent="0.2">
      <c r="L1660" s="113"/>
    </row>
    <row r="1661" spans="12:12" x14ac:dyDescent="0.2">
      <c r="L1661" s="113"/>
    </row>
    <row r="1662" spans="12:12" x14ac:dyDescent="0.2">
      <c r="L1662" s="113"/>
    </row>
    <row r="1663" spans="12:12" x14ac:dyDescent="0.2">
      <c r="L1663" s="113"/>
    </row>
    <row r="1664" spans="12:12" x14ac:dyDescent="0.2">
      <c r="L1664" s="113"/>
    </row>
    <row r="1665" spans="12:12" x14ac:dyDescent="0.2">
      <c r="L1665" s="113"/>
    </row>
    <row r="1666" spans="12:12" x14ac:dyDescent="0.2">
      <c r="L1666" s="113"/>
    </row>
    <row r="1667" spans="12:12" x14ac:dyDescent="0.2">
      <c r="L1667" s="113"/>
    </row>
    <row r="1668" spans="12:12" x14ac:dyDescent="0.2">
      <c r="L1668" s="113"/>
    </row>
    <row r="1669" spans="12:12" x14ac:dyDescent="0.2">
      <c r="L1669" s="113"/>
    </row>
    <row r="1670" spans="12:12" x14ac:dyDescent="0.2">
      <c r="L1670" s="113"/>
    </row>
    <row r="1671" spans="12:12" x14ac:dyDescent="0.2">
      <c r="L1671" s="113"/>
    </row>
    <row r="1672" spans="12:12" x14ac:dyDescent="0.2">
      <c r="L1672" s="113"/>
    </row>
    <row r="1673" spans="12:12" x14ac:dyDescent="0.2">
      <c r="L1673" s="113"/>
    </row>
    <row r="1674" spans="12:12" x14ac:dyDescent="0.2">
      <c r="L1674" s="113"/>
    </row>
    <row r="1675" spans="12:12" x14ac:dyDescent="0.2">
      <c r="L1675" s="113"/>
    </row>
    <row r="1676" spans="12:12" x14ac:dyDescent="0.2">
      <c r="L1676" s="113"/>
    </row>
    <row r="1677" spans="12:12" x14ac:dyDescent="0.2">
      <c r="L1677" s="113"/>
    </row>
    <row r="1678" spans="12:12" x14ac:dyDescent="0.2">
      <c r="L1678" s="113"/>
    </row>
    <row r="1679" spans="12:12" x14ac:dyDescent="0.2">
      <c r="L1679" s="113"/>
    </row>
    <row r="1680" spans="12:12" x14ac:dyDescent="0.2">
      <c r="L1680" s="113"/>
    </row>
    <row r="1681" spans="12:12" x14ac:dyDescent="0.2">
      <c r="L1681" s="113"/>
    </row>
    <row r="1682" spans="12:12" x14ac:dyDescent="0.2">
      <c r="L1682" s="113"/>
    </row>
    <row r="1683" spans="12:12" x14ac:dyDescent="0.2">
      <c r="L1683" s="113"/>
    </row>
    <row r="1684" spans="12:12" x14ac:dyDescent="0.2">
      <c r="L1684" s="113"/>
    </row>
    <row r="1685" spans="12:12" x14ac:dyDescent="0.2">
      <c r="L1685" s="113"/>
    </row>
    <row r="1686" spans="12:12" x14ac:dyDescent="0.2">
      <c r="L1686" s="113"/>
    </row>
    <row r="1687" spans="12:12" x14ac:dyDescent="0.2">
      <c r="L1687" s="113"/>
    </row>
    <row r="1688" spans="12:12" x14ac:dyDescent="0.2">
      <c r="L1688" s="113"/>
    </row>
    <row r="1689" spans="12:12" x14ac:dyDescent="0.2">
      <c r="L1689" s="113"/>
    </row>
    <row r="1690" spans="12:12" x14ac:dyDescent="0.2">
      <c r="L1690" s="113"/>
    </row>
    <row r="1691" spans="12:12" x14ac:dyDescent="0.2">
      <c r="L1691" s="113"/>
    </row>
    <row r="1692" spans="12:12" x14ac:dyDescent="0.2">
      <c r="L1692" s="113"/>
    </row>
    <row r="1693" spans="12:12" x14ac:dyDescent="0.2">
      <c r="L1693" s="113"/>
    </row>
    <row r="1694" spans="12:12" x14ac:dyDescent="0.2">
      <c r="L1694" s="113"/>
    </row>
    <row r="1695" spans="12:12" x14ac:dyDescent="0.2">
      <c r="L1695" s="113"/>
    </row>
    <row r="1696" spans="12:12" x14ac:dyDescent="0.2">
      <c r="L1696" s="113"/>
    </row>
    <row r="1697" spans="12:12" x14ac:dyDescent="0.2">
      <c r="L1697" s="113"/>
    </row>
    <row r="1698" spans="12:12" x14ac:dyDescent="0.2">
      <c r="L1698" s="113"/>
    </row>
    <row r="1699" spans="12:12" x14ac:dyDescent="0.2">
      <c r="L1699" s="113"/>
    </row>
    <row r="1700" spans="12:12" x14ac:dyDescent="0.2">
      <c r="L1700" s="113"/>
    </row>
    <row r="1701" spans="12:12" x14ac:dyDescent="0.2">
      <c r="L1701" s="113"/>
    </row>
    <row r="1702" spans="12:12" x14ac:dyDescent="0.2">
      <c r="L1702" s="113"/>
    </row>
    <row r="1703" spans="12:12" x14ac:dyDescent="0.2">
      <c r="L1703" s="113"/>
    </row>
    <row r="1704" spans="12:12" x14ac:dyDescent="0.2">
      <c r="L1704" s="113"/>
    </row>
    <row r="1705" spans="12:12" x14ac:dyDescent="0.2">
      <c r="L1705" s="113"/>
    </row>
    <row r="1706" spans="12:12" x14ac:dyDescent="0.2">
      <c r="L1706" s="113"/>
    </row>
    <row r="1707" spans="12:12" x14ac:dyDescent="0.2">
      <c r="L1707" s="113"/>
    </row>
    <row r="1708" spans="12:12" x14ac:dyDescent="0.2">
      <c r="L1708" s="113"/>
    </row>
    <row r="1709" spans="12:12" x14ac:dyDescent="0.2">
      <c r="L1709" s="113"/>
    </row>
    <row r="1710" spans="12:12" x14ac:dyDescent="0.2">
      <c r="L1710" s="113"/>
    </row>
    <row r="1711" spans="12:12" x14ac:dyDescent="0.2">
      <c r="L1711" s="113"/>
    </row>
    <row r="1712" spans="12:12" x14ac:dyDescent="0.2">
      <c r="L1712" s="113"/>
    </row>
    <row r="1713" spans="12:12" x14ac:dyDescent="0.2">
      <c r="L1713" s="113"/>
    </row>
    <row r="1714" spans="12:12" x14ac:dyDescent="0.2">
      <c r="L1714" s="113"/>
    </row>
    <row r="1715" spans="12:12" x14ac:dyDescent="0.2">
      <c r="L1715" s="113"/>
    </row>
    <row r="1716" spans="12:12" x14ac:dyDescent="0.2">
      <c r="L1716" s="113"/>
    </row>
    <row r="1717" spans="12:12" x14ac:dyDescent="0.2">
      <c r="L1717" s="113"/>
    </row>
    <row r="1718" spans="12:12" x14ac:dyDescent="0.2">
      <c r="L1718" s="113"/>
    </row>
    <row r="1719" spans="12:12" x14ac:dyDescent="0.2">
      <c r="L1719" s="113"/>
    </row>
    <row r="1720" spans="12:12" x14ac:dyDescent="0.2">
      <c r="L1720" s="113"/>
    </row>
    <row r="1721" spans="12:12" x14ac:dyDescent="0.2">
      <c r="L1721" s="113"/>
    </row>
    <row r="1722" spans="12:12" x14ac:dyDescent="0.2">
      <c r="L1722" s="113"/>
    </row>
    <row r="1723" spans="12:12" x14ac:dyDescent="0.2">
      <c r="L1723" s="113"/>
    </row>
    <row r="1724" spans="12:12" x14ac:dyDescent="0.2">
      <c r="L1724" s="113"/>
    </row>
    <row r="1725" spans="12:12" x14ac:dyDescent="0.2">
      <c r="L1725" s="113"/>
    </row>
    <row r="1726" spans="12:12" x14ac:dyDescent="0.2">
      <c r="L1726" s="113"/>
    </row>
    <row r="1727" spans="12:12" x14ac:dyDescent="0.2">
      <c r="L1727" s="113"/>
    </row>
    <row r="1728" spans="12:12" x14ac:dyDescent="0.2">
      <c r="L1728" s="113"/>
    </row>
    <row r="1729" spans="12:12" x14ac:dyDescent="0.2">
      <c r="L1729" s="113"/>
    </row>
    <row r="1730" spans="12:12" x14ac:dyDescent="0.2">
      <c r="L1730" s="113"/>
    </row>
    <row r="1731" spans="12:12" x14ac:dyDescent="0.2">
      <c r="L1731" s="113"/>
    </row>
    <row r="1732" spans="12:12" x14ac:dyDescent="0.2">
      <c r="L1732" s="113"/>
    </row>
    <row r="1733" spans="12:12" x14ac:dyDescent="0.2">
      <c r="L1733" s="113"/>
    </row>
    <row r="1734" spans="12:12" x14ac:dyDescent="0.2">
      <c r="L1734" s="113"/>
    </row>
    <row r="1735" spans="12:12" x14ac:dyDescent="0.2">
      <c r="L1735" s="113"/>
    </row>
    <row r="1736" spans="12:12" x14ac:dyDescent="0.2">
      <c r="L1736" s="113"/>
    </row>
    <row r="1737" spans="12:12" x14ac:dyDescent="0.2">
      <c r="L1737" s="113"/>
    </row>
    <row r="1738" spans="12:12" x14ac:dyDescent="0.2">
      <c r="L1738" s="113"/>
    </row>
    <row r="1739" spans="12:12" x14ac:dyDescent="0.2">
      <c r="L1739" s="113"/>
    </row>
    <row r="1740" spans="12:12" x14ac:dyDescent="0.2">
      <c r="L1740" s="113"/>
    </row>
    <row r="1741" spans="12:12" x14ac:dyDescent="0.2">
      <c r="L1741" s="113"/>
    </row>
    <row r="1742" spans="12:12" x14ac:dyDescent="0.2">
      <c r="L1742" s="113"/>
    </row>
    <row r="1743" spans="12:12" x14ac:dyDescent="0.2">
      <c r="L1743" s="113"/>
    </row>
    <row r="1744" spans="12:12" x14ac:dyDescent="0.2">
      <c r="L1744" s="113"/>
    </row>
    <row r="1745" spans="12:12" x14ac:dyDescent="0.2">
      <c r="L1745" s="113"/>
    </row>
    <row r="1746" spans="12:12" x14ac:dyDescent="0.2">
      <c r="L1746" s="113"/>
    </row>
    <row r="1747" spans="12:12" x14ac:dyDescent="0.2">
      <c r="L1747" s="113"/>
    </row>
    <row r="1748" spans="12:12" x14ac:dyDescent="0.2">
      <c r="L1748" s="113"/>
    </row>
    <row r="1749" spans="12:12" x14ac:dyDescent="0.2">
      <c r="L1749" s="113"/>
    </row>
    <row r="1750" spans="12:12" x14ac:dyDescent="0.2">
      <c r="L1750" s="113"/>
    </row>
    <row r="1751" spans="12:12" x14ac:dyDescent="0.2">
      <c r="L1751" s="113"/>
    </row>
    <row r="1752" spans="12:12" x14ac:dyDescent="0.2">
      <c r="L1752" s="113"/>
    </row>
    <row r="1753" spans="12:12" x14ac:dyDescent="0.2">
      <c r="L1753" s="113"/>
    </row>
    <row r="1754" spans="12:12" x14ac:dyDescent="0.2">
      <c r="L1754" s="113"/>
    </row>
    <row r="1755" spans="12:12" x14ac:dyDescent="0.2">
      <c r="L1755" s="113"/>
    </row>
    <row r="1756" spans="12:12" x14ac:dyDescent="0.2">
      <c r="L1756" s="113"/>
    </row>
    <row r="1757" spans="12:12" x14ac:dyDescent="0.2">
      <c r="L1757" s="113"/>
    </row>
    <row r="1758" spans="12:12" x14ac:dyDescent="0.2">
      <c r="L1758" s="113"/>
    </row>
    <row r="1759" spans="12:12" x14ac:dyDescent="0.2">
      <c r="L1759" s="113"/>
    </row>
    <row r="1760" spans="12:12" x14ac:dyDescent="0.2">
      <c r="L1760" s="113"/>
    </row>
    <row r="1761" spans="12:12" x14ac:dyDescent="0.2">
      <c r="L1761" s="113"/>
    </row>
    <row r="1762" spans="12:12" x14ac:dyDescent="0.2">
      <c r="L1762" s="113"/>
    </row>
    <row r="1763" spans="12:12" x14ac:dyDescent="0.2">
      <c r="L1763" s="113"/>
    </row>
    <row r="1764" spans="12:12" x14ac:dyDescent="0.2">
      <c r="L1764" s="113"/>
    </row>
    <row r="1765" spans="12:12" x14ac:dyDescent="0.2">
      <c r="L1765" s="113"/>
    </row>
    <row r="1766" spans="12:12" x14ac:dyDescent="0.2">
      <c r="L1766" s="113"/>
    </row>
    <row r="1767" spans="12:12" x14ac:dyDescent="0.2">
      <c r="L1767" s="113"/>
    </row>
    <row r="1768" spans="12:12" x14ac:dyDescent="0.2">
      <c r="L1768" s="113"/>
    </row>
    <row r="1769" spans="12:12" x14ac:dyDescent="0.2">
      <c r="L1769" s="113"/>
    </row>
    <row r="1770" spans="12:12" x14ac:dyDescent="0.2">
      <c r="L1770" s="113"/>
    </row>
    <row r="1771" spans="12:12" x14ac:dyDescent="0.2">
      <c r="L1771" s="113"/>
    </row>
    <row r="1772" spans="12:12" x14ac:dyDescent="0.2">
      <c r="L1772" s="113"/>
    </row>
    <row r="1773" spans="12:12" x14ac:dyDescent="0.2">
      <c r="L1773" s="113"/>
    </row>
    <row r="1774" spans="12:12" x14ac:dyDescent="0.2">
      <c r="L1774" s="113"/>
    </row>
    <row r="1775" spans="12:12" x14ac:dyDescent="0.2">
      <c r="L1775" s="113"/>
    </row>
    <row r="1776" spans="12:12" x14ac:dyDescent="0.2">
      <c r="L1776" s="113"/>
    </row>
    <row r="1777" spans="12:12" x14ac:dyDescent="0.2">
      <c r="L1777" s="113"/>
    </row>
    <row r="1778" spans="12:12" x14ac:dyDescent="0.2">
      <c r="L1778" s="113"/>
    </row>
    <row r="1779" spans="12:12" x14ac:dyDescent="0.2">
      <c r="L1779" s="113"/>
    </row>
    <row r="1780" spans="12:12" x14ac:dyDescent="0.2">
      <c r="L1780" s="113"/>
    </row>
    <row r="1781" spans="12:12" x14ac:dyDescent="0.2">
      <c r="L1781" s="113"/>
    </row>
    <row r="1782" spans="12:12" x14ac:dyDescent="0.2">
      <c r="L1782" s="113"/>
    </row>
    <row r="1783" spans="12:12" x14ac:dyDescent="0.2">
      <c r="L1783" s="113"/>
    </row>
    <row r="1784" spans="12:12" x14ac:dyDescent="0.2">
      <c r="L1784" s="113"/>
    </row>
    <row r="1785" spans="12:12" x14ac:dyDescent="0.2">
      <c r="L1785" s="113"/>
    </row>
    <row r="1786" spans="12:12" x14ac:dyDescent="0.2">
      <c r="L1786" s="113"/>
    </row>
    <row r="1787" spans="12:12" x14ac:dyDescent="0.2">
      <c r="L1787" s="113"/>
    </row>
    <row r="1788" spans="12:12" x14ac:dyDescent="0.2">
      <c r="L1788" s="113"/>
    </row>
    <row r="1789" spans="12:12" x14ac:dyDescent="0.2">
      <c r="L1789" s="113"/>
    </row>
    <row r="1790" spans="12:12" x14ac:dyDescent="0.2">
      <c r="L1790" s="113"/>
    </row>
    <row r="1791" spans="12:12" x14ac:dyDescent="0.2">
      <c r="L1791" s="113"/>
    </row>
    <row r="1792" spans="12:12" x14ac:dyDescent="0.2">
      <c r="L1792" s="113"/>
    </row>
    <row r="1793" spans="12:12" x14ac:dyDescent="0.2">
      <c r="L1793" s="113"/>
    </row>
    <row r="1794" spans="12:12" x14ac:dyDescent="0.2">
      <c r="L1794" s="113"/>
    </row>
    <row r="1795" spans="12:12" x14ac:dyDescent="0.2">
      <c r="L1795" s="113"/>
    </row>
    <row r="1796" spans="12:12" x14ac:dyDescent="0.2">
      <c r="L1796" s="113"/>
    </row>
    <row r="1797" spans="12:12" x14ac:dyDescent="0.2">
      <c r="L1797" s="113"/>
    </row>
    <row r="1798" spans="12:12" x14ac:dyDescent="0.2">
      <c r="L1798" s="113"/>
    </row>
    <row r="1799" spans="12:12" x14ac:dyDescent="0.2">
      <c r="L1799" s="113"/>
    </row>
    <row r="1800" spans="12:12" x14ac:dyDescent="0.2">
      <c r="L1800" s="113"/>
    </row>
    <row r="1801" spans="12:12" x14ac:dyDescent="0.2">
      <c r="L1801" s="113"/>
    </row>
    <row r="1802" spans="12:12" x14ac:dyDescent="0.2">
      <c r="L1802" s="113"/>
    </row>
    <row r="1803" spans="12:12" x14ac:dyDescent="0.2">
      <c r="L1803" s="113"/>
    </row>
    <row r="1804" spans="12:12" x14ac:dyDescent="0.2">
      <c r="L1804" s="113"/>
    </row>
    <row r="1805" spans="12:12" x14ac:dyDescent="0.2">
      <c r="L1805" s="113"/>
    </row>
    <row r="1806" spans="12:12" x14ac:dyDescent="0.2">
      <c r="L1806" s="113"/>
    </row>
    <row r="1807" spans="12:12" x14ac:dyDescent="0.2">
      <c r="L1807" s="113"/>
    </row>
    <row r="1808" spans="12:12" x14ac:dyDescent="0.2">
      <c r="L1808" s="113"/>
    </row>
    <row r="1809" spans="12:12" x14ac:dyDescent="0.2">
      <c r="L1809" s="113"/>
    </row>
    <row r="1810" spans="12:12" x14ac:dyDescent="0.2">
      <c r="L1810" s="113"/>
    </row>
    <row r="1811" spans="12:12" x14ac:dyDescent="0.2">
      <c r="L1811" s="113"/>
    </row>
    <row r="1812" spans="12:12" x14ac:dyDescent="0.2">
      <c r="L1812" s="113"/>
    </row>
    <row r="1813" spans="12:12" x14ac:dyDescent="0.2">
      <c r="L1813" s="113"/>
    </row>
    <row r="1814" spans="12:12" x14ac:dyDescent="0.2">
      <c r="L1814" s="113"/>
    </row>
    <row r="1815" spans="12:12" x14ac:dyDescent="0.2">
      <c r="L1815" s="113"/>
    </row>
    <row r="1816" spans="12:12" x14ac:dyDescent="0.2">
      <c r="L1816" s="113"/>
    </row>
    <row r="1817" spans="12:12" x14ac:dyDescent="0.2">
      <c r="L1817" s="113"/>
    </row>
    <row r="1818" spans="12:12" x14ac:dyDescent="0.2">
      <c r="L1818" s="113"/>
    </row>
    <row r="1819" spans="12:12" x14ac:dyDescent="0.2">
      <c r="L1819" s="113"/>
    </row>
    <row r="1820" spans="12:12" x14ac:dyDescent="0.2">
      <c r="L1820" s="113"/>
    </row>
    <row r="1821" spans="12:12" x14ac:dyDescent="0.2">
      <c r="L1821" s="113"/>
    </row>
    <row r="1822" spans="12:12" x14ac:dyDescent="0.2">
      <c r="L1822" s="113"/>
    </row>
    <row r="1823" spans="12:12" x14ac:dyDescent="0.2">
      <c r="L1823" s="113"/>
    </row>
    <row r="1824" spans="12:12" x14ac:dyDescent="0.2">
      <c r="L1824" s="113"/>
    </row>
    <row r="1825" spans="12:12" x14ac:dyDescent="0.2">
      <c r="L1825" s="113"/>
    </row>
    <row r="1826" spans="12:12" x14ac:dyDescent="0.2">
      <c r="L1826" s="113"/>
    </row>
    <row r="1827" spans="12:12" x14ac:dyDescent="0.2">
      <c r="L1827" s="113"/>
    </row>
    <row r="1828" spans="12:12" x14ac:dyDescent="0.2">
      <c r="L1828" s="113"/>
    </row>
    <row r="1829" spans="12:12" x14ac:dyDescent="0.2">
      <c r="L1829" s="113"/>
    </row>
    <row r="1830" spans="12:12" x14ac:dyDescent="0.2">
      <c r="L1830" s="113"/>
    </row>
    <row r="1831" spans="12:12" x14ac:dyDescent="0.2">
      <c r="L1831" s="113"/>
    </row>
    <row r="1832" spans="12:12" x14ac:dyDescent="0.2">
      <c r="L1832" s="113"/>
    </row>
    <row r="1833" spans="12:12" x14ac:dyDescent="0.2">
      <c r="L1833" s="113"/>
    </row>
    <row r="1834" spans="12:12" x14ac:dyDescent="0.2">
      <c r="L1834" s="113"/>
    </row>
    <row r="1835" spans="12:12" x14ac:dyDescent="0.2">
      <c r="L1835" s="113"/>
    </row>
    <row r="1836" spans="12:12" x14ac:dyDescent="0.2">
      <c r="L1836" s="113"/>
    </row>
    <row r="1837" spans="12:12" x14ac:dyDescent="0.2">
      <c r="L1837" s="113"/>
    </row>
    <row r="1838" spans="12:12" x14ac:dyDescent="0.2">
      <c r="L1838" s="113"/>
    </row>
    <row r="1839" spans="12:12" x14ac:dyDescent="0.2">
      <c r="L1839" s="113"/>
    </row>
    <row r="1840" spans="12:12" x14ac:dyDescent="0.2">
      <c r="L1840" s="113"/>
    </row>
    <row r="1841" spans="12:12" x14ac:dyDescent="0.2">
      <c r="L1841" s="113"/>
    </row>
    <row r="1842" spans="12:12" x14ac:dyDescent="0.2">
      <c r="L1842" s="113"/>
    </row>
    <row r="1843" spans="12:12" x14ac:dyDescent="0.2">
      <c r="L1843" s="113"/>
    </row>
    <row r="1844" spans="12:12" x14ac:dyDescent="0.2">
      <c r="L1844" s="113"/>
    </row>
    <row r="1845" spans="12:12" x14ac:dyDescent="0.2">
      <c r="L1845" s="113"/>
    </row>
    <row r="1846" spans="12:12" x14ac:dyDescent="0.2">
      <c r="L1846" s="113"/>
    </row>
    <row r="1847" spans="12:12" x14ac:dyDescent="0.2">
      <c r="L1847" s="113"/>
    </row>
    <row r="1848" spans="12:12" x14ac:dyDescent="0.2">
      <c r="L1848" s="113"/>
    </row>
    <row r="1849" spans="12:12" x14ac:dyDescent="0.2">
      <c r="L1849" s="113"/>
    </row>
    <row r="1850" spans="12:12" x14ac:dyDescent="0.2">
      <c r="L1850" s="113"/>
    </row>
    <row r="1851" spans="12:12" x14ac:dyDescent="0.2">
      <c r="L1851" s="113"/>
    </row>
    <row r="1852" spans="12:12" x14ac:dyDescent="0.2">
      <c r="L1852" s="113"/>
    </row>
    <row r="1853" spans="12:12" x14ac:dyDescent="0.2">
      <c r="L1853" s="113"/>
    </row>
    <row r="1854" spans="12:12" x14ac:dyDescent="0.2">
      <c r="L1854" s="113"/>
    </row>
    <row r="1855" spans="12:12" x14ac:dyDescent="0.2">
      <c r="L1855" s="113"/>
    </row>
    <row r="1856" spans="12:12" x14ac:dyDescent="0.2">
      <c r="L1856" s="113"/>
    </row>
    <row r="1857" spans="12:12" x14ac:dyDescent="0.2">
      <c r="L1857" s="113"/>
    </row>
    <row r="1858" spans="12:12" x14ac:dyDescent="0.2">
      <c r="L1858" s="113"/>
    </row>
    <row r="1859" spans="12:12" x14ac:dyDescent="0.2">
      <c r="L1859" s="113"/>
    </row>
    <row r="1860" spans="12:12" x14ac:dyDescent="0.2">
      <c r="L1860" s="113"/>
    </row>
    <row r="1861" spans="12:12" x14ac:dyDescent="0.2">
      <c r="L1861" s="113"/>
    </row>
    <row r="1862" spans="12:12" x14ac:dyDescent="0.2">
      <c r="L1862" s="113"/>
    </row>
    <row r="1863" spans="12:12" x14ac:dyDescent="0.2">
      <c r="L1863" s="113"/>
    </row>
    <row r="1864" spans="12:12" x14ac:dyDescent="0.2">
      <c r="L1864" s="113"/>
    </row>
    <row r="1865" spans="12:12" x14ac:dyDescent="0.2">
      <c r="L1865" s="113"/>
    </row>
    <row r="1866" spans="12:12" x14ac:dyDescent="0.2">
      <c r="L1866" s="113"/>
    </row>
    <row r="1867" spans="12:12" x14ac:dyDescent="0.2">
      <c r="L1867" s="113"/>
    </row>
    <row r="1868" spans="12:12" x14ac:dyDescent="0.2">
      <c r="L1868" s="113"/>
    </row>
    <row r="1869" spans="12:12" x14ac:dyDescent="0.2">
      <c r="L1869" s="113"/>
    </row>
    <row r="1870" spans="12:12" x14ac:dyDescent="0.2">
      <c r="L1870" s="113"/>
    </row>
    <row r="1871" spans="12:12" x14ac:dyDescent="0.2">
      <c r="L1871" s="113"/>
    </row>
    <row r="1872" spans="12:12" x14ac:dyDescent="0.2">
      <c r="L1872" s="113"/>
    </row>
    <row r="1873" spans="12:12" x14ac:dyDescent="0.2">
      <c r="L1873" s="113"/>
    </row>
    <row r="1874" spans="12:12" x14ac:dyDescent="0.2">
      <c r="L1874" s="113"/>
    </row>
    <row r="1875" spans="12:12" x14ac:dyDescent="0.2">
      <c r="L1875" s="113"/>
    </row>
    <row r="1876" spans="12:12" x14ac:dyDescent="0.2">
      <c r="L1876" s="113"/>
    </row>
    <row r="1877" spans="12:12" x14ac:dyDescent="0.2">
      <c r="L1877" s="113"/>
    </row>
    <row r="1878" spans="12:12" x14ac:dyDescent="0.2">
      <c r="L1878" s="113"/>
    </row>
    <row r="1879" spans="12:12" x14ac:dyDescent="0.2">
      <c r="L1879" s="113"/>
    </row>
    <row r="1880" spans="12:12" x14ac:dyDescent="0.2">
      <c r="L1880" s="113"/>
    </row>
    <row r="1881" spans="12:12" x14ac:dyDescent="0.2">
      <c r="L1881" s="113"/>
    </row>
    <row r="1882" spans="12:12" x14ac:dyDescent="0.2">
      <c r="L1882" s="113"/>
    </row>
    <row r="1883" spans="12:12" x14ac:dyDescent="0.2">
      <c r="L1883" s="113"/>
    </row>
    <row r="1884" spans="12:12" x14ac:dyDescent="0.2">
      <c r="L1884" s="113"/>
    </row>
    <row r="1885" spans="12:12" x14ac:dyDescent="0.2">
      <c r="L1885" s="113"/>
    </row>
    <row r="1886" spans="12:12" x14ac:dyDescent="0.2">
      <c r="L1886" s="113"/>
    </row>
    <row r="1887" spans="12:12" x14ac:dyDescent="0.2">
      <c r="L1887" s="113"/>
    </row>
    <row r="1888" spans="12:12" x14ac:dyDescent="0.2">
      <c r="L1888" s="113"/>
    </row>
    <row r="1889" spans="12:12" x14ac:dyDescent="0.2">
      <c r="L1889" s="113"/>
    </row>
    <row r="1890" spans="12:12" x14ac:dyDescent="0.2">
      <c r="L1890" s="113"/>
    </row>
    <row r="1891" spans="12:12" x14ac:dyDescent="0.2">
      <c r="L1891" s="113"/>
    </row>
    <row r="1892" spans="12:12" x14ac:dyDescent="0.2">
      <c r="L1892" s="113"/>
    </row>
    <row r="1893" spans="12:12" x14ac:dyDescent="0.2">
      <c r="L1893" s="113"/>
    </row>
    <row r="1894" spans="12:12" x14ac:dyDescent="0.2">
      <c r="L1894" s="113"/>
    </row>
    <row r="1895" spans="12:12" x14ac:dyDescent="0.2">
      <c r="L1895" s="113"/>
    </row>
    <row r="1896" spans="12:12" x14ac:dyDescent="0.2">
      <c r="L1896" s="113"/>
    </row>
    <row r="1897" spans="12:12" x14ac:dyDescent="0.2">
      <c r="L1897" s="113"/>
    </row>
    <row r="1898" spans="12:12" x14ac:dyDescent="0.2">
      <c r="L1898" s="113"/>
    </row>
    <row r="1899" spans="12:12" x14ac:dyDescent="0.2">
      <c r="L1899" s="113"/>
    </row>
    <row r="1900" spans="12:12" x14ac:dyDescent="0.2">
      <c r="L1900" s="113"/>
    </row>
    <row r="1901" spans="12:12" x14ac:dyDescent="0.2">
      <c r="L1901" s="113"/>
    </row>
    <row r="1902" spans="12:12" x14ac:dyDescent="0.2">
      <c r="L1902" s="113"/>
    </row>
    <row r="1903" spans="12:12" x14ac:dyDescent="0.2">
      <c r="L1903" s="113"/>
    </row>
    <row r="1904" spans="12:12" x14ac:dyDescent="0.2">
      <c r="L1904" s="113"/>
    </row>
    <row r="1905" spans="12:12" x14ac:dyDescent="0.2">
      <c r="L1905" s="113"/>
    </row>
    <row r="1906" spans="12:12" x14ac:dyDescent="0.2">
      <c r="L1906" s="113"/>
    </row>
    <row r="1907" spans="12:12" x14ac:dyDescent="0.2">
      <c r="L1907" s="113"/>
    </row>
    <row r="1908" spans="12:12" x14ac:dyDescent="0.2">
      <c r="L1908" s="113"/>
    </row>
    <row r="1909" spans="12:12" x14ac:dyDescent="0.2">
      <c r="L1909" s="113"/>
    </row>
    <row r="1910" spans="12:12" x14ac:dyDescent="0.2">
      <c r="L1910" s="113"/>
    </row>
    <row r="1911" spans="12:12" x14ac:dyDescent="0.2">
      <c r="L1911" s="113"/>
    </row>
    <row r="1912" spans="12:12" x14ac:dyDescent="0.2">
      <c r="L1912" s="113"/>
    </row>
    <row r="1913" spans="12:12" x14ac:dyDescent="0.2">
      <c r="L1913" s="113"/>
    </row>
    <row r="1914" spans="12:12" x14ac:dyDescent="0.2">
      <c r="L1914" s="113"/>
    </row>
    <row r="1915" spans="12:12" x14ac:dyDescent="0.2">
      <c r="L1915" s="113"/>
    </row>
    <row r="1916" spans="12:12" x14ac:dyDescent="0.2">
      <c r="L1916" s="113"/>
    </row>
    <row r="1917" spans="12:12" x14ac:dyDescent="0.2">
      <c r="L1917" s="113"/>
    </row>
    <row r="1918" spans="12:12" x14ac:dyDescent="0.2">
      <c r="L1918" s="113"/>
    </row>
    <row r="1919" spans="12:12" x14ac:dyDescent="0.2">
      <c r="L1919" s="113"/>
    </row>
    <row r="1920" spans="12:12" x14ac:dyDescent="0.2">
      <c r="L1920" s="113"/>
    </row>
    <row r="1921" spans="12:12" x14ac:dyDescent="0.2">
      <c r="L1921" s="113"/>
    </row>
    <row r="1922" spans="12:12" x14ac:dyDescent="0.2">
      <c r="L1922" s="113"/>
    </row>
    <row r="1923" spans="12:12" x14ac:dyDescent="0.2">
      <c r="L1923" s="113"/>
    </row>
    <row r="1924" spans="12:12" x14ac:dyDescent="0.2">
      <c r="L1924" s="113"/>
    </row>
    <row r="1925" spans="12:12" x14ac:dyDescent="0.2">
      <c r="L1925" s="113"/>
    </row>
    <row r="1926" spans="12:12" x14ac:dyDescent="0.2">
      <c r="L1926" s="113"/>
    </row>
    <row r="1927" spans="12:12" x14ac:dyDescent="0.2">
      <c r="L1927" s="113"/>
    </row>
    <row r="1928" spans="12:12" x14ac:dyDescent="0.2">
      <c r="L1928" s="113"/>
    </row>
    <row r="1929" spans="12:12" x14ac:dyDescent="0.2">
      <c r="L1929" s="113"/>
    </row>
    <row r="1930" spans="12:12" x14ac:dyDescent="0.2">
      <c r="L1930" s="113"/>
    </row>
    <row r="1931" spans="12:12" x14ac:dyDescent="0.2">
      <c r="L1931" s="113"/>
    </row>
    <row r="1932" spans="12:12" x14ac:dyDescent="0.2">
      <c r="L1932" s="113"/>
    </row>
    <row r="1933" spans="12:12" x14ac:dyDescent="0.2">
      <c r="L1933" s="113"/>
    </row>
    <row r="1934" spans="12:12" x14ac:dyDescent="0.2">
      <c r="L1934" s="113"/>
    </row>
    <row r="1935" spans="12:12" x14ac:dyDescent="0.2">
      <c r="L1935" s="113"/>
    </row>
    <row r="1936" spans="12:12" x14ac:dyDescent="0.2">
      <c r="L1936" s="113"/>
    </row>
    <row r="1937" spans="12:12" x14ac:dyDescent="0.2">
      <c r="L1937" s="113"/>
    </row>
    <row r="1938" spans="12:12" x14ac:dyDescent="0.2">
      <c r="L1938" s="113"/>
    </row>
    <row r="1939" spans="12:12" x14ac:dyDescent="0.2">
      <c r="L1939" s="113"/>
    </row>
    <row r="1940" spans="12:12" x14ac:dyDescent="0.2">
      <c r="L1940" s="113"/>
    </row>
    <row r="1941" spans="12:12" x14ac:dyDescent="0.2">
      <c r="L1941" s="113"/>
    </row>
    <row r="1942" spans="12:12" x14ac:dyDescent="0.2">
      <c r="L1942" s="113"/>
    </row>
    <row r="1943" spans="12:12" x14ac:dyDescent="0.2">
      <c r="L1943" s="113"/>
    </row>
    <row r="1944" spans="12:12" x14ac:dyDescent="0.2">
      <c r="L1944" s="113"/>
    </row>
    <row r="1945" spans="12:12" x14ac:dyDescent="0.2">
      <c r="L1945" s="113"/>
    </row>
    <row r="1946" spans="12:12" x14ac:dyDescent="0.2">
      <c r="L1946" s="113"/>
    </row>
    <row r="1947" spans="12:12" x14ac:dyDescent="0.2">
      <c r="L1947" s="113"/>
    </row>
    <row r="1948" spans="12:12" x14ac:dyDescent="0.2">
      <c r="L1948" s="113"/>
    </row>
    <row r="1949" spans="12:12" x14ac:dyDescent="0.2">
      <c r="L1949" s="113"/>
    </row>
    <row r="1950" spans="12:12" x14ac:dyDescent="0.2">
      <c r="L1950" s="113"/>
    </row>
    <row r="1951" spans="12:12" x14ac:dyDescent="0.2">
      <c r="L1951" s="113"/>
    </row>
    <row r="1952" spans="12:12" x14ac:dyDescent="0.2">
      <c r="L1952" s="113"/>
    </row>
    <row r="1953" spans="12:12" x14ac:dyDescent="0.2">
      <c r="L1953" s="113"/>
    </row>
    <row r="1954" spans="12:12" x14ac:dyDescent="0.2">
      <c r="L1954" s="113"/>
    </row>
    <row r="1955" spans="12:12" x14ac:dyDescent="0.2">
      <c r="L1955" s="113"/>
    </row>
    <row r="1956" spans="12:12" x14ac:dyDescent="0.2">
      <c r="L1956" s="113"/>
    </row>
    <row r="1957" spans="12:12" x14ac:dyDescent="0.2">
      <c r="L1957" s="113"/>
    </row>
    <row r="1958" spans="12:12" x14ac:dyDescent="0.2">
      <c r="L1958" s="113"/>
    </row>
    <row r="1959" spans="12:12" x14ac:dyDescent="0.2">
      <c r="L1959" s="113"/>
    </row>
    <row r="1960" spans="12:12" x14ac:dyDescent="0.2">
      <c r="L1960" s="113"/>
    </row>
    <row r="1961" spans="12:12" x14ac:dyDescent="0.2">
      <c r="L1961" s="113"/>
    </row>
    <row r="1962" spans="12:12" x14ac:dyDescent="0.2">
      <c r="L1962" s="113"/>
    </row>
    <row r="1963" spans="12:12" x14ac:dyDescent="0.2">
      <c r="L1963" s="113"/>
    </row>
    <row r="1964" spans="12:12" x14ac:dyDescent="0.2">
      <c r="L1964" s="113"/>
    </row>
    <row r="1965" spans="12:12" x14ac:dyDescent="0.2">
      <c r="L1965" s="113"/>
    </row>
    <row r="1966" spans="12:12" x14ac:dyDescent="0.2">
      <c r="L1966" s="113"/>
    </row>
    <row r="1967" spans="12:12" x14ac:dyDescent="0.2">
      <c r="L1967" s="113"/>
    </row>
    <row r="1968" spans="12:12" x14ac:dyDescent="0.2">
      <c r="L1968" s="113"/>
    </row>
    <row r="1969" spans="12:12" x14ac:dyDescent="0.2">
      <c r="L1969" s="113"/>
    </row>
    <row r="1970" spans="12:12" x14ac:dyDescent="0.2">
      <c r="L1970" s="113"/>
    </row>
    <row r="1971" spans="12:12" x14ac:dyDescent="0.2">
      <c r="L1971" s="113"/>
    </row>
    <row r="1972" spans="12:12" x14ac:dyDescent="0.2">
      <c r="L1972" s="113"/>
    </row>
    <row r="1973" spans="12:12" x14ac:dyDescent="0.2">
      <c r="L1973" s="113"/>
    </row>
    <row r="1974" spans="12:12" x14ac:dyDescent="0.2">
      <c r="L1974" s="113"/>
    </row>
    <row r="1975" spans="12:12" x14ac:dyDescent="0.2">
      <c r="L1975" s="113"/>
    </row>
    <row r="1976" spans="12:12" x14ac:dyDescent="0.2">
      <c r="L1976" s="113"/>
    </row>
    <row r="1977" spans="12:12" x14ac:dyDescent="0.2">
      <c r="L1977" s="113"/>
    </row>
    <row r="1978" spans="12:12" x14ac:dyDescent="0.2">
      <c r="L1978" s="113"/>
    </row>
    <row r="1979" spans="12:12" x14ac:dyDescent="0.2">
      <c r="L1979" s="113"/>
    </row>
    <row r="1980" spans="12:12" x14ac:dyDescent="0.2">
      <c r="L1980" s="113"/>
    </row>
    <row r="1981" spans="12:12" x14ac:dyDescent="0.2">
      <c r="L1981" s="113"/>
    </row>
    <row r="1982" spans="12:12" x14ac:dyDescent="0.2">
      <c r="L1982" s="113"/>
    </row>
    <row r="1983" spans="12:12" x14ac:dyDescent="0.2">
      <c r="L1983" s="113"/>
    </row>
    <row r="1984" spans="12:12" x14ac:dyDescent="0.2">
      <c r="L1984" s="113"/>
    </row>
    <row r="1985" spans="12:12" x14ac:dyDescent="0.2">
      <c r="L1985" s="113"/>
    </row>
    <row r="1986" spans="12:12" x14ac:dyDescent="0.2">
      <c r="L1986" s="113"/>
    </row>
    <row r="1987" spans="12:12" x14ac:dyDescent="0.2">
      <c r="L1987" s="113"/>
    </row>
    <row r="1988" spans="12:12" x14ac:dyDescent="0.2">
      <c r="L1988" s="113"/>
    </row>
    <row r="1989" spans="12:12" x14ac:dyDescent="0.2">
      <c r="L1989" s="113"/>
    </row>
    <row r="1990" spans="12:12" x14ac:dyDescent="0.2">
      <c r="L1990" s="113"/>
    </row>
    <row r="1991" spans="12:12" x14ac:dyDescent="0.2">
      <c r="L1991" s="113"/>
    </row>
    <row r="1992" spans="12:12" x14ac:dyDescent="0.2">
      <c r="L1992" s="113"/>
    </row>
    <row r="1993" spans="12:12" x14ac:dyDescent="0.2">
      <c r="L1993" s="113"/>
    </row>
    <row r="1994" spans="12:12" x14ac:dyDescent="0.2">
      <c r="L1994" s="113"/>
    </row>
    <row r="1995" spans="12:12" x14ac:dyDescent="0.2">
      <c r="L1995" s="113"/>
    </row>
    <row r="1996" spans="12:12" x14ac:dyDescent="0.2">
      <c r="L1996" s="113"/>
    </row>
    <row r="1997" spans="12:12" x14ac:dyDescent="0.2">
      <c r="L1997" s="113"/>
    </row>
    <row r="1998" spans="12:12" x14ac:dyDescent="0.2">
      <c r="L1998" s="113"/>
    </row>
    <row r="1999" spans="12:12" x14ac:dyDescent="0.2">
      <c r="L1999" s="113"/>
    </row>
    <row r="2000" spans="12:12" x14ac:dyDescent="0.2">
      <c r="L2000" s="113"/>
    </row>
    <row r="2001" spans="12:12" x14ac:dyDescent="0.2">
      <c r="L2001" s="113"/>
    </row>
    <row r="2002" spans="12:12" x14ac:dyDescent="0.2">
      <c r="L2002" s="113"/>
    </row>
    <row r="2003" spans="12:12" x14ac:dyDescent="0.2">
      <c r="L2003" s="113"/>
    </row>
    <row r="2004" spans="12:12" x14ac:dyDescent="0.2">
      <c r="L2004" s="113"/>
    </row>
    <row r="2005" spans="12:12" x14ac:dyDescent="0.2">
      <c r="L2005" s="113"/>
    </row>
    <row r="2006" spans="12:12" x14ac:dyDescent="0.2">
      <c r="L2006" s="113"/>
    </row>
    <row r="2007" spans="12:12" x14ac:dyDescent="0.2">
      <c r="L2007" s="113"/>
    </row>
    <row r="2008" spans="12:12" x14ac:dyDescent="0.2">
      <c r="L2008" s="113"/>
    </row>
    <row r="2009" spans="12:12" x14ac:dyDescent="0.2">
      <c r="L2009" s="113"/>
    </row>
    <row r="2010" spans="12:12" x14ac:dyDescent="0.2">
      <c r="L2010" s="113"/>
    </row>
    <row r="2011" spans="12:12" x14ac:dyDescent="0.2">
      <c r="L2011" s="113"/>
    </row>
    <row r="2012" spans="12:12" x14ac:dyDescent="0.2">
      <c r="L2012" s="113"/>
    </row>
    <row r="2013" spans="12:12" x14ac:dyDescent="0.2">
      <c r="L2013" s="113"/>
    </row>
    <row r="2014" spans="12:12" x14ac:dyDescent="0.2">
      <c r="L2014" s="113"/>
    </row>
    <row r="2015" spans="12:12" x14ac:dyDescent="0.2">
      <c r="L2015" s="113"/>
    </row>
    <row r="2016" spans="12:12" x14ac:dyDescent="0.2">
      <c r="L2016" s="113"/>
    </row>
    <row r="2017" spans="12:12" x14ac:dyDescent="0.2">
      <c r="L2017" s="113"/>
    </row>
    <row r="2018" spans="12:12" x14ac:dyDescent="0.2">
      <c r="L2018" s="113"/>
    </row>
    <row r="2019" spans="12:12" x14ac:dyDescent="0.2">
      <c r="L2019" s="113"/>
    </row>
    <row r="2020" spans="12:12" x14ac:dyDescent="0.2">
      <c r="L2020" s="113"/>
    </row>
    <row r="2021" spans="12:12" x14ac:dyDescent="0.2">
      <c r="L2021" s="113"/>
    </row>
    <row r="2022" spans="12:12" x14ac:dyDescent="0.2">
      <c r="L2022" s="113"/>
    </row>
    <row r="2023" spans="12:12" x14ac:dyDescent="0.2">
      <c r="L2023" s="113"/>
    </row>
    <row r="2024" spans="12:12" x14ac:dyDescent="0.2">
      <c r="L2024" s="113"/>
    </row>
    <row r="2025" spans="12:12" x14ac:dyDescent="0.2">
      <c r="L2025" s="113"/>
    </row>
    <row r="2026" spans="12:12" x14ac:dyDescent="0.2">
      <c r="L2026" s="113"/>
    </row>
    <row r="2027" spans="12:12" x14ac:dyDescent="0.2">
      <c r="L2027" s="113"/>
    </row>
    <row r="2028" spans="12:12" x14ac:dyDescent="0.2">
      <c r="L2028" s="113"/>
    </row>
    <row r="2029" spans="12:12" x14ac:dyDescent="0.2">
      <c r="L2029" s="113"/>
    </row>
    <row r="2030" spans="12:12" x14ac:dyDescent="0.2">
      <c r="L2030" s="113"/>
    </row>
    <row r="2031" spans="12:12" x14ac:dyDescent="0.2">
      <c r="L2031" s="113"/>
    </row>
    <row r="2032" spans="12:12" x14ac:dyDescent="0.2">
      <c r="L2032" s="113"/>
    </row>
    <row r="2033" spans="12:12" x14ac:dyDescent="0.2">
      <c r="L2033" s="113"/>
    </row>
    <row r="2034" spans="12:12" x14ac:dyDescent="0.2">
      <c r="L2034" s="113"/>
    </row>
    <row r="2035" spans="12:12" x14ac:dyDescent="0.2">
      <c r="L2035" s="113"/>
    </row>
    <row r="2036" spans="12:12" x14ac:dyDescent="0.2">
      <c r="L2036" s="113"/>
    </row>
    <row r="2037" spans="12:12" x14ac:dyDescent="0.2">
      <c r="L2037" s="113"/>
    </row>
    <row r="2038" spans="12:12" x14ac:dyDescent="0.2">
      <c r="L2038" s="113"/>
    </row>
    <row r="2039" spans="12:12" x14ac:dyDescent="0.2">
      <c r="L2039" s="113"/>
    </row>
    <row r="2040" spans="12:12" x14ac:dyDescent="0.2">
      <c r="L2040" s="113"/>
    </row>
    <row r="2041" spans="12:12" x14ac:dyDescent="0.2">
      <c r="L2041" s="113"/>
    </row>
    <row r="2042" spans="12:12" x14ac:dyDescent="0.2">
      <c r="L2042" s="113"/>
    </row>
    <row r="2043" spans="12:12" x14ac:dyDescent="0.2">
      <c r="L2043" s="113"/>
    </row>
    <row r="2044" spans="12:12" x14ac:dyDescent="0.2">
      <c r="L2044" s="113"/>
    </row>
    <row r="2045" spans="12:12" x14ac:dyDescent="0.2">
      <c r="L2045" s="113"/>
    </row>
    <row r="2046" spans="12:12" x14ac:dyDescent="0.2">
      <c r="L2046" s="113"/>
    </row>
    <row r="2047" spans="12:12" x14ac:dyDescent="0.2">
      <c r="L2047" s="113"/>
    </row>
    <row r="2048" spans="12:12" x14ac:dyDescent="0.2">
      <c r="L2048" s="113"/>
    </row>
    <row r="2049" spans="12:12" x14ac:dyDescent="0.2">
      <c r="L2049" s="113"/>
    </row>
    <row r="2050" spans="12:12" x14ac:dyDescent="0.2">
      <c r="L2050" s="113"/>
    </row>
    <row r="2051" spans="12:12" x14ac:dyDescent="0.2">
      <c r="L2051" s="113"/>
    </row>
    <row r="2052" spans="12:12" x14ac:dyDescent="0.2">
      <c r="L2052" s="113"/>
    </row>
    <row r="2053" spans="12:12" x14ac:dyDescent="0.2">
      <c r="L2053" s="113"/>
    </row>
    <row r="2054" spans="12:12" x14ac:dyDescent="0.2">
      <c r="L2054" s="113"/>
    </row>
    <row r="2055" spans="12:12" x14ac:dyDescent="0.2">
      <c r="L2055" s="113"/>
    </row>
    <row r="2056" spans="12:12" x14ac:dyDescent="0.2">
      <c r="L2056" s="113"/>
    </row>
    <row r="2057" spans="12:12" x14ac:dyDescent="0.2">
      <c r="L2057" s="113"/>
    </row>
    <row r="2058" spans="12:12" x14ac:dyDescent="0.2">
      <c r="L2058" s="113"/>
    </row>
    <row r="2059" spans="12:12" x14ac:dyDescent="0.2">
      <c r="L2059" s="113"/>
    </row>
    <row r="2060" spans="12:12" x14ac:dyDescent="0.2">
      <c r="L2060" s="113"/>
    </row>
    <row r="2061" spans="12:12" x14ac:dyDescent="0.2">
      <c r="L2061" s="113"/>
    </row>
    <row r="2062" spans="12:12" x14ac:dyDescent="0.2">
      <c r="L2062" s="113"/>
    </row>
    <row r="2063" spans="12:12" x14ac:dyDescent="0.2">
      <c r="L2063" s="113"/>
    </row>
    <row r="2064" spans="12:12" x14ac:dyDescent="0.2">
      <c r="L2064" s="113"/>
    </row>
    <row r="2065" spans="12:12" x14ac:dyDescent="0.2">
      <c r="L2065" s="113"/>
    </row>
    <row r="2066" spans="12:12" x14ac:dyDescent="0.2">
      <c r="L2066" s="113"/>
    </row>
    <row r="2067" spans="12:12" x14ac:dyDescent="0.2">
      <c r="L2067" s="113"/>
    </row>
    <row r="2068" spans="12:12" x14ac:dyDescent="0.2">
      <c r="L2068" s="113"/>
    </row>
    <row r="2069" spans="12:12" x14ac:dyDescent="0.2">
      <c r="L2069" s="113"/>
    </row>
    <row r="2070" spans="12:12" x14ac:dyDescent="0.2">
      <c r="L2070" s="113"/>
    </row>
    <row r="2071" spans="12:12" x14ac:dyDescent="0.2">
      <c r="L2071" s="113"/>
    </row>
    <row r="2072" spans="12:12" x14ac:dyDescent="0.2">
      <c r="L2072" s="113"/>
    </row>
    <row r="2073" spans="12:12" x14ac:dyDescent="0.2">
      <c r="L2073" s="113"/>
    </row>
    <row r="2074" spans="12:12" x14ac:dyDescent="0.2">
      <c r="L2074" s="113"/>
    </row>
    <row r="2075" spans="12:12" x14ac:dyDescent="0.2">
      <c r="L2075" s="113"/>
    </row>
    <row r="2076" spans="12:12" x14ac:dyDescent="0.2">
      <c r="L2076" s="113"/>
    </row>
    <row r="2077" spans="12:12" x14ac:dyDescent="0.2">
      <c r="L2077" s="113"/>
    </row>
    <row r="2078" spans="12:12" x14ac:dyDescent="0.2">
      <c r="L2078" s="113"/>
    </row>
    <row r="2079" spans="12:12" x14ac:dyDescent="0.2">
      <c r="L2079" s="113"/>
    </row>
    <row r="2080" spans="12:12" x14ac:dyDescent="0.2">
      <c r="L2080" s="113"/>
    </row>
    <row r="2081" spans="12:12" x14ac:dyDescent="0.2">
      <c r="L2081" s="113"/>
    </row>
    <row r="2082" spans="12:12" x14ac:dyDescent="0.2">
      <c r="L2082" s="113"/>
    </row>
    <row r="2083" spans="12:12" x14ac:dyDescent="0.2">
      <c r="L2083" s="113"/>
    </row>
    <row r="2084" spans="12:12" x14ac:dyDescent="0.2">
      <c r="L2084" s="113"/>
    </row>
    <row r="2085" spans="12:12" x14ac:dyDescent="0.2">
      <c r="L2085" s="113"/>
    </row>
    <row r="2086" spans="12:12" x14ac:dyDescent="0.2">
      <c r="L2086" s="113"/>
    </row>
    <row r="2087" spans="12:12" x14ac:dyDescent="0.2">
      <c r="L2087" s="113"/>
    </row>
    <row r="2088" spans="12:12" x14ac:dyDescent="0.2">
      <c r="L2088" s="113"/>
    </row>
    <row r="2089" spans="12:12" x14ac:dyDescent="0.2">
      <c r="L2089" s="113"/>
    </row>
    <row r="2090" spans="12:12" x14ac:dyDescent="0.2">
      <c r="L2090" s="113"/>
    </row>
    <row r="2091" spans="12:12" x14ac:dyDescent="0.2">
      <c r="L2091" s="113"/>
    </row>
    <row r="2092" spans="12:12" x14ac:dyDescent="0.2">
      <c r="L2092" s="113"/>
    </row>
    <row r="2093" spans="12:12" x14ac:dyDescent="0.2">
      <c r="L2093" s="113"/>
    </row>
    <row r="2094" spans="12:12" x14ac:dyDescent="0.2">
      <c r="L2094" s="113"/>
    </row>
    <row r="2095" spans="12:12" x14ac:dyDescent="0.2">
      <c r="L2095" s="113"/>
    </row>
    <row r="2096" spans="12:12" x14ac:dyDescent="0.2">
      <c r="L2096" s="113"/>
    </row>
    <row r="2097" spans="12:12" x14ac:dyDescent="0.2">
      <c r="L2097" s="113"/>
    </row>
    <row r="2098" spans="12:12" x14ac:dyDescent="0.2">
      <c r="L2098" s="113"/>
    </row>
    <row r="2099" spans="12:12" x14ac:dyDescent="0.2">
      <c r="L2099" s="113"/>
    </row>
    <row r="2100" spans="12:12" x14ac:dyDescent="0.2">
      <c r="L2100" s="113"/>
    </row>
    <row r="2101" spans="12:12" x14ac:dyDescent="0.2">
      <c r="L2101" s="113"/>
    </row>
    <row r="2102" spans="12:12" x14ac:dyDescent="0.2">
      <c r="L2102" s="113"/>
    </row>
    <row r="2103" spans="12:12" x14ac:dyDescent="0.2">
      <c r="L2103" s="113"/>
    </row>
    <row r="2104" spans="12:12" x14ac:dyDescent="0.2">
      <c r="L2104" s="113"/>
    </row>
    <row r="2105" spans="12:12" x14ac:dyDescent="0.2">
      <c r="L2105" s="113"/>
    </row>
    <row r="2106" spans="12:12" x14ac:dyDescent="0.2">
      <c r="L2106" s="113"/>
    </row>
    <row r="2107" spans="12:12" x14ac:dyDescent="0.2">
      <c r="L2107" s="113"/>
    </row>
    <row r="2108" spans="12:12" x14ac:dyDescent="0.2">
      <c r="L2108" s="113"/>
    </row>
    <row r="2109" spans="12:12" x14ac:dyDescent="0.2">
      <c r="L2109" s="113"/>
    </row>
    <row r="2110" spans="12:12" x14ac:dyDescent="0.2">
      <c r="L2110" s="113"/>
    </row>
    <row r="2111" spans="12:12" x14ac:dyDescent="0.2">
      <c r="L2111" s="113"/>
    </row>
    <row r="2112" spans="12:12" x14ac:dyDescent="0.2">
      <c r="L2112" s="113"/>
    </row>
    <row r="2113" spans="12:12" x14ac:dyDescent="0.2">
      <c r="L2113" s="113"/>
    </row>
    <row r="2114" spans="12:12" x14ac:dyDescent="0.2">
      <c r="L2114" s="113"/>
    </row>
    <row r="2115" spans="12:12" x14ac:dyDescent="0.2">
      <c r="L2115" s="113"/>
    </row>
    <row r="2116" spans="12:12" x14ac:dyDescent="0.2">
      <c r="L2116" s="113"/>
    </row>
    <row r="2117" spans="12:12" x14ac:dyDescent="0.2">
      <c r="L2117" s="113"/>
    </row>
    <row r="2118" spans="12:12" x14ac:dyDescent="0.2">
      <c r="L2118" s="113"/>
    </row>
    <row r="2119" spans="12:12" x14ac:dyDescent="0.2">
      <c r="L2119" s="113"/>
    </row>
    <row r="2120" spans="12:12" x14ac:dyDescent="0.2">
      <c r="L2120" s="113"/>
    </row>
    <row r="2121" spans="12:12" x14ac:dyDescent="0.2">
      <c r="L2121" s="113"/>
    </row>
    <row r="2122" spans="12:12" x14ac:dyDescent="0.2">
      <c r="L2122" s="113"/>
    </row>
    <row r="2123" spans="12:12" x14ac:dyDescent="0.2">
      <c r="L2123" s="113"/>
    </row>
    <row r="2124" spans="12:12" x14ac:dyDescent="0.2">
      <c r="L2124" s="113"/>
    </row>
    <row r="2125" spans="12:12" x14ac:dyDescent="0.2">
      <c r="L2125" s="113"/>
    </row>
    <row r="2126" spans="12:12" x14ac:dyDescent="0.2">
      <c r="L2126" s="113"/>
    </row>
    <row r="2127" spans="12:12" x14ac:dyDescent="0.2">
      <c r="L2127" s="113"/>
    </row>
    <row r="2128" spans="12:12" x14ac:dyDescent="0.2">
      <c r="L2128" s="113"/>
    </row>
    <row r="2129" spans="12:12" x14ac:dyDescent="0.2">
      <c r="L2129" s="113"/>
    </row>
    <row r="2130" spans="12:12" x14ac:dyDescent="0.2">
      <c r="L2130" s="113"/>
    </row>
    <row r="2131" spans="12:12" x14ac:dyDescent="0.2">
      <c r="L2131" s="113"/>
    </row>
    <row r="2132" spans="12:12" x14ac:dyDescent="0.2">
      <c r="L2132" s="113"/>
    </row>
    <row r="2133" spans="12:12" x14ac:dyDescent="0.2">
      <c r="L2133" s="113"/>
    </row>
    <row r="2134" spans="12:12" x14ac:dyDescent="0.2">
      <c r="L2134" s="113"/>
    </row>
    <row r="2135" spans="12:12" x14ac:dyDescent="0.2">
      <c r="L2135" s="113"/>
    </row>
    <row r="2136" spans="12:12" x14ac:dyDescent="0.2">
      <c r="L2136" s="113"/>
    </row>
    <row r="2137" spans="12:12" x14ac:dyDescent="0.2">
      <c r="L2137" s="113"/>
    </row>
    <row r="2138" spans="12:12" x14ac:dyDescent="0.2">
      <c r="L2138" s="113"/>
    </row>
    <row r="2139" spans="12:12" x14ac:dyDescent="0.2">
      <c r="L2139" s="113"/>
    </row>
    <row r="2140" spans="12:12" x14ac:dyDescent="0.2">
      <c r="L2140" s="113"/>
    </row>
    <row r="2141" spans="12:12" x14ac:dyDescent="0.2">
      <c r="L2141" s="113"/>
    </row>
    <row r="2142" spans="12:12" x14ac:dyDescent="0.2">
      <c r="L2142" s="113"/>
    </row>
    <row r="2143" spans="12:12" x14ac:dyDescent="0.2">
      <c r="L2143" s="113"/>
    </row>
    <row r="2144" spans="12:12" x14ac:dyDescent="0.2">
      <c r="L2144" s="113"/>
    </row>
    <row r="2145" spans="12:12" x14ac:dyDescent="0.2">
      <c r="L2145" s="113"/>
    </row>
    <row r="2146" spans="12:12" x14ac:dyDescent="0.2">
      <c r="L2146" s="113"/>
    </row>
    <row r="2147" spans="12:12" x14ac:dyDescent="0.2">
      <c r="L2147" s="113"/>
    </row>
    <row r="2148" spans="12:12" x14ac:dyDescent="0.2">
      <c r="L2148" s="113"/>
    </row>
    <row r="2149" spans="12:12" x14ac:dyDescent="0.2">
      <c r="L2149" s="113"/>
    </row>
    <row r="2150" spans="12:12" x14ac:dyDescent="0.2">
      <c r="L2150" s="113"/>
    </row>
    <row r="2151" spans="12:12" x14ac:dyDescent="0.2">
      <c r="L2151" s="113"/>
    </row>
    <row r="2152" spans="12:12" x14ac:dyDescent="0.2">
      <c r="L2152" s="113"/>
    </row>
    <row r="2153" spans="12:12" x14ac:dyDescent="0.2">
      <c r="L2153" s="113"/>
    </row>
    <row r="2154" spans="12:12" x14ac:dyDescent="0.2">
      <c r="L2154" s="113"/>
    </row>
    <row r="2155" spans="12:12" x14ac:dyDescent="0.2">
      <c r="L2155" s="113"/>
    </row>
    <row r="2156" spans="12:12" x14ac:dyDescent="0.2">
      <c r="L2156" s="113"/>
    </row>
    <row r="2157" spans="12:12" x14ac:dyDescent="0.2">
      <c r="L2157" s="113"/>
    </row>
    <row r="2158" spans="12:12" x14ac:dyDescent="0.2">
      <c r="L2158" s="113"/>
    </row>
    <row r="2159" spans="12:12" x14ac:dyDescent="0.2">
      <c r="L2159" s="113"/>
    </row>
    <row r="2160" spans="12:12" x14ac:dyDescent="0.2">
      <c r="L2160" s="113"/>
    </row>
    <row r="2161" spans="12:12" x14ac:dyDescent="0.2">
      <c r="L2161" s="113"/>
    </row>
    <row r="2162" spans="12:12" x14ac:dyDescent="0.2">
      <c r="L2162" s="113"/>
    </row>
    <row r="2163" spans="12:12" x14ac:dyDescent="0.2">
      <c r="L2163" s="113"/>
    </row>
    <row r="2164" spans="12:12" x14ac:dyDescent="0.2">
      <c r="L2164" s="113"/>
    </row>
    <row r="2165" spans="12:12" x14ac:dyDescent="0.2">
      <c r="L2165" s="113"/>
    </row>
    <row r="2166" spans="12:12" x14ac:dyDescent="0.2">
      <c r="L2166" s="113"/>
    </row>
    <row r="2167" spans="12:12" x14ac:dyDescent="0.2">
      <c r="L2167" s="113"/>
    </row>
    <row r="2168" spans="12:12" x14ac:dyDescent="0.2">
      <c r="L2168" s="113"/>
    </row>
    <row r="2169" spans="12:12" x14ac:dyDescent="0.2">
      <c r="L2169" s="113"/>
    </row>
    <row r="2170" spans="12:12" x14ac:dyDescent="0.2">
      <c r="L2170" s="113"/>
    </row>
    <row r="2171" spans="12:12" x14ac:dyDescent="0.2">
      <c r="L2171" s="113"/>
    </row>
    <row r="2172" spans="12:12" x14ac:dyDescent="0.2">
      <c r="L2172" s="113"/>
    </row>
    <row r="2173" spans="12:12" x14ac:dyDescent="0.2">
      <c r="L2173" s="113"/>
    </row>
    <row r="2174" spans="12:12" x14ac:dyDescent="0.2">
      <c r="L2174" s="113"/>
    </row>
    <row r="2175" spans="12:12" x14ac:dyDescent="0.2">
      <c r="L2175" s="113"/>
    </row>
    <row r="2176" spans="12:12" x14ac:dyDescent="0.2">
      <c r="L2176" s="113"/>
    </row>
    <row r="2177" spans="12:12" x14ac:dyDescent="0.2">
      <c r="L2177" s="113"/>
    </row>
    <row r="2178" spans="12:12" x14ac:dyDescent="0.2">
      <c r="L2178" s="113"/>
    </row>
    <row r="2179" spans="12:12" x14ac:dyDescent="0.2">
      <c r="L2179" s="113"/>
    </row>
    <row r="2180" spans="12:12" x14ac:dyDescent="0.2">
      <c r="L2180" s="113"/>
    </row>
    <row r="2181" spans="12:12" x14ac:dyDescent="0.2">
      <c r="L2181" s="113"/>
    </row>
    <row r="2182" spans="12:12" x14ac:dyDescent="0.2">
      <c r="L2182" s="113"/>
    </row>
    <row r="2183" spans="12:12" x14ac:dyDescent="0.2">
      <c r="L2183" s="113"/>
    </row>
    <row r="2184" spans="12:12" x14ac:dyDescent="0.2">
      <c r="L2184" s="113"/>
    </row>
    <row r="2185" spans="12:12" x14ac:dyDescent="0.2">
      <c r="L2185" s="113"/>
    </row>
    <row r="2186" spans="12:12" x14ac:dyDescent="0.2">
      <c r="L2186" s="113"/>
    </row>
    <row r="2187" spans="12:12" x14ac:dyDescent="0.2">
      <c r="L2187" s="113"/>
    </row>
    <row r="2188" spans="12:12" x14ac:dyDescent="0.2">
      <c r="L2188" s="113"/>
    </row>
    <row r="2189" spans="12:12" x14ac:dyDescent="0.2">
      <c r="L2189" s="113"/>
    </row>
    <row r="2190" spans="12:12" x14ac:dyDescent="0.2">
      <c r="L2190" s="113"/>
    </row>
    <row r="2191" spans="12:12" x14ac:dyDescent="0.2">
      <c r="L2191" s="113"/>
    </row>
    <row r="2192" spans="12:12" x14ac:dyDescent="0.2">
      <c r="L2192" s="113"/>
    </row>
    <row r="2193" spans="12:12" x14ac:dyDescent="0.2">
      <c r="L2193" s="113"/>
    </row>
    <row r="2194" spans="12:12" x14ac:dyDescent="0.2">
      <c r="L2194" s="113"/>
    </row>
    <row r="2195" spans="12:12" x14ac:dyDescent="0.2">
      <c r="L2195" s="113"/>
    </row>
    <row r="2196" spans="12:12" x14ac:dyDescent="0.2">
      <c r="L2196" s="113"/>
    </row>
    <row r="2197" spans="12:12" x14ac:dyDescent="0.2">
      <c r="L2197" s="113"/>
    </row>
    <row r="2198" spans="12:12" x14ac:dyDescent="0.2">
      <c r="L2198" s="113"/>
    </row>
    <row r="2199" spans="12:12" x14ac:dyDescent="0.2">
      <c r="L2199" s="113"/>
    </row>
    <row r="2200" spans="12:12" x14ac:dyDescent="0.2">
      <c r="L2200" s="113"/>
    </row>
    <row r="2201" spans="12:12" x14ac:dyDescent="0.2">
      <c r="L2201" s="113"/>
    </row>
    <row r="2202" spans="12:12" x14ac:dyDescent="0.2">
      <c r="L2202" s="113"/>
    </row>
    <row r="2203" spans="12:12" x14ac:dyDescent="0.2">
      <c r="L2203" s="113"/>
    </row>
    <row r="2204" spans="12:12" x14ac:dyDescent="0.2">
      <c r="L2204" s="113"/>
    </row>
    <row r="2205" spans="12:12" x14ac:dyDescent="0.2">
      <c r="L2205" s="113"/>
    </row>
    <row r="2206" spans="12:12" x14ac:dyDescent="0.2">
      <c r="L2206" s="113"/>
    </row>
    <row r="2207" spans="12:12" x14ac:dyDescent="0.2">
      <c r="L2207" s="113"/>
    </row>
    <row r="2208" spans="12:12" x14ac:dyDescent="0.2">
      <c r="L2208" s="113"/>
    </row>
    <row r="2209" spans="12:12" x14ac:dyDescent="0.2">
      <c r="L2209" s="113"/>
    </row>
    <row r="2210" spans="12:12" x14ac:dyDescent="0.2">
      <c r="L2210" s="113"/>
    </row>
    <row r="2211" spans="12:12" x14ac:dyDescent="0.2">
      <c r="L2211" s="113"/>
    </row>
    <row r="2212" spans="12:12" x14ac:dyDescent="0.2">
      <c r="L2212" s="113"/>
    </row>
    <row r="2213" spans="12:12" x14ac:dyDescent="0.2">
      <c r="L2213" s="113"/>
    </row>
    <row r="2214" spans="12:12" x14ac:dyDescent="0.2">
      <c r="L2214" s="113"/>
    </row>
    <row r="2215" spans="12:12" x14ac:dyDescent="0.2">
      <c r="L2215" s="113"/>
    </row>
    <row r="2216" spans="12:12" x14ac:dyDescent="0.2">
      <c r="L2216" s="113"/>
    </row>
    <row r="2217" spans="12:12" x14ac:dyDescent="0.2">
      <c r="L2217" s="113"/>
    </row>
    <row r="2218" spans="12:12" x14ac:dyDescent="0.2">
      <c r="L2218" s="113"/>
    </row>
    <row r="2219" spans="12:12" x14ac:dyDescent="0.2">
      <c r="L2219" s="113"/>
    </row>
    <row r="2220" spans="12:12" x14ac:dyDescent="0.2">
      <c r="L2220" s="113"/>
    </row>
    <row r="2221" spans="12:12" x14ac:dyDescent="0.2">
      <c r="L2221" s="113"/>
    </row>
    <row r="2222" spans="12:12" x14ac:dyDescent="0.2">
      <c r="L2222" s="113"/>
    </row>
    <row r="2223" spans="12:12" x14ac:dyDescent="0.2">
      <c r="L2223" s="113"/>
    </row>
    <row r="2224" spans="12:12" x14ac:dyDescent="0.2">
      <c r="L2224" s="113"/>
    </row>
    <row r="2225" spans="12:12" x14ac:dyDescent="0.2">
      <c r="L2225" s="113"/>
    </row>
    <row r="2226" spans="12:12" x14ac:dyDescent="0.2">
      <c r="L2226" s="113"/>
    </row>
    <row r="2227" spans="12:12" x14ac:dyDescent="0.2">
      <c r="L2227" s="113"/>
    </row>
    <row r="2228" spans="12:12" x14ac:dyDescent="0.2">
      <c r="L2228" s="113"/>
    </row>
    <row r="2229" spans="12:12" x14ac:dyDescent="0.2">
      <c r="L2229" s="113"/>
    </row>
    <row r="2230" spans="12:12" x14ac:dyDescent="0.2">
      <c r="L2230" s="113"/>
    </row>
    <row r="2231" spans="12:12" x14ac:dyDescent="0.2">
      <c r="L2231" s="113"/>
    </row>
    <row r="2232" spans="12:12" x14ac:dyDescent="0.2">
      <c r="L2232" s="113"/>
    </row>
    <row r="2233" spans="12:12" x14ac:dyDescent="0.2">
      <c r="L2233" s="113"/>
    </row>
    <row r="2234" spans="12:12" x14ac:dyDescent="0.2">
      <c r="L2234" s="113"/>
    </row>
    <row r="2235" spans="12:12" x14ac:dyDescent="0.2">
      <c r="L2235" s="113"/>
    </row>
    <row r="2236" spans="12:12" x14ac:dyDescent="0.2">
      <c r="L2236" s="113"/>
    </row>
    <row r="2237" spans="12:12" x14ac:dyDescent="0.2">
      <c r="L2237" s="113"/>
    </row>
    <row r="2238" spans="12:12" x14ac:dyDescent="0.2">
      <c r="L2238" s="113"/>
    </row>
    <row r="2239" spans="12:12" x14ac:dyDescent="0.2">
      <c r="L2239" s="113"/>
    </row>
    <row r="2240" spans="12:12" x14ac:dyDescent="0.2">
      <c r="L2240" s="113"/>
    </row>
    <row r="2241" spans="12:12" x14ac:dyDescent="0.2">
      <c r="L2241" s="113"/>
    </row>
    <row r="2242" spans="12:12" x14ac:dyDescent="0.2">
      <c r="L2242" s="113"/>
    </row>
    <row r="2243" spans="12:12" x14ac:dyDescent="0.2">
      <c r="L2243" s="113"/>
    </row>
    <row r="2244" spans="12:12" x14ac:dyDescent="0.2">
      <c r="L2244" s="113"/>
    </row>
    <row r="2245" spans="12:12" x14ac:dyDescent="0.2">
      <c r="L2245" s="113"/>
    </row>
    <row r="2246" spans="12:12" x14ac:dyDescent="0.2">
      <c r="L2246" s="113"/>
    </row>
    <row r="2247" spans="12:12" x14ac:dyDescent="0.2">
      <c r="L2247" s="113"/>
    </row>
    <row r="2248" spans="12:12" x14ac:dyDescent="0.2">
      <c r="L2248" s="113"/>
    </row>
    <row r="2249" spans="12:12" x14ac:dyDescent="0.2">
      <c r="L2249" s="113"/>
    </row>
    <row r="2250" spans="12:12" x14ac:dyDescent="0.2">
      <c r="L2250" s="113"/>
    </row>
    <row r="2251" spans="12:12" x14ac:dyDescent="0.2">
      <c r="L2251" s="113"/>
    </row>
    <row r="2252" spans="12:12" x14ac:dyDescent="0.2">
      <c r="L2252" s="113"/>
    </row>
    <row r="2253" spans="12:12" x14ac:dyDescent="0.2">
      <c r="L2253" s="113"/>
    </row>
    <row r="2254" spans="12:12" x14ac:dyDescent="0.2">
      <c r="L2254" s="113"/>
    </row>
    <row r="2255" spans="12:12" x14ac:dyDescent="0.2">
      <c r="L2255" s="113"/>
    </row>
    <row r="2256" spans="12:12" x14ac:dyDescent="0.2">
      <c r="L2256" s="113"/>
    </row>
    <row r="2257" spans="12:12" x14ac:dyDescent="0.2">
      <c r="L2257" s="113"/>
    </row>
    <row r="2258" spans="12:12" x14ac:dyDescent="0.2">
      <c r="L2258" s="113"/>
    </row>
    <row r="2259" spans="12:12" x14ac:dyDescent="0.2">
      <c r="L2259" s="113"/>
    </row>
    <row r="2260" spans="12:12" x14ac:dyDescent="0.2">
      <c r="L2260" s="113"/>
    </row>
    <row r="2261" spans="12:12" x14ac:dyDescent="0.2">
      <c r="L2261" s="113"/>
    </row>
    <row r="2262" spans="12:12" x14ac:dyDescent="0.2">
      <c r="L2262" s="113"/>
    </row>
    <row r="2263" spans="12:12" x14ac:dyDescent="0.2">
      <c r="L2263" s="113"/>
    </row>
    <row r="2264" spans="12:12" x14ac:dyDescent="0.2">
      <c r="L2264" s="113"/>
    </row>
    <row r="2265" spans="12:12" x14ac:dyDescent="0.2">
      <c r="L2265" s="113"/>
    </row>
    <row r="2266" spans="12:12" x14ac:dyDescent="0.2">
      <c r="L2266" s="113"/>
    </row>
    <row r="2267" spans="12:12" x14ac:dyDescent="0.2">
      <c r="L2267" s="113"/>
    </row>
    <row r="2268" spans="12:12" x14ac:dyDescent="0.2">
      <c r="L2268" s="113"/>
    </row>
    <row r="2269" spans="12:12" x14ac:dyDescent="0.2">
      <c r="L2269" s="113"/>
    </row>
    <row r="2270" spans="12:12" x14ac:dyDescent="0.2">
      <c r="L2270" s="113"/>
    </row>
    <row r="2271" spans="12:12" x14ac:dyDescent="0.2">
      <c r="L2271" s="113"/>
    </row>
    <row r="2272" spans="12:12" x14ac:dyDescent="0.2">
      <c r="L2272" s="113"/>
    </row>
    <row r="2273" spans="12:12" x14ac:dyDescent="0.2">
      <c r="L2273" s="113"/>
    </row>
    <row r="2274" spans="12:12" x14ac:dyDescent="0.2">
      <c r="L2274" s="113"/>
    </row>
    <row r="2275" spans="12:12" x14ac:dyDescent="0.2">
      <c r="L2275" s="113"/>
    </row>
    <row r="2276" spans="12:12" x14ac:dyDescent="0.2">
      <c r="L2276" s="113"/>
    </row>
    <row r="2277" spans="12:12" x14ac:dyDescent="0.2">
      <c r="L2277" s="113"/>
    </row>
    <row r="2278" spans="12:12" x14ac:dyDescent="0.2">
      <c r="L2278" s="113"/>
    </row>
    <row r="2279" spans="12:12" x14ac:dyDescent="0.2">
      <c r="L2279" s="113"/>
    </row>
    <row r="2280" spans="12:12" x14ac:dyDescent="0.2">
      <c r="L2280" s="113"/>
    </row>
    <row r="2281" spans="12:12" x14ac:dyDescent="0.2">
      <c r="L2281" s="113"/>
    </row>
    <row r="2282" spans="12:12" x14ac:dyDescent="0.2">
      <c r="L2282" s="113"/>
    </row>
    <row r="2283" spans="12:12" x14ac:dyDescent="0.2">
      <c r="L2283" s="113"/>
    </row>
    <row r="2284" spans="12:12" x14ac:dyDescent="0.2">
      <c r="L2284" s="113"/>
    </row>
    <row r="2285" spans="12:12" x14ac:dyDescent="0.2">
      <c r="L2285" s="113"/>
    </row>
    <row r="2286" spans="12:12" x14ac:dyDescent="0.2">
      <c r="L2286" s="113"/>
    </row>
    <row r="2287" spans="12:12" x14ac:dyDescent="0.2">
      <c r="L2287" s="113"/>
    </row>
    <row r="2288" spans="12:12" x14ac:dyDescent="0.2">
      <c r="L2288" s="113"/>
    </row>
    <row r="2289" spans="12:12" x14ac:dyDescent="0.2">
      <c r="L2289" s="113"/>
    </row>
    <row r="2290" spans="12:12" x14ac:dyDescent="0.2">
      <c r="L2290" s="113"/>
    </row>
    <row r="2291" spans="12:12" x14ac:dyDescent="0.2">
      <c r="L2291" s="113"/>
    </row>
    <row r="2292" spans="12:12" x14ac:dyDescent="0.2">
      <c r="L2292" s="113"/>
    </row>
    <row r="2293" spans="12:12" x14ac:dyDescent="0.2">
      <c r="L2293" s="113"/>
    </row>
    <row r="2294" spans="12:12" x14ac:dyDescent="0.2">
      <c r="L2294" s="113"/>
    </row>
    <row r="2295" spans="12:12" x14ac:dyDescent="0.2">
      <c r="L2295" s="113"/>
    </row>
    <row r="2296" spans="12:12" x14ac:dyDescent="0.2">
      <c r="L2296" s="113"/>
    </row>
    <row r="2297" spans="12:12" x14ac:dyDescent="0.2">
      <c r="L2297" s="113"/>
    </row>
    <row r="2298" spans="12:12" x14ac:dyDescent="0.2">
      <c r="L2298" s="113"/>
    </row>
    <row r="2299" spans="12:12" x14ac:dyDescent="0.2">
      <c r="L2299" s="113"/>
    </row>
    <row r="2300" spans="12:12" x14ac:dyDescent="0.2">
      <c r="L2300" s="113"/>
    </row>
    <row r="2301" spans="12:12" x14ac:dyDescent="0.2">
      <c r="L2301" s="113"/>
    </row>
    <row r="2302" spans="12:12" x14ac:dyDescent="0.2">
      <c r="L2302" s="113"/>
    </row>
    <row r="2303" spans="12:12" x14ac:dyDescent="0.2">
      <c r="L2303" s="113"/>
    </row>
    <row r="2304" spans="12:12" x14ac:dyDescent="0.2">
      <c r="L2304" s="113"/>
    </row>
    <row r="2305" spans="12:12" x14ac:dyDescent="0.2">
      <c r="L2305" s="113"/>
    </row>
    <row r="2306" spans="12:12" x14ac:dyDescent="0.2">
      <c r="L2306" s="113"/>
    </row>
    <row r="2307" spans="12:12" x14ac:dyDescent="0.2">
      <c r="L2307" s="113"/>
    </row>
    <row r="2308" spans="12:12" x14ac:dyDescent="0.2">
      <c r="L2308" s="113"/>
    </row>
    <row r="2309" spans="12:12" x14ac:dyDescent="0.2">
      <c r="L2309" s="113"/>
    </row>
    <row r="2310" spans="12:12" x14ac:dyDescent="0.2">
      <c r="L2310" s="113"/>
    </row>
    <row r="2311" spans="12:12" x14ac:dyDescent="0.2">
      <c r="L2311" s="113"/>
    </row>
    <row r="2312" spans="12:12" x14ac:dyDescent="0.2">
      <c r="L2312" s="113"/>
    </row>
    <row r="2313" spans="12:12" x14ac:dyDescent="0.2">
      <c r="L2313" s="113"/>
    </row>
    <row r="2314" spans="12:12" x14ac:dyDescent="0.2">
      <c r="L2314" s="113"/>
    </row>
    <row r="2315" spans="12:12" x14ac:dyDescent="0.2">
      <c r="L2315" s="113"/>
    </row>
    <row r="2316" spans="12:12" x14ac:dyDescent="0.2">
      <c r="L2316" s="113"/>
    </row>
    <row r="2317" spans="12:12" x14ac:dyDescent="0.2">
      <c r="L2317" s="113"/>
    </row>
    <row r="2318" spans="12:12" x14ac:dyDescent="0.2">
      <c r="L2318" s="113"/>
    </row>
    <row r="2319" spans="12:12" x14ac:dyDescent="0.2">
      <c r="L2319" s="113"/>
    </row>
    <row r="2320" spans="12:12" x14ac:dyDescent="0.2">
      <c r="L2320" s="113"/>
    </row>
    <row r="2321" spans="12:12" x14ac:dyDescent="0.2">
      <c r="L2321" s="113"/>
    </row>
    <row r="2322" spans="12:12" x14ac:dyDescent="0.2">
      <c r="L2322" s="113"/>
    </row>
    <row r="2323" spans="12:12" x14ac:dyDescent="0.2">
      <c r="L2323" s="113"/>
    </row>
    <row r="2324" spans="12:12" x14ac:dyDescent="0.2">
      <c r="L2324" s="113"/>
    </row>
    <row r="2325" spans="12:12" x14ac:dyDescent="0.2">
      <c r="L2325" s="113"/>
    </row>
    <row r="2326" spans="12:12" x14ac:dyDescent="0.2">
      <c r="L2326" s="113"/>
    </row>
    <row r="2327" spans="12:12" x14ac:dyDescent="0.2">
      <c r="L2327" s="113"/>
    </row>
    <row r="2328" spans="12:12" x14ac:dyDescent="0.2">
      <c r="L2328" s="113"/>
    </row>
    <row r="2329" spans="12:12" x14ac:dyDescent="0.2">
      <c r="L2329" s="113"/>
    </row>
    <row r="2330" spans="12:12" x14ac:dyDescent="0.2">
      <c r="L2330" s="113"/>
    </row>
    <row r="2331" spans="12:12" x14ac:dyDescent="0.2">
      <c r="L2331" s="113"/>
    </row>
    <row r="2332" spans="12:12" x14ac:dyDescent="0.2">
      <c r="L2332" s="113"/>
    </row>
    <row r="2333" spans="12:12" x14ac:dyDescent="0.2">
      <c r="L2333" s="113"/>
    </row>
    <row r="2334" spans="12:12" x14ac:dyDescent="0.2">
      <c r="L2334" s="113"/>
    </row>
    <row r="2335" spans="12:12" x14ac:dyDescent="0.2">
      <c r="L2335" s="113"/>
    </row>
    <row r="2336" spans="12:12" x14ac:dyDescent="0.2">
      <c r="L2336" s="113"/>
    </row>
    <row r="2337" spans="12:12" x14ac:dyDescent="0.2">
      <c r="L2337" s="113"/>
    </row>
    <row r="2338" spans="12:12" x14ac:dyDescent="0.2">
      <c r="L2338" s="113"/>
    </row>
    <row r="2339" spans="12:12" x14ac:dyDescent="0.2">
      <c r="L2339" s="113"/>
    </row>
    <row r="2340" spans="12:12" x14ac:dyDescent="0.2">
      <c r="L2340" s="113"/>
    </row>
    <row r="2341" spans="12:12" x14ac:dyDescent="0.2">
      <c r="L2341" s="113"/>
    </row>
    <row r="2342" spans="12:12" x14ac:dyDescent="0.2">
      <c r="L2342" s="113"/>
    </row>
    <row r="2343" spans="12:12" x14ac:dyDescent="0.2">
      <c r="L2343" s="113"/>
    </row>
    <row r="2344" spans="12:12" x14ac:dyDescent="0.2">
      <c r="L2344" s="113"/>
    </row>
    <row r="2345" spans="12:12" x14ac:dyDescent="0.2">
      <c r="L2345" s="113"/>
    </row>
    <row r="2346" spans="12:12" x14ac:dyDescent="0.2">
      <c r="L2346" s="113"/>
    </row>
    <row r="2347" spans="12:12" x14ac:dyDescent="0.2">
      <c r="L2347" s="113"/>
    </row>
    <row r="2348" spans="12:12" x14ac:dyDescent="0.2">
      <c r="L2348" s="113"/>
    </row>
    <row r="2349" spans="12:12" x14ac:dyDescent="0.2">
      <c r="L2349" s="113"/>
    </row>
    <row r="2350" spans="12:12" x14ac:dyDescent="0.2">
      <c r="L2350" s="113"/>
    </row>
    <row r="2351" spans="12:12" x14ac:dyDescent="0.2">
      <c r="L2351" s="113"/>
    </row>
    <row r="2352" spans="12:12" x14ac:dyDescent="0.2">
      <c r="L2352" s="113"/>
    </row>
    <row r="2353" spans="12:12" x14ac:dyDescent="0.2">
      <c r="L2353" s="113"/>
    </row>
    <row r="2354" spans="12:12" x14ac:dyDescent="0.2">
      <c r="L2354" s="113"/>
    </row>
    <row r="2355" spans="12:12" x14ac:dyDescent="0.2">
      <c r="L2355" s="113"/>
    </row>
    <row r="2356" spans="12:12" x14ac:dyDescent="0.2">
      <c r="L2356" s="113"/>
    </row>
    <row r="2357" spans="12:12" x14ac:dyDescent="0.2">
      <c r="L2357" s="113"/>
    </row>
    <row r="2358" spans="12:12" x14ac:dyDescent="0.2">
      <c r="L2358" s="113"/>
    </row>
    <row r="2359" spans="12:12" x14ac:dyDescent="0.2">
      <c r="L2359" s="113"/>
    </row>
    <row r="2360" spans="12:12" x14ac:dyDescent="0.2">
      <c r="L2360" s="113"/>
    </row>
    <row r="2361" spans="12:12" x14ac:dyDescent="0.2">
      <c r="L2361" s="113"/>
    </row>
    <row r="2362" spans="12:12" x14ac:dyDescent="0.2">
      <c r="L2362" s="113"/>
    </row>
    <row r="2363" spans="12:12" x14ac:dyDescent="0.2">
      <c r="L2363" s="113"/>
    </row>
    <row r="2364" spans="12:12" x14ac:dyDescent="0.2">
      <c r="L2364" s="113"/>
    </row>
    <row r="2365" spans="12:12" x14ac:dyDescent="0.2">
      <c r="L2365" s="113"/>
    </row>
    <row r="2366" spans="12:12" x14ac:dyDescent="0.2">
      <c r="L2366" s="113"/>
    </row>
    <row r="2367" spans="12:12" x14ac:dyDescent="0.2">
      <c r="L2367" s="113"/>
    </row>
    <row r="2368" spans="12:12" x14ac:dyDescent="0.2">
      <c r="L2368" s="113"/>
    </row>
    <row r="2369" spans="12:12" x14ac:dyDescent="0.2">
      <c r="L2369" s="113"/>
    </row>
    <row r="2370" spans="12:12" x14ac:dyDescent="0.2">
      <c r="L2370" s="113"/>
    </row>
    <row r="2371" spans="12:12" x14ac:dyDescent="0.2">
      <c r="L2371" s="113"/>
    </row>
    <row r="2372" spans="12:12" x14ac:dyDescent="0.2">
      <c r="L2372" s="113"/>
    </row>
    <row r="2373" spans="12:12" x14ac:dyDescent="0.2">
      <c r="L2373" s="113"/>
    </row>
    <row r="2374" spans="12:12" x14ac:dyDescent="0.2">
      <c r="L2374" s="113"/>
    </row>
    <row r="2375" spans="12:12" x14ac:dyDescent="0.2">
      <c r="L2375" s="113"/>
    </row>
    <row r="2376" spans="12:12" x14ac:dyDescent="0.2">
      <c r="L2376" s="113"/>
    </row>
    <row r="2377" spans="12:12" x14ac:dyDescent="0.2">
      <c r="L2377" s="113"/>
    </row>
    <row r="2378" spans="12:12" x14ac:dyDescent="0.2">
      <c r="L2378" s="113"/>
    </row>
    <row r="2379" spans="12:12" x14ac:dyDescent="0.2">
      <c r="L2379" s="113"/>
    </row>
    <row r="2380" spans="12:12" x14ac:dyDescent="0.2">
      <c r="L2380" s="113"/>
    </row>
    <row r="2381" spans="12:12" x14ac:dyDescent="0.2">
      <c r="L2381" s="113"/>
    </row>
    <row r="2382" spans="12:12" x14ac:dyDescent="0.2">
      <c r="L2382" s="113"/>
    </row>
    <row r="2383" spans="12:12" x14ac:dyDescent="0.2">
      <c r="L2383" s="113"/>
    </row>
    <row r="2384" spans="12:12" x14ac:dyDescent="0.2">
      <c r="L2384" s="113"/>
    </row>
    <row r="2385" spans="12:12" x14ac:dyDescent="0.2">
      <c r="L2385" s="113"/>
    </row>
    <row r="2386" spans="12:12" x14ac:dyDescent="0.2">
      <c r="L2386" s="113"/>
    </row>
    <row r="2387" spans="12:12" x14ac:dyDescent="0.2">
      <c r="L2387" s="113"/>
    </row>
    <row r="2388" spans="12:12" x14ac:dyDescent="0.2">
      <c r="L2388" s="113"/>
    </row>
    <row r="2389" spans="12:12" x14ac:dyDescent="0.2">
      <c r="L2389" s="113"/>
    </row>
    <row r="2390" spans="12:12" x14ac:dyDescent="0.2">
      <c r="L2390" s="113"/>
    </row>
    <row r="2391" spans="12:12" x14ac:dyDescent="0.2">
      <c r="L2391" s="113"/>
    </row>
    <row r="2392" spans="12:12" x14ac:dyDescent="0.2">
      <c r="L2392" s="113"/>
    </row>
    <row r="2393" spans="12:12" x14ac:dyDescent="0.2">
      <c r="L2393" s="113"/>
    </row>
    <row r="2394" spans="12:12" x14ac:dyDescent="0.2">
      <c r="L2394" s="113"/>
    </row>
    <row r="2395" spans="12:12" x14ac:dyDescent="0.2">
      <c r="L2395" s="113"/>
    </row>
    <row r="2396" spans="12:12" x14ac:dyDescent="0.2">
      <c r="L2396" s="113"/>
    </row>
    <row r="2397" spans="12:12" x14ac:dyDescent="0.2">
      <c r="L2397" s="113"/>
    </row>
    <row r="2398" spans="12:12" x14ac:dyDescent="0.2">
      <c r="L2398" s="113"/>
    </row>
    <row r="2399" spans="12:12" x14ac:dyDescent="0.2">
      <c r="L2399" s="113"/>
    </row>
    <row r="2400" spans="12:12" x14ac:dyDescent="0.2">
      <c r="L2400" s="113"/>
    </row>
    <row r="2401" spans="12:12" x14ac:dyDescent="0.2">
      <c r="L2401" s="113"/>
    </row>
    <row r="2402" spans="12:12" x14ac:dyDescent="0.2">
      <c r="L2402" s="113"/>
    </row>
    <row r="2403" spans="12:12" x14ac:dyDescent="0.2">
      <c r="L2403" s="113"/>
    </row>
    <row r="2404" spans="12:12" x14ac:dyDescent="0.2">
      <c r="L2404" s="113"/>
    </row>
    <row r="2405" spans="12:12" x14ac:dyDescent="0.2">
      <c r="L2405" s="113"/>
    </row>
    <row r="2406" spans="12:12" x14ac:dyDescent="0.2">
      <c r="L2406" s="113"/>
    </row>
    <row r="2407" spans="12:12" x14ac:dyDescent="0.2">
      <c r="L2407" s="113"/>
    </row>
    <row r="2408" spans="12:12" x14ac:dyDescent="0.2">
      <c r="L2408" s="113"/>
    </row>
    <row r="2409" spans="12:12" x14ac:dyDescent="0.2">
      <c r="L2409" s="113"/>
    </row>
    <row r="2410" spans="12:12" x14ac:dyDescent="0.2">
      <c r="L2410" s="113"/>
    </row>
    <row r="2411" spans="12:12" x14ac:dyDescent="0.2">
      <c r="L2411" s="113"/>
    </row>
    <row r="2412" spans="12:12" x14ac:dyDescent="0.2">
      <c r="L2412" s="113"/>
    </row>
    <row r="2413" spans="12:12" x14ac:dyDescent="0.2">
      <c r="L2413" s="113"/>
    </row>
    <row r="2414" spans="12:12" x14ac:dyDescent="0.2">
      <c r="L2414" s="113"/>
    </row>
    <row r="2415" spans="12:12" x14ac:dyDescent="0.2">
      <c r="L2415" s="113"/>
    </row>
    <row r="2416" spans="12:12" x14ac:dyDescent="0.2">
      <c r="L2416" s="113"/>
    </row>
    <row r="2417" spans="12:12" x14ac:dyDescent="0.2">
      <c r="L2417" s="113"/>
    </row>
    <row r="2418" spans="12:12" x14ac:dyDescent="0.2">
      <c r="L2418" s="113"/>
    </row>
    <row r="2419" spans="12:12" x14ac:dyDescent="0.2">
      <c r="L2419" s="113"/>
    </row>
    <row r="2420" spans="12:12" x14ac:dyDescent="0.2">
      <c r="L2420" s="113"/>
    </row>
    <row r="2421" spans="12:12" x14ac:dyDescent="0.2">
      <c r="L2421" s="113"/>
    </row>
    <row r="2422" spans="12:12" x14ac:dyDescent="0.2">
      <c r="L2422" s="113"/>
    </row>
    <row r="2423" spans="12:12" x14ac:dyDescent="0.2">
      <c r="L2423" s="113"/>
    </row>
    <row r="2424" spans="12:12" x14ac:dyDescent="0.2">
      <c r="L2424" s="113"/>
    </row>
    <row r="2425" spans="12:12" x14ac:dyDescent="0.2">
      <c r="L2425" s="113"/>
    </row>
    <row r="2426" spans="12:12" x14ac:dyDescent="0.2">
      <c r="L2426" s="113"/>
    </row>
    <row r="2427" spans="12:12" x14ac:dyDescent="0.2">
      <c r="L2427" s="113"/>
    </row>
    <row r="2428" spans="12:12" x14ac:dyDescent="0.2">
      <c r="L2428" s="113"/>
    </row>
    <row r="2429" spans="12:12" x14ac:dyDescent="0.2">
      <c r="L2429" s="113"/>
    </row>
    <row r="2430" spans="12:12" x14ac:dyDescent="0.2">
      <c r="L2430" s="113"/>
    </row>
    <row r="2431" spans="12:12" x14ac:dyDescent="0.2">
      <c r="L2431" s="113"/>
    </row>
    <row r="2432" spans="12:12" x14ac:dyDescent="0.2">
      <c r="L2432" s="113"/>
    </row>
    <row r="2433" spans="12:12" x14ac:dyDescent="0.2">
      <c r="L2433" s="113"/>
    </row>
    <row r="2434" spans="12:12" x14ac:dyDescent="0.2">
      <c r="L2434" s="113"/>
    </row>
    <row r="2435" spans="12:12" x14ac:dyDescent="0.2">
      <c r="L2435" s="113"/>
    </row>
    <row r="2436" spans="12:12" x14ac:dyDescent="0.2">
      <c r="L2436" s="113"/>
    </row>
    <row r="2437" spans="12:12" x14ac:dyDescent="0.2">
      <c r="L2437" s="113"/>
    </row>
    <row r="2438" spans="12:12" x14ac:dyDescent="0.2">
      <c r="L2438" s="113"/>
    </row>
    <row r="2439" spans="12:12" x14ac:dyDescent="0.2">
      <c r="L2439" s="113"/>
    </row>
    <row r="2440" spans="12:12" x14ac:dyDescent="0.2">
      <c r="L2440" s="113"/>
    </row>
    <row r="2441" spans="12:12" x14ac:dyDescent="0.2">
      <c r="L2441" s="113"/>
    </row>
    <row r="2442" spans="12:12" x14ac:dyDescent="0.2">
      <c r="L2442" s="113"/>
    </row>
    <row r="2443" spans="12:12" x14ac:dyDescent="0.2">
      <c r="L2443" s="113"/>
    </row>
    <row r="2444" spans="12:12" x14ac:dyDescent="0.2">
      <c r="L2444" s="113"/>
    </row>
    <row r="2445" spans="12:12" x14ac:dyDescent="0.2">
      <c r="L2445" s="113"/>
    </row>
    <row r="2446" spans="12:12" x14ac:dyDescent="0.2">
      <c r="L2446" s="113"/>
    </row>
    <row r="2447" spans="12:12" x14ac:dyDescent="0.2">
      <c r="L2447" s="113"/>
    </row>
    <row r="2448" spans="12:12" x14ac:dyDescent="0.2">
      <c r="L2448" s="113"/>
    </row>
    <row r="2449" spans="12:12" x14ac:dyDescent="0.2">
      <c r="L2449" s="113"/>
    </row>
    <row r="2450" spans="12:12" x14ac:dyDescent="0.2">
      <c r="L2450" s="113"/>
    </row>
    <row r="2451" spans="12:12" x14ac:dyDescent="0.2">
      <c r="L2451" s="113"/>
    </row>
    <row r="2452" spans="12:12" x14ac:dyDescent="0.2">
      <c r="L2452" s="113"/>
    </row>
    <row r="2453" spans="12:12" x14ac:dyDescent="0.2">
      <c r="L2453" s="113"/>
    </row>
    <row r="2454" spans="12:12" x14ac:dyDescent="0.2">
      <c r="L2454" s="113"/>
    </row>
    <row r="2455" spans="12:12" x14ac:dyDescent="0.2">
      <c r="L2455" s="113"/>
    </row>
    <row r="2456" spans="12:12" x14ac:dyDescent="0.2">
      <c r="L2456" s="113"/>
    </row>
    <row r="2457" spans="12:12" x14ac:dyDescent="0.2">
      <c r="L2457" s="113"/>
    </row>
    <row r="2458" spans="12:12" x14ac:dyDescent="0.2">
      <c r="L2458" s="113"/>
    </row>
    <row r="2459" spans="12:12" x14ac:dyDescent="0.2">
      <c r="L2459" s="113"/>
    </row>
    <row r="2460" spans="12:12" x14ac:dyDescent="0.2">
      <c r="L2460" s="113"/>
    </row>
    <row r="2461" spans="12:12" x14ac:dyDescent="0.2">
      <c r="L2461" s="113"/>
    </row>
    <row r="2462" spans="12:12" x14ac:dyDescent="0.2">
      <c r="L2462" s="113"/>
    </row>
    <row r="2463" spans="12:12" x14ac:dyDescent="0.2">
      <c r="L2463" s="113"/>
    </row>
    <row r="2464" spans="12:12" x14ac:dyDescent="0.2">
      <c r="L2464" s="113"/>
    </row>
    <row r="2465" spans="12:12" x14ac:dyDescent="0.2">
      <c r="L2465" s="113"/>
    </row>
    <row r="2466" spans="12:12" x14ac:dyDescent="0.2">
      <c r="L2466" s="113"/>
    </row>
    <row r="2467" spans="12:12" x14ac:dyDescent="0.2">
      <c r="L2467" s="113"/>
    </row>
    <row r="2468" spans="12:12" x14ac:dyDescent="0.2">
      <c r="L2468" s="113"/>
    </row>
    <row r="2469" spans="12:12" x14ac:dyDescent="0.2">
      <c r="L2469" s="113"/>
    </row>
    <row r="2470" spans="12:12" x14ac:dyDescent="0.2">
      <c r="L2470" s="113"/>
    </row>
    <row r="2471" spans="12:12" x14ac:dyDescent="0.2">
      <c r="L2471" s="113"/>
    </row>
    <row r="2472" spans="12:12" x14ac:dyDescent="0.2">
      <c r="L2472" s="113"/>
    </row>
    <row r="2473" spans="12:12" x14ac:dyDescent="0.2">
      <c r="L2473" s="113"/>
    </row>
    <row r="2474" spans="12:12" x14ac:dyDescent="0.2">
      <c r="L2474" s="113"/>
    </row>
    <row r="2475" spans="12:12" x14ac:dyDescent="0.2">
      <c r="L2475" s="113"/>
    </row>
    <row r="2476" spans="12:12" x14ac:dyDescent="0.2">
      <c r="L2476" s="113"/>
    </row>
    <row r="2477" spans="12:12" x14ac:dyDescent="0.2">
      <c r="L2477" s="113"/>
    </row>
    <row r="2478" spans="12:12" x14ac:dyDescent="0.2">
      <c r="L2478" s="113"/>
    </row>
    <row r="2479" spans="12:12" x14ac:dyDescent="0.2">
      <c r="L2479" s="113"/>
    </row>
    <row r="2480" spans="12:12" x14ac:dyDescent="0.2">
      <c r="L2480" s="113"/>
    </row>
    <row r="2481" spans="12:12" x14ac:dyDescent="0.2">
      <c r="L2481" s="113"/>
    </row>
    <row r="2482" spans="12:12" x14ac:dyDescent="0.2">
      <c r="L2482" s="113"/>
    </row>
    <row r="2483" spans="12:12" x14ac:dyDescent="0.2">
      <c r="L2483" s="113"/>
    </row>
    <row r="2484" spans="12:12" x14ac:dyDescent="0.2">
      <c r="L2484" s="113"/>
    </row>
    <row r="2485" spans="12:12" x14ac:dyDescent="0.2">
      <c r="L2485" s="113"/>
    </row>
    <row r="2486" spans="12:12" x14ac:dyDescent="0.2">
      <c r="L2486" s="113"/>
    </row>
    <row r="2487" spans="12:12" x14ac:dyDescent="0.2">
      <c r="L2487" s="113"/>
    </row>
    <row r="2488" spans="12:12" x14ac:dyDescent="0.2">
      <c r="L2488" s="113"/>
    </row>
    <row r="2489" spans="12:12" x14ac:dyDescent="0.2">
      <c r="L2489" s="113"/>
    </row>
    <row r="2490" spans="12:12" x14ac:dyDescent="0.2">
      <c r="L2490" s="113"/>
    </row>
    <row r="2491" spans="12:12" x14ac:dyDescent="0.2">
      <c r="L2491" s="113"/>
    </row>
    <row r="2492" spans="12:12" x14ac:dyDescent="0.2">
      <c r="L2492" s="113"/>
    </row>
    <row r="2493" spans="12:12" x14ac:dyDescent="0.2">
      <c r="L2493" s="113"/>
    </row>
    <row r="2494" spans="12:12" x14ac:dyDescent="0.2">
      <c r="L2494" s="113"/>
    </row>
    <row r="2495" spans="12:12" x14ac:dyDescent="0.2">
      <c r="L2495" s="113"/>
    </row>
    <row r="2496" spans="12:12" x14ac:dyDescent="0.2">
      <c r="L2496" s="113"/>
    </row>
    <row r="2497" spans="12:12" x14ac:dyDescent="0.2">
      <c r="L2497" s="113"/>
    </row>
    <row r="2498" spans="12:12" x14ac:dyDescent="0.2">
      <c r="L2498" s="113"/>
    </row>
    <row r="2499" spans="12:12" x14ac:dyDescent="0.2">
      <c r="L2499" s="113"/>
    </row>
    <row r="2500" spans="12:12" x14ac:dyDescent="0.2">
      <c r="L2500" s="113"/>
    </row>
    <row r="2501" spans="12:12" x14ac:dyDescent="0.2">
      <c r="L2501" s="113"/>
    </row>
    <row r="2502" spans="12:12" x14ac:dyDescent="0.2">
      <c r="L2502" s="113"/>
    </row>
    <row r="2503" spans="12:12" x14ac:dyDescent="0.2">
      <c r="L2503" s="113"/>
    </row>
    <row r="2504" spans="12:12" x14ac:dyDescent="0.2">
      <c r="L2504" s="113"/>
    </row>
    <row r="2505" spans="12:12" x14ac:dyDescent="0.2">
      <c r="L2505" s="113"/>
    </row>
    <row r="2506" spans="12:12" x14ac:dyDescent="0.2">
      <c r="L2506" s="113"/>
    </row>
    <row r="2507" spans="12:12" x14ac:dyDescent="0.2">
      <c r="L2507" s="113"/>
    </row>
    <row r="2508" spans="12:12" x14ac:dyDescent="0.2">
      <c r="L2508" s="113"/>
    </row>
    <row r="2509" spans="12:12" x14ac:dyDescent="0.2">
      <c r="L2509" s="113"/>
    </row>
    <row r="2510" spans="12:12" x14ac:dyDescent="0.2">
      <c r="L2510" s="113"/>
    </row>
    <row r="2511" spans="12:12" x14ac:dyDescent="0.2">
      <c r="L2511" s="113"/>
    </row>
    <row r="2512" spans="12:12" x14ac:dyDescent="0.2">
      <c r="L2512" s="113"/>
    </row>
    <row r="2513" spans="12:12" x14ac:dyDescent="0.2">
      <c r="L2513" s="113"/>
    </row>
    <row r="2514" spans="12:12" x14ac:dyDescent="0.2">
      <c r="L2514" s="113"/>
    </row>
    <row r="2515" spans="12:12" x14ac:dyDescent="0.2">
      <c r="L2515" s="113"/>
    </row>
    <row r="2516" spans="12:12" x14ac:dyDescent="0.2">
      <c r="L2516" s="113"/>
    </row>
    <row r="2517" spans="12:12" x14ac:dyDescent="0.2">
      <c r="L2517" s="113"/>
    </row>
    <row r="2518" spans="12:12" x14ac:dyDescent="0.2">
      <c r="L2518" s="113"/>
    </row>
    <row r="2519" spans="12:12" x14ac:dyDescent="0.2">
      <c r="L2519" s="113"/>
    </row>
    <row r="2520" spans="12:12" x14ac:dyDescent="0.2">
      <c r="L2520" s="113"/>
    </row>
    <row r="2521" spans="12:12" x14ac:dyDescent="0.2">
      <c r="L2521" s="113"/>
    </row>
    <row r="2522" spans="12:12" x14ac:dyDescent="0.2">
      <c r="L2522" s="113"/>
    </row>
    <row r="2523" spans="12:12" x14ac:dyDescent="0.2">
      <c r="L2523" s="113"/>
    </row>
    <row r="2524" spans="12:12" x14ac:dyDescent="0.2">
      <c r="L2524" s="113"/>
    </row>
    <row r="2525" spans="12:12" x14ac:dyDescent="0.2">
      <c r="L2525" s="113"/>
    </row>
    <row r="2526" spans="12:12" x14ac:dyDescent="0.2">
      <c r="L2526" s="113"/>
    </row>
    <row r="2527" spans="12:12" x14ac:dyDescent="0.2">
      <c r="L2527" s="113"/>
    </row>
    <row r="2528" spans="12:12" x14ac:dyDescent="0.2">
      <c r="L2528" s="113"/>
    </row>
    <row r="2529" spans="12:12" x14ac:dyDescent="0.2">
      <c r="L2529" s="113"/>
    </row>
    <row r="2530" spans="12:12" x14ac:dyDescent="0.2">
      <c r="L2530" s="113"/>
    </row>
    <row r="2531" spans="12:12" x14ac:dyDescent="0.2">
      <c r="L2531" s="113"/>
    </row>
    <row r="2532" spans="12:12" x14ac:dyDescent="0.2">
      <c r="L2532" s="113"/>
    </row>
    <row r="2533" spans="12:12" x14ac:dyDescent="0.2">
      <c r="L2533" s="113"/>
    </row>
    <row r="2534" spans="12:12" x14ac:dyDescent="0.2">
      <c r="L2534" s="113"/>
    </row>
    <row r="2535" spans="12:12" x14ac:dyDescent="0.2">
      <c r="L2535" s="113"/>
    </row>
    <row r="2536" spans="12:12" x14ac:dyDescent="0.2">
      <c r="L2536" s="113"/>
    </row>
    <row r="2537" spans="12:12" x14ac:dyDescent="0.2">
      <c r="L2537" s="113"/>
    </row>
    <row r="2538" spans="12:12" x14ac:dyDescent="0.2">
      <c r="L2538" s="113"/>
    </row>
    <row r="2539" spans="12:12" x14ac:dyDescent="0.2">
      <c r="L2539" s="113"/>
    </row>
    <row r="2540" spans="12:12" x14ac:dyDescent="0.2">
      <c r="L2540" s="113"/>
    </row>
    <row r="2541" spans="12:12" x14ac:dyDescent="0.2">
      <c r="L2541" s="113"/>
    </row>
    <row r="2542" spans="12:12" x14ac:dyDescent="0.2">
      <c r="L2542" s="113"/>
    </row>
    <row r="2543" spans="12:12" x14ac:dyDescent="0.2">
      <c r="L2543" s="113"/>
    </row>
    <row r="2544" spans="12:12" x14ac:dyDescent="0.2">
      <c r="L2544" s="113"/>
    </row>
    <row r="2545" spans="12:12" x14ac:dyDescent="0.2">
      <c r="L2545" s="113"/>
    </row>
    <row r="2546" spans="12:12" x14ac:dyDescent="0.2">
      <c r="L2546" s="113"/>
    </row>
    <row r="2547" spans="12:12" x14ac:dyDescent="0.2">
      <c r="L2547" s="113"/>
    </row>
    <row r="2548" spans="12:12" x14ac:dyDescent="0.2">
      <c r="L2548" s="113"/>
    </row>
    <row r="2549" spans="12:12" x14ac:dyDescent="0.2">
      <c r="L2549" s="113"/>
    </row>
    <row r="2550" spans="12:12" x14ac:dyDescent="0.2">
      <c r="L2550" s="113"/>
    </row>
    <row r="2551" spans="12:12" x14ac:dyDescent="0.2">
      <c r="L2551" s="113"/>
    </row>
    <row r="2552" spans="12:12" x14ac:dyDescent="0.2">
      <c r="L2552" s="113"/>
    </row>
    <row r="2553" spans="12:12" x14ac:dyDescent="0.2">
      <c r="L2553" s="113"/>
    </row>
    <row r="2554" spans="12:12" x14ac:dyDescent="0.2">
      <c r="L2554" s="113"/>
    </row>
    <row r="2555" spans="12:12" x14ac:dyDescent="0.2">
      <c r="L2555" s="113"/>
    </row>
    <row r="2556" spans="12:12" x14ac:dyDescent="0.2">
      <c r="L2556" s="113"/>
    </row>
    <row r="2557" spans="12:12" x14ac:dyDescent="0.2">
      <c r="L2557" s="113"/>
    </row>
    <row r="2558" spans="12:12" x14ac:dyDescent="0.2">
      <c r="L2558" s="113"/>
    </row>
    <row r="2559" spans="12:12" x14ac:dyDescent="0.2">
      <c r="L2559" s="113"/>
    </row>
    <row r="2560" spans="12:12" x14ac:dyDescent="0.2">
      <c r="L2560" s="113"/>
    </row>
    <row r="2561" spans="12:12" x14ac:dyDescent="0.2">
      <c r="L2561" s="113"/>
    </row>
    <row r="2562" spans="12:12" x14ac:dyDescent="0.2">
      <c r="L2562" s="113"/>
    </row>
    <row r="2563" spans="12:12" x14ac:dyDescent="0.2">
      <c r="L2563" s="113"/>
    </row>
    <row r="2564" spans="12:12" x14ac:dyDescent="0.2">
      <c r="L2564" s="113"/>
    </row>
    <row r="2565" spans="12:12" x14ac:dyDescent="0.2">
      <c r="L2565" s="113"/>
    </row>
    <row r="2566" spans="12:12" x14ac:dyDescent="0.2">
      <c r="L2566" s="113"/>
    </row>
    <row r="2567" spans="12:12" x14ac:dyDescent="0.2">
      <c r="L2567" s="113"/>
    </row>
    <row r="2568" spans="12:12" x14ac:dyDescent="0.2">
      <c r="L2568" s="113"/>
    </row>
    <row r="2569" spans="12:12" x14ac:dyDescent="0.2">
      <c r="L2569" s="113"/>
    </row>
    <row r="2570" spans="12:12" x14ac:dyDescent="0.2">
      <c r="L2570" s="113"/>
    </row>
    <row r="2571" spans="12:12" x14ac:dyDescent="0.2">
      <c r="L2571" s="113"/>
    </row>
    <row r="2572" spans="12:12" x14ac:dyDescent="0.2">
      <c r="L2572" s="113"/>
    </row>
    <row r="2573" spans="12:12" x14ac:dyDescent="0.2">
      <c r="L2573" s="113"/>
    </row>
    <row r="2574" spans="12:12" x14ac:dyDescent="0.2">
      <c r="L2574" s="113"/>
    </row>
    <row r="2575" spans="12:12" x14ac:dyDescent="0.2">
      <c r="L2575" s="113"/>
    </row>
    <row r="2576" spans="12:12" x14ac:dyDescent="0.2">
      <c r="L2576" s="113"/>
    </row>
    <row r="2577" spans="12:12" x14ac:dyDescent="0.2">
      <c r="L2577" s="113"/>
    </row>
    <row r="2578" spans="12:12" x14ac:dyDescent="0.2">
      <c r="L2578" s="113"/>
    </row>
    <row r="2579" spans="12:12" x14ac:dyDescent="0.2">
      <c r="L2579" s="113"/>
    </row>
    <row r="2580" spans="12:12" x14ac:dyDescent="0.2">
      <c r="L2580" s="113"/>
    </row>
    <row r="2581" spans="12:12" x14ac:dyDescent="0.2">
      <c r="L2581" s="113"/>
    </row>
    <row r="2582" spans="12:12" x14ac:dyDescent="0.2">
      <c r="L2582" s="113"/>
    </row>
    <row r="2583" spans="12:12" x14ac:dyDescent="0.2">
      <c r="L2583" s="113"/>
    </row>
    <row r="2584" spans="12:12" x14ac:dyDescent="0.2">
      <c r="L2584" s="113"/>
    </row>
    <row r="2585" spans="12:12" x14ac:dyDescent="0.2">
      <c r="L2585" s="113"/>
    </row>
    <row r="2586" spans="12:12" x14ac:dyDescent="0.2">
      <c r="L2586" s="113"/>
    </row>
    <row r="2587" spans="12:12" x14ac:dyDescent="0.2">
      <c r="L2587" s="113"/>
    </row>
    <row r="2588" spans="12:12" x14ac:dyDescent="0.2">
      <c r="L2588" s="113"/>
    </row>
    <row r="2589" spans="12:12" x14ac:dyDescent="0.2">
      <c r="L2589" s="113"/>
    </row>
    <row r="2590" spans="12:12" x14ac:dyDescent="0.2">
      <c r="L2590" s="113"/>
    </row>
    <row r="2591" spans="12:12" x14ac:dyDescent="0.2">
      <c r="L2591" s="113"/>
    </row>
    <row r="2592" spans="12:12" x14ac:dyDescent="0.2">
      <c r="L2592" s="113"/>
    </row>
    <row r="2593" spans="12:12" x14ac:dyDescent="0.2">
      <c r="L2593" s="113"/>
    </row>
    <row r="2594" spans="12:12" x14ac:dyDescent="0.2">
      <c r="L2594" s="113"/>
    </row>
    <row r="2595" spans="12:12" x14ac:dyDescent="0.2">
      <c r="L2595" s="113"/>
    </row>
    <row r="2596" spans="12:12" x14ac:dyDescent="0.2">
      <c r="L2596" s="113"/>
    </row>
    <row r="2597" spans="12:12" x14ac:dyDescent="0.2">
      <c r="L2597" s="113"/>
    </row>
    <row r="2598" spans="12:12" x14ac:dyDescent="0.2">
      <c r="L2598" s="113"/>
    </row>
    <row r="2599" spans="12:12" x14ac:dyDescent="0.2">
      <c r="L2599" s="113"/>
    </row>
    <row r="2600" spans="12:12" x14ac:dyDescent="0.2">
      <c r="L2600" s="113"/>
    </row>
    <row r="2601" spans="12:12" x14ac:dyDescent="0.2">
      <c r="L2601" s="113"/>
    </row>
    <row r="2602" spans="12:12" x14ac:dyDescent="0.2">
      <c r="L2602" s="113"/>
    </row>
    <row r="2603" spans="12:12" x14ac:dyDescent="0.2">
      <c r="L2603" s="113"/>
    </row>
    <row r="2604" spans="12:12" x14ac:dyDescent="0.2">
      <c r="L2604" s="113"/>
    </row>
    <row r="2605" spans="12:12" x14ac:dyDescent="0.2">
      <c r="L2605" s="113"/>
    </row>
    <row r="2606" spans="12:12" x14ac:dyDescent="0.2">
      <c r="L2606" s="113"/>
    </row>
    <row r="2607" spans="12:12" x14ac:dyDescent="0.2">
      <c r="L2607" s="113"/>
    </row>
    <row r="2608" spans="12:12" x14ac:dyDescent="0.2">
      <c r="L2608" s="113"/>
    </row>
    <row r="2609" spans="12:12" x14ac:dyDescent="0.2">
      <c r="L2609" s="113"/>
    </row>
    <row r="2610" spans="12:12" x14ac:dyDescent="0.2">
      <c r="L2610" s="113"/>
    </row>
    <row r="2611" spans="12:12" x14ac:dyDescent="0.2">
      <c r="L2611" s="113"/>
    </row>
    <row r="2612" spans="12:12" x14ac:dyDescent="0.2">
      <c r="L2612" s="113"/>
    </row>
    <row r="2613" spans="12:12" x14ac:dyDescent="0.2">
      <c r="L2613" s="113"/>
    </row>
    <row r="2614" spans="12:12" x14ac:dyDescent="0.2">
      <c r="L2614" s="113"/>
    </row>
    <row r="2615" spans="12:12" x14ac:dyDescent="0.2">
      <c r="L2615" s="113"/>
    </row>
    <row r="2616" spans="12:12" x14ac:dyDescent="0.2">
      <c r="L2616" s="113"/>
    </row>
    <row r="2617" spans="12:12" x14ac:dyDescent="0.2">
      <c r="L2617" s="113"/>
    </row>
    <row r="2618" spans="12:12" x14ac:dyDescent="0.2">
      <c r="L2618" s="113"/>
    </row>
    <row r="2619" spans="12:12" x14ac:dyDescent="0.2">
      <c r="L2619" s="113"/>
    </row>
    <row r="2620" spans="12:12" x14ac:dyDescent="0.2">
      <c r="L2620" s="113"/>
    </row>
    <row r="2621" spans="12:12" x14ac:dyDescent="0.2">
      <c r="L2621" s="113"/>
    </row>
    <row r="2622" spans="12:12" x14ac:dyDescent="0.2">
      <c r="L2622" s="113"/>
    </row>
    <row r="2623" spans="12:12" x14ac:dyDescent="0.2">
      <c r="L2623" s="113"/>
    </row>
    <row r="2624" spans="12:12" x14ac:dyDescent="0.2">
      <c r="L2624" s="113"/>
    </row>
    <row r="2625" spans="12:12" x14ac:dyDescent="0.2">
      <c r="L2625" s="113"/>
    </row>
    <row r="2626" spans="12:12" x14ac:dyDescent="0.2">
      <c r="L2626" s="113"/>
    </row>
    <row r="2627" spans="12:12" x14ac:dyDescent="0.2">
      <c r="L2627" s="113"/>
    </row>
    <row r="2628" spans="12:12" x14ac:dyDescent="0.2">
      <c r="L2628" s="113"/>
    </row>
    <row r="2629" spans="12:12" x14ac:dyDescent="0.2">
      <c r="L2629" s="113"/>
    </row>
    <row r="2630" spans="12:12" x14ac:dyDescent="0.2">
      <c r="L2630" s="113"/>
    </row>
    <row r="2631" spans="12:12" x14ac:dyDescent="0.2">
      <c r="L2631" s="113"/>
    </row>
    <row r="2632" spans="12:12" x14ac:dyDescent="0.2">
      <c r="L2632" s="113"/>
    </row>
    <row r="2633" spans="12:12" x14ac:dyDescent="0.2">
      <c r="L2633" s="113"/>
    </row>
    <row r="2634" spans="12:12" x14ac:dyDescent="0.2">
      <c r="L2634" s="113"/>
    </row>
    <row r="2635" spans="12:12" x14ac:dyDescent="0.2">
      <c r="L2635" s="113"/>
    </row>
    <row r="2636" spans="12:12" x14ac:dyDescent="0.2">
      <c r="L2636" s="113"/>
    </row>
    <row r="2637" spans="12:12" x14ac:dyDescent="0.2">
      <c r="L2637" s="113"/>
    </row>
    <row r="2638" spans="12:12" x14ac:dyDescent="0.2">
      <c r="L2638" s="113"/>
    </row>
    <row r="2639" spans="12:12" x14ac:dyDescent="0.2">
      <c r="L2639" s="113"/>
    </row>
    <row r="2640" spans="12:12" x14ac:dyDescent="0.2">
      <c r="L2640" s="113"/>
    </row>
    <row r="2641" spans="12:12" x14ac:dyDescent="0.2">
      <c r="L2641" s="113"/>
    </row>
    <row r="2642" spans="12:12" x14ac:dyDescent="0.2">
      <c r="L2642" s="113"/>
    </row>
    <row r="2643" spans="12:12" x14ac:dyDescent="0.2">
      <c r="L2643" s="113"/>
    </row>
    <row r="2644" spans="12:12" x14ac:dyDescent="0.2">
      <c r="L2644" s="113"/>
    </row>
    <row r="2645" spans="12:12" x14ac:dyDescent="0.2">
      <c r="L2645" s="113"/>
    </row>
    <row r="2646" spans="12:12" x14ac:dyDescent="0.2">
      <c r="L2646" s="113"/>
    </row>
    <row r="2647" spans="12:12" x14ac:dyDescent="0.2">
      <c r="L2647" s="113"/>
    </row>
    <row r="2648" spans="12:12" x14ac:dyDescent="0.2">
      <c r="L2648" s="113"/>
    </row>
    <row r="2649" spans="12:12" x14ac:dyDescent="0.2">
      <c r="L2649" s="113"/>
    </row>
    <row r="2650" spans="12:12" x14ac:dyDescent="0.2">
      <c r="L2650" s="113"/>
    </row>
    <row r="2651" spans="12:12" x14ac:dyDescent="0.2">
      <c r="L2651" s="113"/>
    </row>
    <row r="2652" spans="12:12" x14ac:dyDescent="0.2">
      <c r="L2652" s="113"/>
    </row>
    <row r="2653" spans="12:12" x14ac:dyDescent="0.2">
      <c r="L2653" s="113"/>
    </row>
    <row r="2654" spans="12:12" x14ac:dyDescent="0.2">
      <c r="L2654" s="113"/>
    </row>
    <row r="2655" spans="12:12" x14ac:dyDescent="0.2">
      <c r="L2655" s="113"/>
    </row>
    <row r="2656" spans="12:12" x14ac:dyDescent="0.2">
      <c r="L2656" s="113"/>
    </row>
    <row r="2657" spans="12:12" x14ac:dyDescent="0.2">
      <c r="L2657" s="113"/>
    </row>
    <row r="2658" spans="12:12" x14ac:dyDescent="0.2">
      <c r="L2658" s="113"/>
    </row>
    <row r="2659" spans="12:12" x14ac:dyDescent="0.2">
      <c r="L2659" s="113"/>
    </row>
    <row r="2660" spans="12:12" x14ac:dyDescent="0.2">
      <c r="L2660" s="113"/>
    </row>
    <row r="2661" spans="12:12" x14ac:dyDescent="0.2">
      <c r="L2661" s="113"/>
    </row>
    <row r="2662" spans="12:12" x14ac:dyDescent="0.2">
      <c r="L2662" s="113"/>
    </row>
    <row r="2663" spans="12:12" x14ac:dyDescent="0.2">
      <c r="L2663" s="113"/>
    </row>
    <row r="2664" spans="12:12" x14ac:dyDescent="0.2">
      <c r="L2664" s="113"/>
    </row>
    <row r="2665" spans="12:12" x14ac:dyDescent="0.2">
      <c r="L2665" s="113"/>
    </row>
    <row r="2666" spans="12:12" x14ac:dyDescent="0.2">
      <c r="L2666" s="113"/>
    </row>
    <row r="2667" spans="12:12" x14ac:dyDescent="0.2">
      <c r="L2667" s="113"/>
    </row>
    <row r="2668" spans="12:12" x14ac:dyDescent="0.2">
      <c r="L2668" s="113"/>
    </row>
    <row r="2669" spans="12:12" x14ac:dyDescent="0.2">
      <c r="L2669" s="113"/>
    </row>
    <row r="2670" spans="12:12" x14ac:dyDescent="0.2">
      <c r="L2670" s="113"/>
    </row>
    <row r="2671" spans="12:12" x14ac:dyDescent="0.2">
      <c r="L2671" s="113"/>
    </row>
    <row r="2672" spans="12:12" x14ac:dyDescent="0.2">
      <c r="L2672" s="113"/>
    </row>
    <row r="2673" spans="12:12" x14ac:dyDescent="0.2">
      <c r="L2673" s="113"/>
    </row>
    <row r="2674" spans="12:12" x14ac:dyDescent="0.2">
      <c r="L2674" s="113"/>
    </row>
    <row r="2675" spans="12:12" x14ac:dyDescent="0.2">
      <c r="L2675" s="113"/>
    </row>
    <row r="2676" spans="12:12" x14ac:dyDescent="0.2">
      <c r="L2676" s="113"/>
    </row>
    <row r="2677" spans="12:12" x14ac:dyDescent="0.2">
      <c r="L2677" s="113"/>
    </row>
    <row r="2678" spans="12:12" x14ac:dyDescent="0.2">
      <c r="L2678" s="113"/>
    </row>
    <row r="2679" spans="12:12" x14ac:dyDescent="0.2">
      <c r="L2679" s="113"/>
    </row>
    <row r="2680" spans="12:12" x14ac:dyDescent="0.2">
      <c r="L2680" s="113"/>
    </row>
    <row r="2681" spans="12:12" x14ac:dyDescent="0.2">
      <c r="L2681" s="113"/>
    </row>
    <row r="2682" spans="12:12" x14ac:dyDescent="0.2">
      <c r="L2682" s="113"/>
    </row>
    <row r="2683" spans="12:12" x14ac:dyDescent="0.2">
      <c r="L2683" s="113"/>
    </row>
    <row r="2684" spans="12:12" x14ac:dyDescent="0.2">
      <c r="L2684" s="113"/>
    </row>
    <row r="2685" spans="12:12" x14ac:dyDescent="0.2">
      <c r="L2685" s="113"/>
    </row>
    <row r="2686" spans="12:12" x14ac:dyDescent="0.2">
      <c r="L2686" s="113"/>
    </row>
    <row r="2687" spans="12:12" x14ac:dyDescent="0.2">
      <c r="L2687" s="113"/>
    </row>
    <row r="2688" spans="12:12" x14ac:dyDescent="0.2">
      <c r="L2688" s="113"/>
    </row>
    <row r="2689" spans="12:12" x14ac:dyDescent="0.2">
      <c r="L2689" s="113"/>
    </row>
    <row r="2690" spans="12:12" x14ac:dyDescent="0.2">
      <c r="L2690" s="113"/>
    </row>
    <row r="2691" spans="12:12" x14ac:dyDescent="0.2">
      <c r="L2691" s="113"/>
    </row>
    <row r="2692" spans="12:12" x14ac:dyDescent="0.2">
      <c r="L2692" s="113"/>
    </row>
    <row r="2693" spans="12:12" x14ac:dyDescent="0.2">
      <c r="L2693" s="113"/>
    </row>
    <row r="2694" spans="12:12" x14ac:dyDescent="0.2">
      <c r="L2694" s="113"/>
    </row>
    <row r="2695" spans="12:12" x14ac:dyDescent="0.2">
      <c r="L2695" s="113"/>
    </row>
    <row r="2696" spans="12:12" x14ac:dyDescent="0.2">
      <c r="L2696" s="113"/>
    </row>
    <row r="2697" spans="12:12" x14ac:dyDescent="0.2">
      <c r="L2697" s="113"/>
    </row>
    <row r="2698" spans="12:12" x14ac:dyDescent="0.2">
      <c r="L2698" s="113"/>
    </row>
    <row r="2699" spans="12:12" x14ac:dyDescent="0.2">
      <c r="L2699" s="113"/>
    </row>
    <row r="2700" spans="12:12" x14ac:dyDescent="0.2">
      <c r="L2700" s="113"/>
    </row>
    <row r="2701" spans="12:12" x14ac:dyDescent="0.2">
      <c r="L2701" s="113"/>
    </row>
    <row r="2702" spans="12:12" x14ac:dyDescent="0.2">
      <c r="L2702" s="113"/>
    </row>
    <row r="2703" spans="12:12" x14ac:dyDescent="0.2">
      <c r="L2703" s="113"/>
    </row>
    <row r="2704" spans="12:12" x14ac:dyDescent="0.2">
      <c r="L2704" s="113"/>
    </row>
    <row r="2705" spans="12:12" x14ac:dyDescent="0.2">
      <c r="L2705" s="113"/>
    </row>
    <row r="2706" spans="12:12" x14ac:dyDescent="0.2">
      <c r="L2706" s="113"/>
    </row>
    <row r="2707" spans="12:12" x14ac:dyDescent="0.2">
      <c r="L2707" s="113"/>
    </row>
    <row r="2708" spans="12:12" x14ac:dyDescent="0.2">
      <c r="L2708" s="113"/>
    </row>
    <row r="2709" spans="12:12" x14ac:dyDescent="0.2">
      <c r="L2709" s="113"/>
    </row>
    <row r="2710" spans="12:12" x14ac:dyDescent="0.2">
      <c r="L2710" s="113"/>
    </row>
    <row r="2711" spans="12:12" x14ac:dyDescent="0.2">
      <c r="L2711" s="113"/>
    </row>
    <row r="2712" spans="12:12" x14ac:dyDescent="0.2">
      <c r="L2712" s="113"/>
    </row>
    <row r="2713" spans="12:12" x14ac:dyDescent="0.2">
      <c r="L2713" s="113"/>
    </row>
    <row r="2714" spans="12:12" x14ac:dyDescent="0.2">
      <c r="L2714" s="113"/>
    </row>
    <row r="2715" spans="12:12" x14ac:dyDescent="0.2">
      <c r="L2715" s="113"/>
    </row>
    <row r="2716" spans="12:12" x14ac:dyDescent="0.2">
      <c r="L2716" s="113"/>
    </row>
    <row r="2717" spans="12:12" x14ac:dyDescent="0.2">
      <c r="L2717" s="113"/>
    </row>
    <row r="2718" spans="12:12" x14ac:dyDescent="0.2">
      <c r="L2718" s="113"/>
    </row>
    <row r="2719" spans="12:12" x14ac:dyDescent="0.2">
      <c r="L2719" s="113"/>
    </row>
    <row r="2720" spans="12:12" x14ac:dyDescent="0.2">
      <c r="L2720" s="113"/>
    </row>
    <row r="2721" spans="12:12" x14ac:dyDescent="0.2">
      <c r="L2721" s="113"/>
    </row>
    <row r="2722" spans="12:12" x14ac:dyDescent="0.2">
      <c r="L2722" s="113"/>
    </row>
    <row r="2723" spans="12:12" x14ac:dyDescent="0.2">
      <c r="L2723" s="113"/>
    </row>
    <row r="2724" spans="12:12" x14ac:dyDescent="0.2">
      <c r="L2724" s="113"/>
    </row>
    <row r="2725" spans="12:12" x14ac:dyDescent="0.2">
      <c r="L2725" s="113"/>
    </row>
    <row r="2726" spans="12:12" x14ac:dyDescent="0.2">
      <c r="L2726" s="113"/>
    </row>
    <row r="2727" spans="12:12" x14ac:dyDescent="0.2">
      <c r="L2727" s="113"/>
    </row>
    <row r="2728" spans="12:12" x14ac:dyDescent="0.2">
      <c r="L2728" s="113"/>
    </row>
    <row r="2729" spans="12:12" x14ac:dyDescent="0.2">
      <c r="L2729" s="113"/>
    </row>
    <row r="2730" spans="12:12" x14ac:dyDescent="0.2">
      <c r="L2730" s="113"/>
    </row>
    <row r="2731" spans="12:12" x14ac:dyDescent="0.2">
      <c r="L2731" s="113"/>
    </row>
    <row r="2732" spans="12:12" x14ac:dyDescent="0.2">
      <c r="L2732" s="113"/>
    </row>
    <row r="2733" spans="12:12" x14ac:dyDescent="0.2">
      <c r="L2733" s="113"/>
    </row>
    <row r="2734" spans="12:12" x14ac:dyDescent="0.2">
      <c r="L2734" s="113"/>
    </row>
    <row r="2735" spans="12:12" x14ac:dyDescent="0.2">
      <c r="L2735" s="113"/>
    </row>
    <row r="2736" spans="12:12" x14ac:dyDescent="0.2">
      <c r="L2736" s="113"/>
    </row>
    <row r="2737" spans="12:12" x14ac:dyDescent="0.2">
      <c r="L2737" s="113"/>
    </row>
    <row r="2738" spans="12:12" x14ac:dyDescent="0.2">
      <c r="L2738" s="113"/>
    </row>
    <row r="2739" spans="12:12" x14ac:dyDescent="0.2">
      <c r="L2739" s="113"/>
    </row>
    <row r="2740" spans="12:12" x14ac:dyDescent="0.2">
      <c r="L2740" s="113"/>
    </row>
    <row r="2741" spans="12:12" x14ac:dyDescent="0.2">
      <c r="L2741" s="113"/>
    </row>
    <row r="2742" spans="12:12" x14ac:dyDescent="0.2">
      <c r="L2742" s="113"/>
    </row>
    <row r="2743" spans="12:12" x14ac:dyDescent="0.2">
      <c r="L2743" s="113"/>
    </row>
    <row r="2744" spans="12:12" x14ac:dyDescent="0.2">
      <c r="L2744" s="113"/>
    </row>
    <row r="2745" spans="12:12" x14ac:dyDescent="0.2">
      <c r="L2745" s="113"/>
    </row>
    <row r="2746" spans="12:12" x14ac:dyDescent="0.2">
      <c r="L2746" s="113"/>
    </row>
    <row r="2747" spans="12:12" x14ac:dyDescent="0.2">
      <c r="L2747" s="113"/>
    </row>
    <row r="2748" spans="12:12" x14ac:dyDescent="0.2">
      <c r="L2748" s="113"/>
    </row>
    <row r="2749" spans="12:12" x14ac:dyDescent="0.2">
      <c r="L2749" s="113"/>
    </row>
    <row r="2750" spans="12:12" x14ac:dyDescent="0.2">
      <c r="L2750" s="113"/>
    </row>
    <row r="2751" spans="12:12" x14ac:dyDescent="0.2">
      <c r="L2751" s="113"/>
    </row>
    <row r="2752" spans="12:12" x14ac:dyDescent="0.2">
      <c r="L2752" s="113"/>
    </row>
    <row r="2753" spans="12:12" x14ac:dyDescent="0.2">
      <c r="L2753" s="113"/>
    </row>
    <row r="2754" spans="12:12" x14ac:dyDescent="0.2">
      <c r="L2754" s="113"/>
    </row>
    <row r="2755" spans="12:12" x14ac:dyDescent="0.2">
      <c r="L2755" s="113"/>
    </row>
    <row r="2756" spans="12:12" x14ac:dyDescent="0.2">
      <c r="L2756" s="113"/>
    </row>
    <row r="2757" spans="12:12" x14ac:dyDescent="0.2">
      <c r="L2757" s="113"/>
    </row>
    <row r="2758" spans="12:12" x14ac:dyDescent="0.2">
      <c r="L2758" s="113"/>
    </row>
    <row r="2759" spans="12:12" x14ac:dyDescent="0.2">
      <c r="L2759" s="113"/>
    </row>
    <row r="2760" spans="12:12" x14ac:dyDescent="0.2">
      <c r="L2760" s="113"/>
    </row>
    <row r="2761" spans="12:12" x14ac:dyDescent="0.2">
      <c r="L2761" s="113"/>
    </row>
    <row r="2762" spans="12:12" x14ac:dyDescent="0.2">
      <c r="L2762" s="113"/>
    </row>
    <row r="2763" spans="12:12" x14ac:dyDescent="0.2">
      <c r="L2763" s="113"/>
    </row>
    <row r="2764" spans="12:12" x14ac:dyDescent="0.2">
      <c r="L2764" s="113"/>
    </row>
    <row r="2765" spans="12:12" x14ac:dyDescent="0.2">
      <c r="L2765" s="113"/>
    </row>
    <row r="2766" spans="12:12" x14ac:dyDescent="0.2">
      <c r="L2766" s="113"/>
    </row>
    <row r="2767" spans="12:12" x14ac:dyDescent="0.2">
      <c r="L2767" s="113"/>
    </row>
    <row r="2768" spans="12:12" x14ac:dyDescent="0.2">
      <c r="L2768" s="113"/>
    </row>
    <row r="2769" spans="12:12" x14ac:dyDescent="0.2">
      <c r="L2769" s="113"/>
    </row>
    <row r="2770" spans="12:12" x14ac:dyDescent="0.2">
      <c r="L2770" s="113"/>
    </row>
    <row r="2771" spans="12:12" x14ac:dyDescent="0.2">
      <c r="L2771" s="113"/>
    </row>
    <row r="2772" spans="12:12" x14ac:dyDescent="0.2">
      <c r="L2772" s="113"/>
    </row>
    <row r="2773" spans="12:12" x14ac:dyDescent="0.2">
      <c r="L2773" s="113"/>
    </row>
    <row r="2774" spans="12:12" x14ac:dyDescent="0.2">
      <c r="L2774" s="113"/>
    </row>
    <row r="2775" spans="12:12" x14ac:dyDescent="0.2">
      <c r="L2775" s="113"/>
    </row>
    <row r="2776" spans="12:12" x14ac:dyDescent="0.2">
      <c r="L2776" s="113"/>
    </row>
    <row r="2777" spans="12:12" x14ac:dyDescent="0.2">
      <c r="L2777" s="113"/>
    </row>
    <row r="2778" spans="12:12" x14ac:dyDescent="0.2">
      <c r="L2778" s="113"/>
    </row>
    <row r="2779" spans="12:12" x14ac:dyDescent="0.2">
      <c r="L2779" s="113"/>
    </row>
    <row r="2780" spans="12:12" x14ac:dyDescent="0.2">
      <c r="L2780" s="113"/>
    </row>
    <row r="2781" spans="12:12" x14ac:dyDescent="0.2">
      <c r="L2781" s="113"/>
    </row>
    <row r="2782" spans="12:12" x14ac:dyDescent="0.2">
      <c r="L2782" s="113"/>
    </row>
    <row r="2783" spans="12:12" x14ac:dyDescent="0.2">
      <c r="L2783" s="113"/>
    </row>
    <row r="2784" spans="12:12" x14ac:dyDescent="0.2">
      <c r="L2784" s="113"/>
    </row>
    <row r="2785" spans="12:12" x14ac:dyDescent="0.2">
      <c r="L2785" s="113"/>
    </row>
    <row r="2786" spans="12:12" x14ac:dyDescent="0.2">
      <c r="L2786" s="113"/>
    </row>
    <row r="2787" spans="12:12" x14ac:dyDescent="0.2">
      <c r="L2787" s="113"/>
    </row>
    <row r="2788" spans="12:12" x14ac:dyDescent="0.2">
      <c r="L2788" s="113"/>
    </row>
    <row r="2789" spans="12:12" x14ac:dyDescent="0.2">
      <c r="L2789" s="113"/>
    </row>
    <row r="2790" spans="12:12" x14ac:dyDescent="0.2">
      <c r="L2790" s="113"/>
    </row>
    <row r="2791" spans="12:12" x14ac:dyDescent="0.2">
      <c r="L2791" s="113"/>
    </row>
    <row r="2792" spans="12:12" x14ac:dyDescent="0.2">
      <c r="L2792" s="113"/>
    </row>
    <row r="2793" spans="12:12" x14ac:dyDescent="0.2">
      <c r="L2793" s="113"/>
    </row>
    <row r="2794" spans="12:12" x14ac:dyDescent="0.2">
      <c r="L2794" s="113"/>
    </row>
    <row r="2795" spans="12:12" x14ac:dyDescent="0.2">
      <c r="L2795" s="113"/>
    </row>
    <row r="2796" spans="12:12" x14ac:dyDescent="0.2">
      <c r="L2796" s="113"/>
    </row>
    <row r="2797" spans="12:12" x14ac:dyDescent="0.2">
      <c r="L2797" s="113"/>
    </row>
    <row r="2798" spans="12:12" x14ac:dyDescent="0.2">
      <c r="L2798" s="113"/>
    </row>
    <row r="2799" spans="12:12" x14ac:dyDescent="0.2">
      <c r="L2799" s="113"/>
    </row>
    <row r="2800" spans="12:12" x14ac:dyDescent="0.2">
      <c r="L2800" s="113"/>
    </row>
    <row r="2801" spans="12:12" x14ac:dyDescent="0.2">
      <c r="L2801" s="113"/>
    </row>
    <row r="2802" spans="12:12" x14ac:dyDescent="0.2">
      <c r="L2802" s="113"/>
    </row>
    <row r="2803" spans="12:12" x14ac:dyDescent="0.2">
      <c r="L2803" s="113"/>
    </row>
    <row r="2804" spans="12:12" x14ac:dyDescent="0.2">
      <c r="L2804" s="113"/>
    </row>
    <row r="2805" spans="12:12" x14ac:dyDescent="0.2">
      <c r="L2805" s="113"/>
    </row>
    <row r="2806" spans="12:12" x14ac:dyDescent="0.2">
      <c r="L2806" s="113"/>
    </row>
    <row r="2807" spans="12:12" x14ac:dyDescent="0.2">
      <c r="L2807" s="113"/>
    </row>
    <row r="2808" spans="12:12" x14ac:dyDescent="0.2">
      <c r="L2808" s="113"/>
    </row>
    <row r="2809" spans="12:12" x14ac:dyDescent="0.2">
      <c r="L2809" s="113"/>
    </row>
    <row r="2810" spans="12:12" x14ac:dyDescent="0.2">
      <c r="L2810" s="113"/>
    </row>
    <row r="2811" spans="12:12" x14ac:dyDescent="0.2">
      <c r="L2811" s="113"/>
    </row>
    <row r="2812" spans="12:12" x14ac:dyDescent="0.2">
      <c r="L2812" s="113"/>
    </row>
    <row r="2813" spans="12:12" x14ac:dyDescent="0.2">
      <c r="L2813" s="113"/>
    </row>
    <row r="2814" spans="12:12" x14ac:dyDescent="0.2">
      <c r="L2814" s="113"/>
    </row>
    <row r="2815" spans="12:12" x14ac:dyDescent="0.2">
      <c r="L2815" s="113"/>
    </row>
    <row r="2816" spans="12:12" x14ac:dyDescent="0.2">
      <c r="L2816" s="113"/>
    </row>
    <row r="2817" spans="12:12" x14ac:dyDescent="0.2">
      <c r="L2817" s="113"/>
    </row>
    <row r="2818" spans="12:12" x14ac:dyDescent="0.2">
      <c r="L2818" s="113"/>
    </row>
    <row r="2819" spans="12:12" x14ac:dyDescent="0.2">
      <c r="L2819" s="113"/>
    </row>
    <row r="2820" spans="12:12" x14ac:dyDescent="0.2">
      <c r="L2820" s="113"/>
    </row>
    <row r="2821" spans="12:12" x14ac:dyDescent="0.2">
      <c r="L2821" s="113"/>
    </row>
    <row r="2822" spans="12:12" x14ac:dyDescent="0.2">
      <c r="L2822" s="113"/>
    </row>
    <row r="2823" spans="12:12" x14ac:dyDescent="0.2">
      <c r="L2823" s="113"/>
    </row>
    <row r="2824" spans="12:12" x14ac:dyDescent="0.2">
      <c r="L2824" s="113"/>
    </row>
    <row r="2825" spans="12:12" x14ac:dyDescent="0.2">
      <c r="L2825" s="113"/>
    </row>
    <row r="2826" spans="12:12" x14ac:dyDescent="0.2">
      <c r="L2826" s="113"/>
    </row>
    <row r="2827" spans="12:12" x14ac:dyDescent="0.2">
      <c r="L2827" s="113"/>
    </row>
  </sheetData>
  <mergeCells count="1">
    <mergeCell ref="B1:K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7"/>
  <sheetViews>
    <sheetView topLeftCell="A52" workbookViewId="0">
      <selection activeCell="G9" sqref="G9"/>
    </sheetView>
  </sheetViews>
  <sheetFormatPr defaultRowHeight="12.75" x14ac:dyDescent="0.2"/>
  <cols>
    <col min="1" max="1" width="3.5703125" style="225" customWidth="1"/>
    <col min="2" max="2" width="24.5703125" style="225" customWidth="1"/>
    <col min="3" max="3" width="33.28515625" style="225" customWidth="1"/>
    <col min="4" max="4" width="3" style="225" customWidth="1"/>
    <col min="5" max="5" width="4.5703125" style="225" customWidth="1"/>
    <col min="6" max="6" width="17.42578125" style="225" customWidth="1"/>
    <col min="7" max="7" width="22.5703125" style="225" customWidth="1"/>
    <col min="8" max="16384" width="9.140625" style="225"/>
  </cols>
  <sheetData>
    <row r="1" spans="1:7" x14ac:dyDescent="0.2">
      <c r="B1" s="225" t="s">
        <v>610</v>
      </c>
    </row>
    <row r="3" spans="1:7" ht="35.25" customHeight="1" x14ac:dyDescent="0.2">
      <c r="A3" s="505" t="s">
        <v>563</v>
      </c>
      <c r="B3" s="506"/>
      <c r="C3" s="506"/>
      <c r="E3" s="505" t="s">
        <v>609</v>
      </c>
      <c r="F3" s="506"/>
      <c r="G3" s="506"/>
    </row>
    <row r="4" spans="1:7" ht="14.25" x14ac:dyDescent="0.2">
      <c r="A4" s="226" t="s">
        <v>4</v>
      </c>
      <c r="B4" s="227" t="s">
        <v>476</v>
      </c>
      <c r="C4" s="226" t="s">
        <v>477</v>
      </c>
      <c r="E4" s="239" t="s">
        <v>564</v>
      </c>
      <c r="F4" s="239" t="s">
        <v>477</v>
      </c>
      <c r="G4" s="239" t="s">
        <v>476</v>
      </c>
    </row>
    <row r="5" spans="1:7" ht="15" x14ac:dyDescent="0.2">
      <c r="A5" s="236">
        <v>1</v>
      </c>
      <c r="B5" s="228" t="s">
        <v>478</v>
      </c>
      <c r="C5" s="229" t="s">
        <v>479</v>
      </c>
      <c r="E5" s="240">
        <v>1</v>
      </c>
      <c r="F5" s="241" t="s">
        <v>565</v>
      </c>
      <c r="G5" s="241" t="s">
        <v>478</v>
      </c>
    </row>
    <row r="6" spans="1:7" ht="15" x14ac:dyDescent="0.2">
      <c r="A6" s="236">
        <v>2</v>
      </c>
      <c r="B6" s="228" t="s">
        <v>478</v>
      </c>
      <c r="C6" s="229" t="s">
        <v>480</v>
      </c>
      <c r="E6" s="240">
        <v>2</v>
      </c>
      <c r="F6" s="241" t="s">
        <v>566</v>
      </c>
      <c r="G6" s="241" t="s">
        <v>478</v>
      </c>
    </row>
    <row r="7" spans="1:7" ht="15" x14ac:dyDescent="0.2">
      <c r="A7" s="236">
        <v>3</v>
      </c>
      <c r="B7" s="228" t="s">
        <v>478</v>
      </c>
      <c r="C7" s="229" t="s">
        <v>481</v>
      </c>
      <c r="E7" s="240">
        <v>3</v>
      </c>
      <c r="F7" s="241" t="s">
        <v>567</v>
      </c>
      <c r="G7" s="241" t="s">
        <v>478</v>
      </c>
    </row>
    <row r="8" spans="1:7" ht="15" x14ac:dyDescent="0.2">
      <c r="A8" s="236">
        <v>4</v>
      </c>
      <c r="B8" s="228" t="s">
        <v>478</v>
      </c>
      <c r="C8" s="229" t="s">
        <v>482</v>
      </c>
      <c r="E8" s="240">
        <v>4</v>
      </c>
      <c r="F8" s="241" t="s">
        <v>568</v>
      </c>
      <c r="G8" s="241" t="s">
        <v>534</v>
      </c>
    </row>
    <row r="9" spans="1:7" ht="15" x14ac:dyDescent="0.2">
      <c r="A9" s="236">
        <v>5</v>
      </c>
      <c r="B9" s="228" t="s">
        <v>478</v>
      </c>
      <c r="C9" s="229" t="s">
        <v>483</v>
      </c>
      <c r="E9" s="240">
        <v>5</v>
      </c>
      <c r="F9" s="241" t="s">
        <v>569</v>
      </c>
      <c r="G9" s="241" t="s">
        <v>534</v>
      </c>
    </row>
    <row r="10" spans="1:7" ht="15" x14ac:dyDescent="0.2">
      <c r="A10" s="236">
        <v>6</v>
      </c>
      <c r="B10" s="228" t="s">
        <v>478</v>
      </c>
      <c r="C10" s="229" t="s">
        <v>484</v>
      </c>
      <c r="E10" s="240">
        <v>6</v>
      </c>
      <c r="F10" s="241" t="s">
        <v>570</v>
      </c>
      <c r="G10" s="241" t="s">
        <v>534</v>
      </c>
    </row>
    <row r="11" spans="1:7" ht="15" x14ac:dyDescent="0.2">
      <c r="A11" s="236">
        <v>7</v>
      </c>
      <c r="B11" s="228" t="s">
        <v>478</v>
      </c>
      <c r="C11" s="229" t="s">
        <v>485</v>
      </c>
      <c r="E11" s="240">
        <v>7</v>
      </c>
      <c r="F11" s="241" t="s">
        <v>571</v>
      </c>
      <c r="G11" s="241" t="s">
        <v>534</v>
      </c>
    </row>
    <row r="12" spans="1:7" ht="15" x14ac:dyDescent="0.2">
      <c r="A12" s="236">
        <v>8</v>
      </c>
      <c r="B12" s="228" t="s">
        <v>478</v>
      </c>
      <c r="C12" s="229" t="s">
        <v>485</v>
      </c>
      <c r="E12" s="240">
        <v>8</v>
      </c>
      <c r="F12" s="241" t="s">
        <v>572</v>
      </c>
      <c r="G12" s="241" t="s">
        <v>573</v>
      </c>
    </row>
    <row r="13" spans="1:7" ht="15" x14ac:dyDescent="0.2">
      <c r="A13" s="236">
        <v>9</v>
      </c>
      <c r="B13" s="228" t="s">
        <v>478</v>
      </c>
      <c r="C13" s="229" t="s">
        <v>486</v>
      </c>
      <c r="E13" s="240">
        <v>9</v>
      </c>
      <c r="F13" s="241" t="s">
        <v>574</v>
      </c>
      <c r="G13" s="241" t="s">
        <v>573</v>
      </c>
    </row>
    <row r="14" spans="1:7" ht="15" x14ac:dyDescent="0.2">
      <c r="A14" s="236">
        <v>10</v>
      </c>
      <c r="B14" s="228" t="s">
        <v>478</v>
      </c>
      <c r="C14" s="229" t="s">
        <v>487</v>
      </c>
      <c r="E14" s="240">
        <v>10</v>
      </c>
      <c r="F14" s="241" t="s">
        <v>575</v>
      </c>
      <c r="G14" s="241" t="s">
        <v>573</v>
      </c>
    </row>
    <row r="15" spans="1:7" ht="15" x14ac:dyDescent="0.2">
      <c r="A15" s="236">
        <v>11</v>
      </c>
      <c r="B15" s="228" t="s">
        <v>478</v>
      </c>
      <c r="C15" s="229" t="s">
        <v>488</v>
      </c>
      <c r="E15" s="240">
        <v>11</v>
      </c>
      <c r="F15" s="241" t="s">
        <v>576</v>
      </c>
      <c r="G15" s="241" t="s">
        <v>519</v>
      </c>
    </row>
    <row r="16" spans="1:7" ht="15" x14ac:dyDescent="0.2">
      <c r="A16" s="236">
        <v>12</v>
      </c>
      <c r="B16" s="228" t="s">
        <v>478</v>
      </c>
      <c r="C16" s="229" t="s">
        <v>489</v>
      </c>
      <c r="E16" s="240">
        <v>12</v>
      </c>
      <c r="F16" s="241" t="s">
        <v>577</v>
      </c>
      <c r="G16" s="241" t="s">
        <v>519</v>
      </c>
    </row>
    <row r="17" spans="1:7" ht="15" x14ac:dyDescent="0.2">
      <c r="A17" s="236">
        <v>13</v>
      </c>
      <c r="B17" s="228" t="s">
        <v>478</v>
      </c>
      <c r="C17" s="229" t="s">
        <v>490</v>
      </c>
      <c r="E17" s="240">
        <v>13</v>
      </c>
      <c r="F17" s="241" t="s">
        <v>578</v>
      </c>
      <c r="G17" s="241" t="s">
        <v>519</v>
      </c>
    </row>
    <row r="18" spans="1:7" ht="15" x14ac:dyDescent="0.2">
      <c r="A18" s="236">
        <v>14</v>
      </c>
      <c r="B18" s="228" t="s">
        <v>478</v>
      </c>
      <c r="C18" s="229" t="s">
        <v>491</v>
      </c>
      <c r="E18" s="240">
        <v>14</v>
      </c>
      <c r="F18" s="241" t="s">
        <v>579</v>
      </c>
      <c r="G18" s="241" t="s">
        <v>580</v>
      </c>
    </row>
    <row r="19" spans="1:7" ht="15" x14ac:dyDescent="0.2">
      <c r="A19" s="236">
        <v>15</v>
      </c>
      <c r="B19" s="228" t="s">
        <v>478</v>
      </c>
      <c r="C19" s="229" t="s">
        <v>492</v>
      </c>
      <c r="E19" s="240">
        <v>15</v>
      </c>
      <c r="F19" s="241" t="s">
        <v>581</v>
      </c>
      <c r="G19" s="241" t="s">
        <v>582</v>
      </c>
    </row>
    <row r="20" spans="1:7" ht="15" x14ac:dyDescent="0.2">
      <c r="A20" s="236">
        <v>16</v>
      </c>
      <c r="B20" s="228" t="s">
        <v>478</v>
      </c>
      <c r="C20" s="229" t="s">
        <v>493</v>
      </c>
      <c r="E20" s="240">
        <v>16</v>
      </c>
      <c r="F20" s="241" t="s">
        <v>583</v>
      </c>
      <c r="G20" s="241" t="s">
        <v>582</v>
      </c>
    </row>
    <row r="21" spans="1:7" ht="15" x14ac:dyDescent="0.2">
      <c r="A21" s="236">
        <v>17</v>
      </c>
      <c r="B21" s="228" t="s">
        <v>478</v>
      </c>
      <c r="C21" s="229" t="s">
        <v>494</v>
      </c>
      <c r="E21" s="240">
        <v>17</v>
      </c>
      <c r="F21" s="241" t="s">
        <v>584</v>
      </c>
      <c r="G21" s="241" t="s">
        <v>582</v>
      </c>
    </row>
    <row r="22" spans="1:7" ht="15" x14ac:dyDescent="0.2">
      <c r="A22" s="236">
        <v>18</v>
      </c>
      <c r="B22" s="228" t="s">
        <v>478</v>
      </c>
      <c r="C22" s="229" t="s">
        <v>495</v>
      </c>
      <c r="E22" s="240">
        <v>18</v>
      </c>
      <c r="F22" s="241" t="s">
        <v>585</v>
      </c>
      <c r="G22" s="241" t="s">
        <v>582</v>
      </c>
    </row>
    <row r="23" spans="1:7" ht="15" x14ac:dyDescent="0.2">
      <c r="A23" s="236">
        <v>19</v>
      </c>
      <c r="B23" s="228" t="s">
        <v>478</v>
      </c>
      <c r="C23" s="229" t="s">
        <v>496</v>
      </c>
      <c r="E23" s="240">
        <v>19</v>
      </c>
      <c r="F23" s="241" t="s">
        <v>586</v>
      </c>
      <c r="G23" s="241" t="s">
        <v>582</v>
      </c>
    </row>
    <row r="24" spans="1:7" ht="15" x14ac:dyDescent="0.2">
      <c r="A24" s="236">
        <v>20</v>
      </c>
      <c r="B24" s="228" t="s">
        <v>478</v>
      </c>
      <c r="C24" s="229" t="s">
        <v>497</v>
      </c>
      <c r="E24" s="240">
        <v>20</v>
      </c>
      <c r="F24" s="241" t="s">
        <v>587</v>
      </c>
      <c r="G24" s="241" t="s">
        <v>502</v>
      </c>
    </row>
    <row r="25" spans="1:7" ht="15" x14ac:dyDescent="0.2">
      <c r="A25" s="236">
        <v>21</v>
      </c>
      <c r="B25" s="228" t="s">
        <v>478</v>
      </c>
      <c r="C25" s="229" t="s">
        <v>498</v>
      </c>
      <c r="E25" s="240">
        <v>21</v>
      </c>
      <c r="F25" s="241" t="s">
        <v>588</v>
      </c>
      <c r="G25" s="241" t="s">
        <v>502</v>
      </c>
    </row>
    <row r="26" spans="1:7" ht="15" x14ac:dyDescent="0.2">
      <c r="A26" s="236">
        <v>22</v>
      </c>
      <c r="B26" s="228" t="s">
        <v>478</v>
      </c>
      <c r="C26" s="229" t="s">
        <v>499</v>
      </c>
      <c r="E26" s="240">
        <v>22</v>
      </c>
      <c r="F26" s="241" t="s">
        <v>589</v>
      </c>
      <c r="G26" s="241" t="s">
        <v>502</v>
      </c>
    </row>
    <row r="27" spans="1:7" ht="15" x14ac:dyDescent="0.2">
      <c r="A27" s="236">
        <v>23</v>
      </c>
      <c r="B27" s="228" t="s">
        <v>478</v>
      </c>
      <c r="C27" s="229" t="s">
        <v>500</v>
      </c>
      <c r="E27" s="240">
        <v>23</v>
      </c>
      <c r="F27" s="241" t="s">
        <v>590</v>
      </c>
      <c r="G27" s="241" t="s">
        <v>502</v>
      </c>
    </row>
    <row r="28" spans="1:7" ht="15" x14ac:dyDescent="0.2">
      <c r="A28" s="236">
        <v>24</v>
      </c>
      <c r="B28" s="228" t="s">
        <v>478</v>
      </c>
      <c r="C28" s="229" t="s">
        <v>501</v>
      </c>
      <c r="E28" s="240">
        <v>24</v>
      </c>
      <c r="F28" s="241" t="s">
        <v>591</v>
      </c>
      <c r="G28" s="241" t="s">
        <v>592</v>
      </c>
    </row>
    <row r="29" spans="1:7" ht="15" x14ac:dyDescent="0.2">
      <c r="A29" s="236">
        <v>25</v>
      </c>
      <c r="B29" s="228" t="s">
        <v>502</v>
      </c>
      <c r="C29" s="229" t="s">
        <v>503</v>
      </c>
      <c r="E29" s="240">
        <v>25</v>
      </c>
      <c r="F29" s="241" t="s">
        <v>593</v>
      </c>
      <c r="G29" s="241" t="s">
        <v>594</v>
      </c>
    </row>
    <row r="30" spans="1:7" ht="15" x14ac:dyDescent="0.2">
      <c r="A30" s="236">
        <v>26</v>
      </c>
      <c r="B30" s="228" t="s">
        <v>502</v>
      </c>
      <c r="C30" s="229" t="s">
        <v>504</v>
      </c>
      <c r="E30" s="240">
        <v>26</v>
      </c>
      <c r="F30" s="241" t="s">
        <v>595</v>
      </c>
      <c r="G30" s="241" t="s">
        <v>594</v>
      </c>
    </row>
    <row r="31" spans="1:7" ht="15" x14ac:dyDescent="0.2">
      <c r="A31" s="236">
        <v>27</v>
      </c>
      <c r="B31" s="228" t="s">
        <v>502</v>
      </c>
      <c r="C31" s="229" t="s">
        <v>505</v>
      </c>
      <c r="E31" s="240">
        <v>27</v>
      </c>
      <c r="F31" s="241" t="s">
        <v>596</v>
      </c>
      <c r="G31" s="241" t="s">
        <v>594</v>
      </c>
    </row>
    <row r="32" spans="1:7" ht="15" x14ac:dyDescent="0.2">
      <c r="A32" s="236">
        <v>28</v>
      </c>
      <c r="B32" s="228" t="s">
        <v>502</v>
      </c>
      <c r="C32" s="229" t="s">
        <v>506</v>
      </c>
      <c r="E32" s="240">
        <v>28</v>
      </c>
      <c r="F32" s="241" t="s">
        <v>597</v>
      </c>
      <c r="G32" s="241" t="s">
        <v>594</v>
      </c>
    </row>
    <row r="33" spans="1:7" ht="15" x14ac:dyDescent="0.2">
      <c r="A33" s="236">
        <v>29</v>
      </c>
      <c r="B33" s="228" t="s">
        <v>502</v>
      </c>
      <c r="C33" s="229" t="s">
        <v>507</v>
      </c>
      <c r="E33" s="240">
        <v>29</v>
      </c>
      <c r="F33" s="241" t="s">
        <v>598</v>
      </c>
      <c r="G33" s="241" t="s">
        <v>599</v>
      </c>
    </row>
    <row r="34" spans="1:7" ht="30" x14ac:dyDescent="0.2">
      <c r="A34" s="236">
        <v>30</v>
      </c>
      <c r="B34" s="228" t="s">
        <v>502</v>
      </c>
      <c r="C34" s="229" t="s">
        <v>508</v>
      </c>
      <c r="E34" s="240">
        <v>30</v>
      </c>
      <c r="F34" s="241" t="s">
        <v>600</v>
      </c>
      <c r="G34" s="241" t="s">
        <v>601</v>
      </c>
    </row>
    <row r="35" spans="1:7" ht="15" x14ac:dyDescent="0.2">
      <c r="A35" s="236">
        <v>31</v>
      </c>
      <c r="B35" s="228" t="s">
        <v>502</v>
      </c>
      <c r="C35" s="229" t="s">
        <v>509</v>
      </c>
      <c r="E35" s="240">
        <v>31</v>
      </c>
      <c r="F35" s="241" t="s">
        <v>602</v>
      </c>
      <c r="G35" s="241" t="s">
        <v>601</v>
      </c>
    </row>
    <row r="36" spans="1:7" ht="15" x14ac:dyDescent="0.2">
      <c r="A36" s="236">
        <v>32</v>
      </c>
      <c r="B36" s="228" t="s">
        <v>502</v>
      </c>
      <c r="C36" s="229" t="s">
        <v>510</v>
      </c>
      <c r="E36" s="240">
        <v>32</v>
      </c>
      <c r="F36" s="241" t="s">
        <v>603</v>
      </c>
      <c r="G36" s="241" t="s">
        <v>601</v>
      </c>
    </row>
    <row r="37" spans="1:7" ht="30" x14ac:dyDescent="0.2">
      <c r="A37" s="236">
        <v>33</v>
      </c>
      <c r="B37" s="228" t="s">
        <v>502</v>
      </c>
      <c r="C37" s="229" t="s">
        <v>511</v>
      </c>
      <c r="E37" s="240">
        <v>33</v>
      </c>
      <c r="F37" s="242" t="s">
        <v>604</v>
      </c>
      <c r="G37" s="241" t="s">
        <v>502</v>
      </c>
    </row>
    <row r="38" spans="1:7" ht="30" x14ac:dyDescent="0.2">
      <c r="A38" s="236">
        <v>34</v>
      </c>
      <c r="B38" s="228" t="s">
        <v>502</v>
      </c>
      <c r="C38" s="229" t="s">
        <v>512</v>
      </c>
      <c r="E38" s="240">
        <v>34</v>
      </c>
      <c r="F38" s="242" t="s">
        <v>605</v>
      </c>
      <c r="G38" s="242" t="s">
        <v>606</v>
      </c>
    </row>
    <row r="39" spans="1:7" ht="15" x14ac:dyDescent="0.2">
      <c r="A39" s="236">
        <v>35</v>
      </c>
      <c r="B39" s="228" t="s">
        <v>502</v>
      </c>
      <c r="C39" s="229" t="s">
        <v>513</v>
      </c>
      <c r="E39" s="240">
        <v>35</v>
      </c>
      <c r="F39" s="242" t="s">
        <v>607</v>
      </c>
      <c r="G39" s="242" t="s">
        <v>519</v>
      </c>
    </row>
    <row r="40" spans="1:7" ht="15" x14ac:dyDescent="0.2">
      <c r="A40" s="236">
        <v>36</v>
      </c>
      <c r="B40" s="228" t="s">
        <v>502</v>
      </c>
      <c r="C40" s="229" t="s">
        <v>514</v>
      </c>
      <c r="E40" s="240">
        <v>36</v>
      </c>
      <c r="F40" s="242" t="s">
        <v>608</v>
      </c>
      <c r="G40" s="241" t="s">
        <v>534</v>
      </c>
    </row>
    <row r="41" spans="1:7" ht="15" x14ac:dyDescent="0.2">
      <c r="A41" s="236">
        <v>37</v>
      </c>
      <c r="B41" s="228" t="s">
        <v>502</v>
      </c>
      <c r="C41" s="229" t="s">
        <v>515</v>
      </c>
      <c r="F41" s="243" t="s">
        <v>562</v>
      </c>
      <c r="G41" s="244">
        <v>2920000</v>
      </c>
    </row>
    <row r="42" spans="1:7" ht="15" x14ac:dyDescent="0.2">
      <c r="A42" s="236">
        <v>38</v>
      </c>
      <c r="B42" s="228" t="s">
        <v>502</v>
      </c>
      <c r="C42" s="229" t="s">
        <v>516</v>
      </c>
    </row>
    <row r="43" spans="1:7" ht="15" x14ac:dyDescent="0.2">
      <c r="A43" s="236">
        <v>39</v>
      </c>
      <c r="B43" s="228" t="s">
        <v>502</v>
      </c>
      <c r="C43" s="229" t="s">
        <v>517</v>
      </c>
    </row>
    <row r="44" spans="1:7" ht="15" x14ac:dyDescent="0.2">
      <c r="A44" s="237">
        <v>40</v>
      </c>
      <c r="B44" s="230" t="s">
        <v>502</v>
      </c>
      <c r="C44" s="229" t="s">
        <v>518</v>
      </c>
    </row>
    <row r="45" spans="1:7" ht="15" x14ac:dyDescent="0.2">
      <c r="A45" s="236">
        <v>41</v>
      </c>
      <c r="B45" s="228" t="s">
        <v>519</v>
      </c>
      <c r="C45" s="229" t="s">
        <v>520</v>
      </c>
    </row>
    <row r="46" spans="1:7" ht="15" x14ac:dyDescent="0.2">
      <c r="A46" s="236">
        <v>42</v>
      </c>
      <c r="B46" s="228" t="s">
        <v>502</v>
      </c>
      <c r="C46" s="229" t="s">
        <v>521</v>
      </c>
    </row>
    <row r="47" spans="1:7" ht="15" x14ac:dyDescent="0.2">
      <c r="A47" s="236">
        <v>43</v>
      </c>
      <c r="B47" s="228" t="s">
        <v>502</v>
      </c>
      <c r="C47" s="229" t="s">
        <v>522</v>
      </c>
    </row>
    <row r="48" spans="1:7" ht="15" x14ac:dyDescent="0.2">
      <c r="A48" s="236">
        <v>44</v>
      </c>
      <c r="B48" s="228" t="s">
        <v>502</v>
      </c>
      <c r="C48" s="229" t="s">
        <v>523</v>
      </c>
    </row>
    <row r="49" spans="1:3" ht="15" x14ac:dyDescent="0.2">
      <c r="A49" s="236">
        <v>45</v>
      </c>
      <c r="B49" s="228" t="s">
        <v>502</v>
      </c>
      <c r="C49" s="229" t="s">
        <v>524</v>
      </c>
    </row>
    <row r="50" spans="1:3" ht="15" x14ac:dyDescent="0.2">
      <c r="A50" s="236">
        <v>46</v>
      </c>
      <c r="B50" s="228" t="s">
        <v>502</v>
      </c>
      <c r="C50" s="229" t="s">
        <v>525</v>
      </c>
    </row>
    <row r="51" spans="1:3" ht="15" x14ac:dyDescent="0.2">
      <c r="A51" s="236">
        <v>47</v>
      </c>
      <c r="B51" s="228" t="s">
        <v>502</v>
      </c>
      <c r="C51" s="229" t="s">
        <v>526</v>
      </c>
    </row>
    <row r="52" spans="1:3" ht="15" x14ac:dyDescent="0.2">
      <c r="A52" s="236">
        <v>48</v>
      </c>
      <c r="B52" s="228" t="s">
        <v>502</v>
      </c>
      <c r="C52" s="229" t="s">
        <v>527</v>
      </c>
    </row>
    <row r="53" spans="1:3" ht="15" x14ac:dyDescent="0.2">
      <c r="A53" s="236">
        <v>49</v>
      </c>
      <c r="B53" s="228" t="s">
        <v>502</v>
      </c>
      <c r="C53" s="229" t="s">
        <v>528</v>
      </c>
    </row>
    <row r="54" spans="1:3" ht="15" x14ac:dyDescent="0.2">
      <c r="A54" s="236">
        <v>50</v>
      </c>
      <c r="B54" s="228" t="s">
        <v>502</v>
      </c>
      <c r="C54" s="229" t="s">
        <v>529</v>
      </c>
    </row>
    <row r="55" spans="1:3" ht="15" x14ac:dyDescent="0.2">
      <c r="A55" s="236">
        <v>51</v>
      </c>
      <c r="B55" s="228" t="s">
        <v>502</v>
      </c>
      <c r="C55" s="229" t="s">
        <v>530</v>
      </c>
    </row>
    <row r="56" spans="1:3" ht="15" x14ac:dyDescent="0.2">
      <c r="A56" s="236">
        <v>52</v>
      </c>
      <c r="B56" s="228" t="s">
        <v>502</v>
      </c>
      <c r="C56" s="229" t="s">
        <v>531</v>
      </c>
    </row>
    <row r="57" spans="1:3" ht="15" x14ac:dyDescent="0.2">
      <c r="A57" s="236">
        <v>53</v>
      </c>
      <c r="B57" s="228" t="s">
        <v>502</v>
      </c>
      <c r="C57" s="229" t="s">
        <v>532</v>
      </c>
    </row>
    <row r="58" spans="1:3" ht="15" x14ac:dyDescent="0.2">
      <c r="A58" s="236">
        <v>54</v>
      </c>
      <c r="B58" s="228" t="s">
        <v>502</v>
      </c>
      <c r="C58" s="229" t="s">
        <v>533</v>
      </c>
    </row>
    <row r="59" spans="1:3" ht="15" x14ac:dyDescent="0.2">
      <c r="A59" s="237">
        <v>55</v>
      </c>
      <c r="B59" s="230" t="s">
        <v>534</v>
      </c>
      <c r="C59" s="229" t="s">
        <v>535</v>
      </c>
    </row>
    <row r="60" spans="1:3" ht="15" x14ac:dyDescent="0.2">
      <c r="A60" s="237">
        <v>56</v>
      </c>
      <c r="B60" s="230" t="s">
        <v>534</v>
      </c>
      <c r="C60" s="229" t="s">
        <v>536</v>
      </c>
    </row>
    <row r="61" spans="1:3" ht="15" x14ac:dyDescent="0.2">
      <c r="A61" s="237">
        <v>57</v>
      </c>
      <c r="B61" s="230" t="s">
        <v>502</v>
      </c>
      <c r="C61" s="229" t="s">
        <v>537</v>
      </c>
    </row>
    <row r="62" spans="1:3" ht="15" x14ac:dyDescent="0.2">
      <c r="A62" s="237">
        <v>58</v>
      </c>
      <c r="B62" s="230" t="s">
        <v>502</v>
      </c>
      <c r="C62" s="229" t="s">
        <v>538</v>
      </c>
    </row>
    <row r="63" spans="1:3" ht="15" x14ac:dyDescent="0.2">
      <c r="A63" s="237">
        <v>59</v>
      </c>
      <c r="B63" s="230" t="s">
        <v>502</v>
      </c>
      <c r="C63" s="229" t="s">
        <v>539</v>
      </c>
    </row>
    <row r="64" spans="1:3" ht="15" x14ac:dyDescent="0.2">
      <c r="A64" s="237">
        <v>60</v>
      </c>
      <c r="B64" s="230" t="s">
        <v>502</v>
      </c>
      <c r="C64" s="229" t="s">
        <v>540</v>
      </c>
    </row>
    <row r="65" spans="1:3" ht="15" x14ac:dyDescent="0.2">
      <c r="A65" s="237">
        <v>61</v>
      </c>
      <c r="B65" s="230" t="s">
        <v>502</v>
      </c>
      <c r="C65" s="229" t="s">
        <v>541</v>
      </c>
    </row>
    <row r="66" spans="1:3" ht="15" x14ac:dyDescent="0.2">
      <c r="A66" s="237">
        <v>62</v>
      </c>
      <c r="B66" s="230" t="s">
        <v>502</v>
      </c>
      <c r="C66" s="229" t="s">
        <v>542</v>
      </c>
    </row>
    <row r="67" spans="1:3" ht="15" x14ac:dyDescent="0.2">
      <c r="A67" s="237">
        <v>63</v>
      </c>
      <c r="B67" s="230" t="s">
        <v>502</v>
      </c>
      <c r="C67" s="229" t="s">
        <v>543</v>
      </c>
    </row>
    <row r="68" spans="1:3" ht="15" x14ac:dyDescent="0.2">
      <c r="A68" s="237">
        <v>64</v>
      </c>
      <c r="B68" s="230" t="s">
        <v>502</v>
      </c>
      <c r="C68" s="229" t="s">
        <v>544</v>
      </c>
    </row>
    <row r="69" spans="1:3" ht="15" x14ac:dyDescent="0.2">
      <c r="A69" s="236">
        <v>65</v>
      </c>
      <c r="B69" s="228" t="s">
        <v>502</v>
      </c>
      <c r="C69" s="229" t="s">
        <v>545</v>
      </c>
    </row>
    <row r="70" spans="1:3" ht="15" x14ac:dyDescent="0.2">
      <c r="A70" s="236">
        <v>66</v>
      </c>
      <c r="B70" s="228" t="s">
        <v>502</v>
      </c>
      <c r="C70" s="229" t="s">
        <v>546</v>
      </c>
    </row>
    <row r="71" spans="1:3" ht="15" x14ac:dyDescent="0.2">
      <c r="A71" s="236">
        <v>67</v>
      </c>
      <c r="B71" s="228" t="s">
        <v>502</v>
      </c>
      <c r="C71" s="229" t="s">
        <v>547</v>
      </c>
    </row>
    <row r="72" spans="1:3" ht="15" x14ac:dyDescent="0.2">
      <c r="A72" s="236">
        <v>68</v>
      </c>
      <c r="B72" s="228" t="s">
        <v>502</v>
      </c>
      <c r="C72" s="229" t="s">
        <v>548</v>
      </c>
    </row>
    <row r="73" spans="1:3" ht="15" x14ac:dyDescent="0.2">
      <c r="A73" s="236">
        <v>69</v>
      </c>
      <c r="B73" s="228" t="s">
        <v>502</v>
      </c>
      <c r="C73" s="229" t="s">
        <v>549</v>
      </c>
    </row>
    <row r="74" spans="1:3" ht="15" x14ac:dyDescent="0.2">
      <c r="A74" s="236">
        <v>70</v>
      </c>
      <c r="B74" s="228" t="s">
        <v>502</v>
      </c>
      <c r="C74" s="229" t="s">
        <v>550</v>
      </c>
    </row>
    <row r="75" spans="1:3" ht="15" x14ac:dyDescent="0.2">
      <c r="A75" s="236">
        <v>71</v>
      </c>
      <c r="B75" s="228" t="s">
        <v>502</v>
      </c>
      <c r="C75" s="229" t="s">
        <v>551</v>
      </c>
    </row>
    <row r="76" spans="1:3" ht="15" x14ac:dyDescent="0.2">
      <c r="A76" s="236">
        <v>72</v>
      </c>
      <c r="B76" s="228" t="s">
        <v>502</v>
      </c>
      <c r="C76" s="229" t="s">
        <v>552</v>
      </c>
    </row>
    <row r="77" spans="1:3" ht="15" x14ac:dyDescent="0.2">
      <c r="A77" s="236">
        <v>73</v>
      </c>
      <c r="B77" s="228" t="s">
        <v>502</v>
      </c>
      <c r="C77" s="229" t="s">
        <v>553</v>
      </c>
    </row>
    <row r="78" spans="1:3" ht="15" x14ac:dyDescent="0.2">
      <c r="A78" s="236">
        <v>74</v>
      </c>
      <c r="B78" s="228" t="s">
        <v>502</v>
      </c>
      <c r="C78" s="229" t="s">
        <v>554</v>
      </c>
    </row>
    <row r="79" spans="1:3" ht="15" x14ac:dyDescent="0.2">
      <c r="A79" s="236">
        <v>75</v>
      </c>
      <c r="B79" s="228" t="s">
        <v>502</v>
      </c>
      <c r="C79" s="229" t="s">
        <v>555</v>
      </c>
    </row>
    <row r="80" spans="1:3" ht="15" x14ac:dyDescent="0.2">
      <c r="A80" s="236">
        <v>76</v>
      </c>
      <c r="B80" s="228" t="s">
        <v>502</v>
      </c>
      <c r="C80" s="229" t="s">
        <v>556</v>
      </c>
    </row>
    <row r="81" spans="1:3" ht="15" x14ac:dyDescent="0.2">
      <c r="A81" s="236">
        <v>77</v>
      </c>
      <c r="B81" s="228" t="s">
        <v>502</v>
      </c>
      <c r="C81" s="229" t="s">
        <v>557</v>
      </c>
    </row>
    <row r="82" spans="1:3" ht="15" x14ac:dyDescent="0.2">
      <c r="A82" s="236">
        <v>78</v>
      </c>
      <c r="B82" s="231" t="s">
        <v>502</v>
      </c>
      <c r="C82" s="232" t="s">
        <v>524</v>
      </c>
    </row>
    <row r="83" spans="1:3" ht="15" x14ac:dyDescent="0.2">
      <c r="A83" s="236">
        <v>79</v>
      </c>
      <c r="B83" s="231" t="s">
        <v>502</v>
      </c>
      <c r="C83" s="232" t="s">
        <v>558</v>
      </c>
    </row>
    <row r="84" spans="1:3" ht="15" x14ac:dyDescent="0.2">
      <c r="A84" s="236">
        <v>80</v>
      </c>
      <c r="B84" s="231" t="s">
        <v>502</v>
      </c>
      <c r="C84" s="232" t="s">
        <v>559</v>
      </c>
    </row>
    <row r="85" spans="1:3" ht="15" x14ac:dyDescent="0.2">
      <c r="A85" s="236">
        <v>81</v>
      </c>
      <c r="B85" s="231" t="s">
        <v>502</v>
      </c>
      <c r="C85" s="232" t="s">
        <v>560</v>
      </c>
    </row>
    <row r="86" spans="1:3" ht="15" x14ac:dyDescent="0.2">
      <c r="A86" s="236">
        <v>82</v>
      </c>
      <c r="B86" s="231" t="s">
        <v>478</v>
      </c>
      <c r="C86" s="232" t="s">
        <v>561</v>
      </c>
    </row>
    <row r="87" spans="1:3" ht="14.25" x14ac:dyDescent="0.2">
      <c r="A87" s="238"/>
      <c r="B87" s="226" t="s">
        <v>562</v>
      </c>
      <c r="C87" s="234">
        <v>1065000</v>
      </c>
    </row>
  </sheetData>
  <mergeCells count="2">
    <mergeCell ref="A3:C3"/>
    <mergeCell ref="E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4"/>
  <sheetViews>
    <sheetView topLeftCell="A5" workbookViewId="0">
      <selection activeCell="K33" sqref="K33"/>
    </sheetView>
  </sheetViews>
  <sheetFormatPr defaultRowHeight="12.75" x14ac:dyDescent="0.2"/>
  <cols>
    <col min="1" max="1" width="5.5703125" customWidth="1"/>
    <col min="2" max="2" width="48.85546875" customWidth="1"/>
    <col min="3" max="3" width="14" customWidth="1"/>
    <col min="4" max="4" width="12.7109375" customWidth="1"/>
    <col min="5" max="5" width="22" customWidth="1"/>
  </cols>
  <sheetData>
    <row r="1" spans="1:5" ht="24" customHeight="1" x14ac:dyDescent="0.2">
      <c r="A1" s="507" t="s">
        <v>645</v>
      </c>
      <c r="B1" s="507"/>
      <c r="C1" s="507"/>
      <c r="D1" s="507"/>
      <c r="E1" s="507"/>
    </row>
    <row r="2" spans="1:5" ht="45" x14ac:dyDescent="0.2">
      <c r="A2" s="258" t="s">
        <v>614</v>
      </c>
      <c r="B2" s="259" t="s">
        <v>615</v>
      </c>
      <c r="C2" s="260" t="s">
        <v>616</v>
      </c>
      <c r="D2" s="259" t="s">
        <v>617</v>
      </c>
      <c r="E2" s="259" t="s">
        <v>618</v>
      </c>
    </row>
    <row r="3" spans="1:5" ht="21" customHeight="1" x14ac:dyDescent="0.2">
      <c r="A3" s="261">
        <v>1</v>
      </c>
      <c r="B3" s="245" t="s">
        <v>619</v>
      </c>
      <c r="C3" s="253">
        <v>1094.7</v>
      </c>
      <c r="D3" s="254">
        <v>1</v>
      </c>
      <c r="E3" s="279">
        <v>1094.7</v>
      </c>
    </row>
    <row r="4" spans="1:5" ht="16.5" customHeight="1" x14ac:dyDescent="0.2">
      <c r="A4" s="261">
        <f>A3+1</f>
        <v>2</v>
      </c>
      <c r="B4" s="245" t="s">
        <v>620</v>
      </c>
      <c r="C4" s="255">
        <v>183.27</v>
      </c>
      <c r="D4" s="254">
        <v>5</v>
      </c>
      <c r="E4" s="279">
        <v>916.35</v>
      </c>
    </row>
    <row r="5" spans="1:5" ht="15.6" customHeight="1" x14ac:dyDescent="0.2">
      <c r="A5" s="261">
        <f t="shared" ref="A5:A29" si="0">A4+1</f>
        <v>3</v>
      </c>
      <c r="B5" s="245" t="s">
        <v>621</v>
      </c>
      <c r="C5" s="255">
        <v>141.44999999999999</v>
      </c>
      <c r="D5" s="254">
        <v>21</v>
      </c>
      <c r="E5" s="279">
        <v>2970.45</v>
      </c>
    </row>
    <row r="6" spans="1:5" ht="15" x14ac:dyDescent="0.2">
      <c r="A6" s="261">
        <f t="shared" si="0"/>
        <v>4</v>
      </c>
      <c r="B6" s="233" t="s">
        <v>622</v>
      </c>
      <c r="C6" s="255">
        <v>67.650000000000006</v>
      </c>
      <c r="D6" s="254">
        <v>26</v>
      </c>
      <c r="E6" s="279">
        <v>1758.9</v>
      </c>
    </row>
    <row r="7" spans="1:5" ht="15" x14ac:dyDescent="0.2">
      <c r="A7" s="261">
        <f t="shared" si="0"/>
        <v>5</v>
      </c>
      <c r="B7" s="233" t="s">
        <v>623</v>
      </c>
      <c r="C7" s="255">
        <v>47.97</v>
      </c>
      <c r="D7" s="254">
        <v>21</v>
      </c>
      <c r="E7" s="279">
        <v>1007.37</v>
      </c>
    </row>
    <row r="8" spans="1:5" ht="15" x14ac:dyDescent="0.2">
      <c r="A8" s="261">
        <f t="shared" si="0"/>
        <v>6</v>
      </c>
      <c r="B8" s="233" t="s">
        <v>624</v>
      </c>
      <c r="C8" s="255">
        <v>6.15</v>
      </c>
      <c r="D8" s="254">
        <v>21</v>
      </c>
      <c r="E8" s="279">
        <v>129.15</v>
      </c>
    </row>
    <row r="9" spans="1:5" ht="53.25" customHeight="1" x14ac:dyDescent="0.2">
      <c r="A9" s="261">
        <f t="shared" si="0"/>
        <v>7</v>
      </c>
      <c r="B9" s="256" t="s">
        <v>625</v>
      </c>
      <c r="C9" s="255">
        <v>1906.5</v>
      </c>
      <c r="D9" s="254">
        <v>4</v>
      </c>
      <c r="E9" s="279">
        <v>7626</v>
      </c>
    </row>
    <row r="10" spans="1:5" ht="48.75" customHeight="1" x14ac:dyDescent="0.2">
      <c r="A10" s="261">
        <f t="shared" si="0"/>
        <v>8</v>
      </c>
      <c r="B10" s="256" t="s">
        <v>626</v>
      </c>
      <c r="C10" s="255">
        <v>2275.5</v>
      </c>
      <c r="D10" s="254">
        <v>2</v>
      </c>
      <c r="E10" s="279">
        <v>4551</v>
      </c>
    </row>
    <row r="11" spans="1:5" ht="15" x14ac:dyDescent="0.2">
      <c r="A11" s="261">
        <f t="shared" si="0"/>
        <v>9</v>
      </c>
      <c r="B11" s="233" t="s">
        <v>627</v>
      </c>
      <c r="C11" s="255">
        <v>615</v>
      </c>
      <c r="D11" s="254">
        <v>1</v>
      </c>
      <c r="E11" s="279">
        <v>615</v>
      </c>
    </row>
    <row r="12" spans="1:5" ht="15" x14ac:dyDescent="0.2">
      <c r="A12" s="261">
        <f t="shared" si="0"/>
        <v>10</v>
      </c>
      <c r="B12" s="233" t="s">
        <v>628</v>
      </c>
      <c r="C12" s="255">
        <v>30.75</v>
      </c>
      <c r="D12" s="254">
        <v>33</v>
      </c>
      <c r="E12" s="279">
        <v>1014.75</v>
      </c>
    </row>
    <row r="13" spans="1:5" ht="19.5" customHeight="1" x14ac:dyDescent="0.2">
      <c r="A13" s="261">
        <f t="shared" si="0"/>
        <v>11</v>
      </c>
      <c r="B13" s="245" t="s">
        <v>629</v>
      </c>
      <c r="C13" s="255">
        <v>1.23</v>
      </c>
      <c r="D13" s="254">
        <v>101</v>
      </c>
      <c r="E13" s="279">
        <v>124.23</v>
      </c>
    </row>
    <row r="14" spans="1:5" ht="15" x14ac:dyDescent="0.2">
      <c r="A14" s="261">
        <f t="shared" si="0"/>
        <v>12</v>
      </c>
      <c r="B14" s="233" t="s">
        <v>630</v>
      </c>
      <c r="C14" s="255">
        <v>1079</v>
      </c>
      <c r="D14" s="254">
        <v>3</v>
      </c>
      <c r="E14" s="279">
        <v>3237</v>
      </c>
    </row>
    <row r="15" spans="1:5" ht="15" x14ac:dyDescent="0.2">
      <c r="A15" s="261">
        <f t="shared" si="0"/>
        <v>13</v>
      </c>
      <c r="B15" s="233" t="s">
        <v>630</v>
      </c>
      <c r="C15" s="255">
        <v>1239</v>
      </c>
      <c r="D15" s="254">
        <v>1</v>
      </c>
      <c r="E15" s="279">
        <v>1239</v>
      </c>
    </row>
    <row r="16" spans="1:5" ht="15" x14ac:dyDescent="0.2">
      <c r="A16" s="261">
        <f t="shared" si="0"/>
        <v>14</v>
      </c>
      <c r="B16" s="233" t="s">
        <v>630</v>
      </c>
      <c r="C16" s="255">
        <v>1359</v>
      </c>
      <c r="D16" s="254">
        <v>1</v>
      </c>
      <c r="E16" s="279">
        <v>1359</v>
      </c>
    </row>
    <row r="17" spans="1:5" ht="15" x14ac:dyDescent="0.2">
      <c r="A17" s="261">
        <f t="shared" si="0"/>
        <v>15</v>
      </c>
      <c r="B17" s="233" t="s">
        <v>631</v>
      </c>
      <c r="C17" s="257" t="s">
        <v>632</v>
      </c>
      <c r="D17" s="254">
        <v>7</v>
      </c>
      <c r="E17" s="280">
        <v>10493</v>
      </c>
    </row>
    <row r="18" spans="1:5" ht="14.45" customHeight="1" x14ac:dyDescent="0.2">
      <c r="A18" s="261">
        <f t="shared" si="0"/>
        <v>16</v>
      </c>
      <c r="B18" s="245" t="s">
        <v>633</v>
      </c>
      <c r="C18" s="255">
        <v>1850</v>
      </c>
      <c r="D18" s="254">
        <v>1</v>
      </c>
      <c r="E18" s="279">
        <v>1850</v>
      </c>
    </row>
    <row r="19" spans="1:5" ht="15" x14ac:dyDescent="0.2">
      <c r="A19" s="261">
        <f t="shared" si="0"/>
        <v>17</v>
      </c>
      <c r="B19" s="233" t="s">
        <v>634</v>
      </c>
      <c r="C19" s="255">
        <v>149</v>
      </c>
      <c r="D19" s="254">
        <v>1</v>
      </c>
      <c r="E19" s="279">
        <v>149</v>
      </c>
    </row>
    <row r="20" spans="1:5" ht="15" x14ac:dyDescent="0.2">
      <c r="A20" s="261">
        <f t="shared" si="0"/>
        <v>18</v>
      </c>
      <c r="B20" s="233" t="s">
        <v>635</v>
      </c>
      <c r="C20" s="255">
        <v>199</v>
      </c>
      <c r="D20" s="254">
        <v>2</v>
      </c>
      <c r="E20" s="279">
        <v>398</v>
      </c>
    </row>
    <row r="21" spans="1:5" ht="15" x14ac:dyDescent="0.2">
      <c r="A21" s="261">
        <f t="shared" si="0"/>
        <v>19</v>
      </c>
      <c r="B21" s="233" t="s">
        <v>636</v>
      </c>
      <c r="C21" s="255">
        <v>269</v>
      </c>
      <c r="D21" s="254">
        <v>3</v>
      </c>
      <c r="E21" s="279">
        <v>807</v>
      </c>
    </row>
    <row r="22" spans="1:5" ht="15" x14ac:dyDescent="0.2">
      <c r="A22" s="261">
        <f t="shared" si="0"/>
        <v>20</v>
      </c>
      <c r="B22" s="233" t="s">
        <v>637</v>
      </c>
      <c r="C22" s="255">
        <v>65</v>
      </c>
      <c r="D22" s="254">
        <v>13</v>
      </c>
      <c r="E22" s="279">
        <v>845</v>
      </c>
    </row>
    <row r="23" spans="1:5" ht="15" x14ac:dyDescent="0.2">
      <c r="A23" s="261">
        <f t="shared" si="0"/>
        <v>21</v>
      </c>
      <c r="B23" s="233" t="s">
        <v>638</v>
      </c>
      <c r="C23" s="255">
        <v>13.9</v>
      </c>
      <c r="D23" s="254">
        <v>13</v>
      </c>
      <c r="E23" s="279">
        <v>180.7</v>
      </c>
    </row>
    <row r="24" spans="1:5" ht="15" x14ac:dyDescent="0.2">
      <c r="A24" s="261">
        <f t="shared" si="0"/>
        <v>22</v>
      </c>
      <c r="B24" s="233" t="s">
        <v>639</v>
      </c>
      <c r="C24" s="255">
        <v>150</v>
      </c>
      <c r="D24" s="254">
        <v>1</v>
      </c>
      <c r="E24" s="279">
        <v>150</v>
      </c>
    </row>
    <row r="25" spans="1:5" ht="15" x14ac:dyDescent="0.2">
      <c r="A25" s="261">
        <f t="shared" si="0"/>
        <v>23</v>
      </c>
      <c r="B25" s="233" t="s">
        <v>640</v>
      </c>
      <c r="C25" s="255">
        <v>99.9</v>
      </c>
      <c r="D25" s="254">
        <v>2</v>
      </c>
      <c r="E25" s="279">
        <v>199.8</v>
      </c>
    </row>
    <row r="26" spans="1:5" ht="15" x14ac:dyDescent="0.2">
      <c r="A26" s="261">
        <f t="shared" si="0"/>
        <v>24</v>
      </c>
      <c r="B26" s="233" t="s">
        <v>641</v>
      </c>
      <c r="C26" s="255">
        <v>35</v>
      </c>
      <c r="D26" s="254">
        <v>13</v>
      </c>
      <c r="E26" s="279">
        <v>455</v>
      </c>
    </row>
    <row r="27" spans="1:5" ht="15" x14ac:dyDescent="0.2">
      <c r="A27" s="261">
        <f t="shared" si="0"/>
        <v>25</v>
      </c>
      <c r="B27" s="233" t="s">
        <v>642</v>
      </c>
      <c r="C27" s="255">
        <v>100</v>
      </c>
      <c r="D27" s="254"/>
      <c r="E27" s="279">
        <v>100</v>
      </c>
    </row>
    <row r="28" spans="1:5" ht="15" x14ac:dyDescent="0.2">
      <c r="A28" s="261">
        <f t="shared" si="0"/>
        <v>26</v>
      </c>
      <c r="B28" s="233" t="s">
        <v>643</v>
      </c>
      <c r="C28" s="255">
        <v>99.9</v>
      </c>
      <c r="D28" s="254">
        <v>8</v>
      </c>
      <c r="E28" s="279">
        <v>799.2</v>
      </c>
    </row>
    <row r="29" spans="1:5" ht="15" x14ac:dyDescent="0.2">
      <c r="A29" s="261">
        <f t="shared" si="0"/>
        <v>27</v>
      </c>
      <c r="B29" s="233" t="s">
        <v>644</v>
      </c>
      <c r="C29" s="255">
        <v>20</v>
      </c>
      <c r="D29" s="254"/>
      <c r="E29" s="279">
        <v>20</v>
      </c>
    </row>
    <row r="30" spans="1:5" ht="15" x14ac:dyDescent="0.2">
      <c r="A30" s="261">
        <v>28</v>
      </c>
      <c r="B30" s="233" t="s">
        <v>706</v>
      </c>
      <c r="C30" s="281">
        <v>1500</v>
      </c>
      <c r="D30" s="254">
        <v>8</v>
      </c>
      <c r="E30" s="279">
        <f>C30*D30</f>
        <v>12000</v>
      </c>
    </row>
    <row r="31" spans="1:5" x14ac:dyDescent="0.2">
      <c r="E31" s="278">
        <f>SUM(E3:E30)</f>
        <v>56089.599999999991</v>
      </c>
    </row>
    <row r="32" spans="1:5" x14ac:dyDescent="0.2">
      <c r="B32" s="235" t="s">
        <v>646</v>
      </c>
    </row>
    <row r="33" spans="1:5" ht="36.75" customHeight="1" x14ac:dyDescent="0.2">
      <c r="A33" s="262" t="s">
        <v>647</v>
      </c>
      <c r="B33" s="508" t="s">
        <v>648</v>
      </c>
      <c r="C33" s="506"/>
      <c r="D33" s="506"/>
      <c r="E33" s="506"/>
    </row>
    <row r="34" spans="1:5" x14ac:dyDescent="0.2">
      <c r="A34" s="262" t="s">
        <v>3</v>
      </c>
      <c r="B34" s="509" t="s">
        <v>649</v>
      </c>
      <c r="C34" s="510"/>
      <c r="D34" s="510"/>
      <c r="E34" s="409"/>
    </row>
  </sheetData>
  <mergeCells count="3">
    <mergeCell ref="A1:E1"/>
    <mergeCell ref="B33:E33"/>
    <mergeCell ref="B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4</vt:i4>
      </vt:variant>
    </vt:vector>
  </HeadingPairs>
  <TitlesOfParts>
    <vt:vector size="13" baseType="lpstr">
      <vt:lpstr>4-WYKAZ mienia AR</vt:lpstr>
      <vt:lpstr>3-WYKAZ EEI</vt:lpstr>
      <vt:lpstr>2 - Zabezpieczenia</vt:lpstr>
      <vt:lpstr>1 - BUDYNKI </vt:lpstr>
      <vt:lpstr>5-BUDOWLE</vt:lpstr>
      <vt:lpstr>wykaz jedn.</vt:lpstr>
      <vt:lpstr>6-POJAZDY</vt:lpstr>
      <vt:lpstr>7-Maszyny</vt:lpstr>
      <vt:lpstr>8- Sprzęt "kompleksowa oferta t</vt:lpstr>
      <vt:lpstr>'1 - BUDYNKI '!Obszar_wydruku</vt:lpstr>
      <vt:lpstr>'3-WYKAZ EEI'!Obszar_wydruku</vt:lpstr>
      <vt:lpstr>'4-WYKAZ mienia AR'!Obszar_wydruku</vt:lpstr>
      <vt:lpstr>'5-BUDOWLE'!Obszar_wydruku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AgnieszkaK</cp:lastModifiedBy>
  <cp:lastPrinted>2019-07-02T10:46:31Z</cp:lastPrinted>
  <dcterms:created xsi:type="dcterms:W3CDTF">2007-01-30T13:01:46Z</dcterms:created>
  <dcterms:modified xsi:type="dcterms:W3CDTF">2019-07-15T12:40:11Z</dcterms:modified>
</cp:coreProperties>
</file>