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'Arkusz1'!$A:$Q</definedName>
    <definedName name="SSLink_0">#REF!</definedName>
    <definedName name="_xlnm.Print_Titles" localSheetId="0">'Arkusz1'!$14:$17</definedName>
  </definedNames>
  <calcPr fullCalcOnLoad="1"/>
</workbook>
</file>

<file path=xl/sharedStrings.xml><?xml version="1.0" encoding="utf-8"?>
<sst xmlns="http://schemas.openxmlformats.org/spreadsheetml/2006/main" count="232" uniqueCount="143">
  <si>
    <t>Nazwa zadania</t>
  </si>
  <si>
    <t>I.</t>
  </si>
  <si>
    <t>Zadania kontynuowane</t>
  </si>
  <si>
    <t>II</t>
  </si>
  <si>
    <t>Zadania rozpoczynane</t>
  </si>
  <si>
    <t>010-01010</t>
  </si>
  <si>
    <t>600-60016</t>
  </si>
  <si>
    <t>700-70005</t>
  </si>
  <si>
    <t>750-75023</t>
  </si>
  <si>
    <t>Zakupy mienia komunalnego</t>
  </si>
  <si>
    <t>600-60095</t>
  </si>
  <si>
    <t>900-90015</t>
  </si>
  <si>
    <t>Lp</t>
  </si>
  <si>
    <t>Klasyfikacja budżetowa</t>
  </si>
  <si>
    <t>Środki budżetowe gminy</t>
  </si>
  <si>
    <t>środki własne</t>
  </si>
  <si>
    <t>ZADANIA  INWESTYCYJNE</t>
  </si>
  <si>
    <t xml:space="preserve">Razem zadania kontynuowane </t>
  </si>
  <si>
    <t>Razem zadania rozpoczynane</t>
  </si>
  <si>
    <t>pożyczki - kredyty</t>
  </si>
  <si>
    <t>801-80114</t>
  </si>
  <si>
    <t>926-92605</t>
  </si>
  <si>
    <t>801-80104</t>
  </si>
  <si>
    <t>Budowa chodnika w ul. Rumuńskiej w Michałowicach</t>
  </si>
  <si>
    <t>Budowa chodnika i jezdni wraz z odwodnieniem w ul. Rynkowej M-ce</t>
  </si>
  <si>
    <t>Nakład planowany w latach 2006-2007</t>
  </si>
  <si>
    <t>Opracowanie dokumentacji projektowej kanalizacji sanitarnej dla ulic Gminy M-ce zgodnie z zatwierdzoną koncepcją</t>
  </si>
  <si>
    <t>Modernizacja ul. Ogrodowej w Regułach</t>
  </si>
  <si>
    <t>Modernizacja ul. Reja w Granicy</t>
  </si>
  <si>
    <t>Budowa chodnika i jezdni w ul. Krasińskiego w Komorowie</t>
  </si>
  <si>
    <t>dotacje EFRR i inne</t>
  </si>
  <si>
    <t xml:space="preserve">pożyczka na prefinansow </t>
  </si>
  <si>
    <t>Budowa parkingów przy Szkole w Nowej Wsi i modernizacja ul Rekreacyjnej</t>
  </si>
  <si>
    <t xml:space="preserve">Budowa Alei Jana Pawła II w Komorowie </t>
  </si>
  <si>
    <t xml:space="preserve">Zakupy inwestycyjne ZOEAS (zakup sprzetu komputerowego i biurowego)   </t>
  </si>
  <si>
    <t>Budowa chodnika w ul Wesołej i Poniatowskiego we Wsi Michałowice (wraz z dokum techn)</t>
  </si>
  <si>
    <t>udział mieszkańców</t>
  </si>
  <si>
    <t>w tym:</t>
  </si>
  <si>
    <t xml:space="preserve">Budowa ciągu pieszo-jezdnego w ul. Sportowej w Komorowie i chodnika w ul Konopnickiej </t>
  </si>
  <si>
    <t>Modernizacja oświetlenia ulicznego - opracowanie dokumentacji projektowej Gmina  Michałowice</t>
  </si>
  <si>
    <t>Zakup udziałów WKD</t>
  </si>
  <si>
    <t>600-60004</t>
  </si>
  <si>
    <t>pożyczka na prefinansowanie</t>
  </si>
  <si>
    <t>Budowa kanalizacji sanitarnej w ul. Skowronków, Dzikiej, Brzozowej  w Pęcicach Małych opracowanie dok. projektowej, wykonanie.</t>
  </si>
  <si>
    <t>Modernizacja wraz z dobudową sal w Przedszkolu w Michałowicach.</t>
  </si>
  <si>
    <t>DO REALIZACJI W ROKU BUDŻETOWYM 2007</t>
  </si>
  <si>
    <t xml:space="preserve">Planowane nakłady finansowe w roku budżetowym 2007 </t>
  </si>
  <si>
    <t>Plan  w 2007r.</t>
  </si>
  <si>
    <t>Budowa kanalizacji sanitarnej w ul. Malczewskiego w Granicy.</t>
  </si>
  <si>
    <t xml:space="preserve">Budowa kanalizacji sanitarnej w ul.Kalinowej ,Nałkowskiej i Modrzejewskiej w Granicy. </t>
  </si>
  <si>
    <t xml:space="preserve">Budowa kanalizacji sanitarnej w ul. Słonecznej, Polnej, Wrzosowej, Kaliszany, Różanej  w Komorowie Wsi </t>
  </si>
  <si>
    <t>Budowa kanalizacji sanitarnej w ul.Parkowej, Pęcickiej wraz z pompowniami i przewodem tłocznym w Pęcicach .</t>
  </si>
  <si>
    <t xml:space="preserve">Zakupy inwestycyjne Urzędu Gminy </t>
  </si>
  <si>
    <t>Opracowanie koncepcji kanalizacji, wykonanie ekspertyz i badań</t>
  </si>
  <si>
    <t xml:space="preserve">Budowa kanalizacji sanitarnej w ul. Pruszkowskiej, Poprzecznej Skośnej, Kochanowskiego, Podleśnej  w Granicy. </t>
  </si>
  <si>
    <t>Budowa kanalizacji sanitarnej w ul. Głównej w Nowej Wsi</t>
  </si>
  <si>
    <t>Budowa sieci wodociągowej w ul Kuklińskiego , Żwirki ,Wigury i w bok od Jesionowej  w M-cach</t>
  </si>
  <si>
    <t>Budowa sieci wodociągowej w ul. Kraszewskiego i Ciszy Leśnej w Komorowie, Granicy.</t>
  </si>
  <si>
    <t>Budowa sieci wodociągowej w ul. M Dąbrowskiej  w Komorowie( od Podhalańskiej do Skorupki).</t>
  </si>
  <si>
    <r>
      <t xml:space="preserve">Modernizacja ul. Kolejowej wraz z budową urządzeń odwadniających i małej retencji -zlewnia nr 11 M-ce </t>
    </r>
    <r>
      <rPr>
        <sz val="12"/>
        <rFont val="Times New Roman CE"/>
        <family val="0"/>
      </rPr>
      <t>ul. Kolejowa</t>
    </r>
    <r>
      <rPr>
        <i/>
        <sz val="12"/>
        <rFont val="Times New Roman CE"/>
        <family val="1"/>
      </rPr>
      <t xml:space="preserve"> </t>
    </r>
    <r>
      <rPr>
        <sz val="12"/>
        <rFont val="Times New Roman CE"/>
        <family val="1"/>
      </rPr>
      <t>(str. zachodnia)</t>
    </r>
  </si>
  <si>
    <t>Budowa urządzeń odwad. ul. Ireny,  w Komorowie.</t>
  </si>
  <si>
    <t>Zlewnia Komorów i Komorów Wieś ( zlewnia nr 18) + odwodnienie Al. St. Lip i skrzyżowania przy SUW</t>
  </si>
  <si>
    <t>Odwodnienie ul. Leśnej ( dok. proj. i wyk.)w Pęcicach</t>
  </si>
  <si>
    <t>Odwodnienie ul. Głównej i Jesiennej w Nowej Wsi</t>
  </si>
  <si>
    <t>Budowa chodnika i naprawa nawierzchni w ul. Bodycha w Opaczy Kol wraz z odwodnieniem</t>
  </si>
  <si>
    <t>Budowa chodnika i ścieżki rowerowej w  ul. Głównej w Nowej Wsi wraz z  odwodnieniem.</t>
  </si>
  <si>
    <t>Budowa chodnika w ul. Raszyńskiej w Michałowicach</t>
  </si>
  <si>
    <t>Modernizacja ul. Słowackiego w M-cach</t>
  </si>
  <si>
    <t>Modernizacja ul. Szkolnej wraz z odwodnieniem w M-ch</t>
  </si>
  <si>
    <t>Modernizacja ul. Centralnej obie strony( dok. proj. wyk.) w Opaczy</t>
  </si>
  <si>
    <t>Modernizacja ul. Leśnej w Pęcicach Małych</t>
  </si>
  <si>
    <t>Modernizacja ul. Jodłowej w Granicy</t>
  </si>
  <si>
    <t>Modernizacja ul. Warszawskiej (str. Północna i Południowa) w Granicy</t>
  </si>
  <si>
    <r>
      <t>Opracowanie dok. proj. dla ulic objętych planem WPI na rok 2007 i 2008</t>
    </r>
    <r>
      <rPr>
        <i/>
        <sz val="12"/>
        <rFont val="Times New Roman CE"/>
        <family val="1"/>
      </rPr>
      <t xml:space="preserve"> oraz rozliczenie dok. drogowej wykonanej w  2006r</t>
    </r>
  </si>
  <si>
    <t>Budowa budynku Urzędu Gminy wraz z infrastrukturą techniczną( dok proj i wyk)</t>
  </si>
  <si>
    <t>Budowa i adaptacja budynku przy ul. Wiejskiej na potrzeby mieszkańców Komorowa Wsi i Komorowa</t>
  </si>
  <si>
    <t>Kan. sanit. wsch. cz. Gminy (dok. proj.i wyk) w ul Centralnej w Opaczy Kol. odejścia od ul. Centralnej i Ryżowej</t>
  </si>
  <si>
    <t>Budowa sieci wodociągowej w ul. Sabały i odejścia od Polnej w Granicy</t>
  </si>
  <si>
    <t>Kan. sanit. wsch. cz. Gminy (dok. proj.i wyk.) budowa w ul:  Szarej, Kasztanowej, Poniatowskiego,  M-ce Wieś oraz w ul.Borowskiego w Opaczy Małej.</t>
  </si>
  <si>
    <t>Budowa chodnika w ul. Pruszkowskiej Etap II od Reja do ul. Głównej w Granicy</t>
  </si>
  <si>
    <t>Budowa ciągu pieszo-rowerowego Etap II Reguły -Pęcice ul. Parkowa w Pęcicach.</t>
  </si>
  <si>
    <t>Budowa sieci wodociągowej w ul. Słonecznej i Rzemielsniczej w Nowej Wsi.</t>
  </si>
  <si>
    <t>801-80101</t>
  </si>
  <si>
    <t xml:space="preserve">Zakupy inwestycyjne dla Szkoły w M-cach (zakup maszyny stomatologicznej)   </t>
  </si>
  <si>
    <t xml:space="preserve">Budowa kanalizacji sanitarnej w ul.: Szerokiej , Piaskowej, Bez Nazwy  w Granicy </t>
  </si>
  <si>
    <t>Budowa kanalizacji sanitarnej w ul.: Północnej, Niecałej, Południowej i Zachodniej wraz z infrastrukturą techniczną w Komorowie Wsi</t>
  </si>
  <si>
    <t>Modernizacja ul.  Ogrodowej w  M-cach</t>
  </si>
  <si>
    <t>Budowa kanalizacji sanitarnej w ul.  Badylarskiej, Środkowej w Opaczy Kol.</t>
  </si>
  <si>
    <t>Budowa kanalizacji sanitarnej w ul. Gościnnej , Sabały Dębowej  w Granicy, Sportowej, Granickiej w Komorowie</t>
  </si>
  <si>
    <t xml:space="preserve">SUW Komorów  modernizacja- połączenie z Pęcicami( dok. Proj.) </t>
  </si>
  <si>
    <t>Modernizacja ul. Jesiennej i Polna , Kamelskiego  w Nowej Wsi etap I</t>
  </si>
  <si>
    <t>Modernizacja ul. Agatowej, Leśnej , Turkusowej  w Komorowie</t>
  </si>
  <si>
    <t>Budowa ścieżki rowerowej w ul. Głównej i Turystycznej w Komorowei Wsi( dok. Proj.)</t>
  </si>
  <si>
    <t>Rozbudowa świetlicy wraz z zapleczem socjalnym w Regułach(dok proj)</t>
  </si>
  <si>
    <t>Budowa zespołu szkolno-przeszkolnego w Regułach(dok proj)</t>
  </si>
  <si>
    <t>Sieć wodociągowa na terenie Gminy (obsługa geodezyjna, opracowanie dok. projektowej.)</t>
  </si>
  <si>
    <t>Budowa infrastruktury drogowej w rejonie posterunku policji w Regułach.</t>
  </si>
  <si>
    <t>Budowa kanalizacji sanitarnej do budynku  w Pęcicach( majątek) i w  ul. Kamień Polny i Leśnej w Pęcicach Małych</t>
  </si>
  <si>
    <t>Budowa przykanalików sanitarnych w ulicach gdzie kanalizacja sanitarna została wybudowana w latach ubiegłych(cz. zach.60.000 , wsch. 40.000zł)</t>
  </si>
  <si>
    <t>Budowa odwodnienia w ul. Ogrodowej, Kraszewskiego  i w ul. Wiejskiej( od U 1 do Parku) w Regułach</t>
  </si>
  <si>
    <t>Budowa sieci wodociągowej w ul. Al. Powstańców od torów WKD do Pęcickiej i od Pęcickiej do Pomnika Powstańców W-wy lub drogą polną ( dok. proj)    w Regułach.</t>
  </si>
  <si>
    <t>921-92109</t>
  </si>
  <si>
    <t>Modernizacja oświetlenia w  ul: Orzechowa, Żwirowa, Kalinowa, Dziewanny , Cisowa, Lawendowa w Komorowie- Granicy, Polna w Nowej Wsi, Dębowa w Michałowicach i w ul. Szarej w Michałowicach Wsi, oraz w ul. Orlej,  Wiosennej w Nowej Wsi.</t>
  </si>
  <si>
    <t>754-75412</t>
  </si>
  <si>
    <t>Wydatki inwest. -montaż radiowęzła i monitoringu w szkole w M-cach.</t>
  </si>
  <si>
    <t>Odwodnienie na terenie Gminy( dok. proj. i wyk)</t>
  </si>
  <si>
    <t>Budowa ścieżki rowerowej w ul. Topolowej w M-cach</t>
  </si>
  <si>
    <t xml:space="preserve">Kan. sanit.zach. cz. gminy(dok proj.i wyk.)budowa w ul.: Sadowej, Bez Nazwy, Kasztanowej,Al. Starych Lip cz. II i III , w Komorowie Wsi,M. Dąbrowskiej, Kurpińskiego, Moniuszki, Chopina, Sobieskiego 3 Maja , Poniatowskiego, Sieradzkiej w Komorowie wraz z niezbędną infrastrukturą. </t>
  </si>
  <si>
    <t>Modernizacja ul. Ireny i Podhalańskiej w Komorowie.</t>
  </si>
  <si>
    <t>Budowa urządzeń  rekreacji i małej architektury przy świetlicy w Pęcicach- ogólnodostępna strefa rekreacji dziecięcej.</t>
  </si>
  <si>
    <t>Budowa ogródka jordanowskiego w Sokołowie-ogólnodostepna strefa rekreacji dziecięcej.</t>
  </si>
  <si>
    <t>Budowa  ogródka jordanowskiego w M-cach(dok proj)-ogólnodostępna strefa rekreacji dziecięcej.</t>
  </si>
  <si>
    <t>Budowa i modernizacja dróg transportu rolnego ul Rodzinnej,ul Granicznej w Regułach , oraz modernizacja ul Okrężnej , Dziewanny, Lawendowej , Cisowej , Cedrowej w Granicy , Stara Droga, Kaliszany w Komorowe Wsi i Akacjowej w Opaczy Kol.</t>
  </si>
  <si>
    <t>Przebudowa rowu U-1(dok-proj)</t>
  </si>
  <si>
    <t>Budowa sieci wodociągowej w ul.Ireny w Komorowe</t>
  </si>
  <si>
    <t>Budowa sieci wodociągowej w ul w bok od ul Ryżowej w Opaczy Kol</t>
  </si>
  <si>
    <t>Budowa sieci wodociągowej w ul Jasnej, Grabowejw,w Opacz Kol</t>
  </si>
  <si>
    <t>010-01011</t>
  </si>
  <si>
    <t>Modernizacja ul Okrężnej w Komorowe -Granicy-dok proj i wyk(na odcinku od Nowowiejskiej do Harcerskiej)</t>
  </si>
  <si>
    <t>Budowa chodnika w ul Działkowej w Regułach(kontynuacja)</t>
  </si>
  <si>
    <t>Opracowanie dok proj dla dróg w ul:Kasztanowej,Ks Poniatowskiego,Wesołej 11 Listopada Al.Topolowej,Szkolnej,Kuchy,Graniczna,Cicha i Regulska w Michałowicach</t>
  </si>
  <si>
    <t>Zagospodarowanie terenu przy ul Kraszewskiego w Komorowe(utworzenie terenów zieleni)</t>
  </si>
  <si>
    <t>900-90004</t>
  </si>
  <si>
    <t>Budowa kanalizacji sanitarnej  w ul Wąskiej w Sokołowie-Pęcicach</t>
  </si>
  <si>
    <t>Budowa ogródka jordanowskiego i boiska sportowego w Opaczy Kol.</t>
  </si>
  <si>
    <t>Budowa ogródka jordanowskiego w Komorowie Wsi</t>
  </si>
  <si>
    <t>Budowa ogródka  jordanowskiego w Regułach</t>
  </si>
  <si>
    <t xml:space="preserve">Zagospodarowanie terenu przy zbiorniku retencyjnym w Komorowie Wsi </t>
  </si>
  <si>
    <t>Budowa boiska w Pęcicach Małych</t>
  </si>
  <si>
    <t>Budowa ogródka jordanowskiego  przy ul. Kolejowej  w  Komorowe</t>
  </si>
  <si>
    <t>Budowa ogródka jordanowskiego w Nowej Wsi</t>
  </si>
  <si>
    <t>Zakupy inwest. -zakup pilarki i motopompy zmienić zakup motopompy i drabiny</t>
  </si>
  <si>
    <t xml:space="preserve">do Uchwały Rady Gminy Michałowice </t>
  </si>
  <si>
    <t xml:space="preserve">Nr VI/32/2007 </t>
  </si>
  <si>
    <t>z dnia 28 lutego 2007 r.</t>
  </si>
  <si>
    <t>Załacznik Nr 9</t>
  </si>
  <si>
    <t>Załacznik Nr 4</t>
  </si>
  <si>
    <t>Budowa kanalizacji sanitarnej w ul.:  Żwirki i Wigury, płk. Kuklińskiego W Opaczy Kol. Regulskiej ,  odejścia od Jesionowej w M-cach</t>
  </si>
  <si>
    <t>Budowa kanalizacji sanitarnej w ul.: Mokrej, Jasnej, Grabowej,dopisać Makową Studzienną  w  Opaczy Kol.</t>
  </si>
  <si>
    <t xml:space="preserve">Budowa kanalizacji sanitarnej wraz z wodociągiem w ul.: Słonecznej, Rzemieślniczej  i Polnej  w Nowej Wsi </t>
  </si>
  <si>
    <t xml:space="preserve">Rady Gminy Michałowice </t>
  </si>
  <si>
    <t>z dnia 28 czerwca 2007 r.</t>
  </si>
  <si>
    <t xml:space="preserve">do Uchwały Nr X/58/2007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</si>
</sst>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1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03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8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vertical="top" wrapText="1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6" fontId="7" fillId="0" borderId="4" xfId="0" applyFont="1" applyBorder="1" applyAlignment="1">
      <alignment vertical="top"/>
    </xf>
    <xf numFmtId="1" fontId="7" fillId="0" borderId="1" xfId="0" applyNumberFormat="1" applyFont="1" applyBorder="1" applyAlignment="1">
      <alignment horizontal="center"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9" fontId="7" fillId="0" borderId="4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7" fillId="0" borderId="2" xfId="0" applyNumberFormat="1" applyFont="1" applyBorder="1" applyAlignment="1">
      <alignment vertical="top"/>
    </xf>
    <xf numFmtId="168" fontId="8" fillId="0" borderId="3" xfId="0" applyNumberFormat="1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 vertical="top" wrapText="1"/>
    </xf>
    <xf numFmtId="168" fontId="8" fillId="0" borderId="2" xfId="0" applyNumberFormat="1" applyFont="1" applyBorder="1" applyAlignment="1">
      <alignment vertical="top"/>
    </xf>
    <xf numFmtId="6" fontId="7" fillId="0" borderId="1" xfId="0" applyNumberFormat="1" applyFont="1" applyBorder="1" applyAlignment="1">
      <alignment horizontal="center" vertical="top"/>
    </xf>
    <xf numFmtId="6" fontId="10" fillId="0" borderId="1" xfId="0" applyFont="1" applyBorder="1" applyAlignment="1">
      <alignment vertical="top"/>
    </xf>
    <xf numFmtId="6" fontId="7" fillId="0" borderId="6" xfId="0" applyFont="1" applyBorder="1" applyAlignment="1">
      <alignment vertical="top" wrapText="1"/>
    </xf>
    <xf numFmtId="6" fontId="7" fillId="0" borderId="6" xfId="0" applyFont="1" applyBorder="1" applyAlignment="1">
      <alignment horizontal="center" vertical="top"/>
    </xf>
    <xf numFmtId="168" fontId="7" fillId="0" borderId="5" xfId="0" applyNumberFormat="1" applyFont="1" applyBorder="1" applyAlignment="1">
      <alignment vertical="top"/>
    </xf>
    <xf numFmtId="6" fontId="7" fillId="0" borderId="5" xfId="0" applyFont="1" applyBorder="1" applyAlignment="1">
      <alignment horizontal="left" vertical="top" wrapText="1"/>
    </xf>
    <xf numFmtId="6" fontId="10" fillId="0" borderId="5" xfId="0" applyFont="1" applyBorder="1" applyAlignment="1">
      <alignment vertical="top"/>
    </xf>
    <xf numFmtId="168" fontId="8" fillId="0" borderId="1" xfId="0" applyNumberFormat="1" applyFont="1" applyBorder="1" applyAlignment="1">
      <alignment horizontal="right" vertical="top"/>
    </xf>
    <xf numFmtId="168" fontId="8" fillId="0" borderId="7" xfId="0" applyNumberFormat="1" applyFont="1" applyBorder="1" applyAlignment="1">
      <alignment vertical="top"/>
    </xf>
    <xf numFmtId="168" fontId="8" fillId="0" borderId="8" xfId="0" applyNumberFormat="1" applyFont="1" applyBorder="1" applyAlignment="1">
      <alignment vertical="top"/>
    </xf>
    <xf numFmtId="168" fontId="8" fillId="0" borderId="8" xfId="0" applyNumberFormat="1" applyFont="1" applyBorder="1" applyAlignment="1">
      <alignment horizontal="right" vertical="top"/>
    </xf>
    <xf numFmtId="168" fontId="8" fillId="0" borderId="9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168" fontId="8" fillId="0" borderId="11" xfId="0" applyNumberFormat="1" applyFont="1" applyBorder="1" applyAlignment="1">
      <alignment vertical="top"/>
    </xf>
    <xf numFmtId="6" fontId="7" fillId="0" borderId="12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vertical="top" wrapText="1"/>
    </xf>
    <xf numFmtId="6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/>
    </xf>
    <xf numFmtId="168" fontId="7" fillId="0" borderId="6" xfId="0" applyNumberFormat="1" applyFont="1" applyBorder="1" applyAlignment="1">
      <alignment vertical="top"/>
    </xf>
    <xf numFmtId="168" fontId="7" fillId="0" borderId="13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8" fillId="0" borderId="1" xfId="0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168" fontId="8" fillId="0" borderId="3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168" fontId="8" fillId="0" borderId="4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168" fontId="7" fillId="0" borderId="2" xfId="0" applyNumberFormat="1" applyFont="1" applyBorder="1" applyAlignment="1">
      <alignment vertical="top"/>
    </xf>
    <xf numFmtId="168" fontId="7" fillId="0" borderId="5" xfId="0" applyNumberFormat="1" applyFont="1" applyBorder="1" applyAlignment="1">
      <alignment vertical="top"/>
    </xf>
    <xf numFmtId="6" fontId="7" fillId="0" borderId="0" xfId="0" applyFont="1" applyAlignment="1">
      <alignment/>
    </xf>
    <xf numFmtId="6" fontId="7" fillId="0" borderId="5" xfId="0" applyFont="1" applyBorder="1" applyAlignment="1">
      <alignment vertical="top" wrapText="1"/>
    </xf>
    <xf numFmtId="168" fontId="9" fillId="0" borderId="6" xfId="0" applyNumberFormat="1" applyFont="1" applyBorder="1" applyAlignment="1">
      <alignment vertical="top"/>
    </xf>
    <xf numFmtId="168" fontId="9" fillId="0" borderId="13" xfId="0" applyNumberFormat="1" applyFont="1" applyBorder="1" applyAlignment="1">
      <alignment vertical="top"/>
    </xf>
    <xf numFmtId="6" fontId="9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3" xfId="0" applyNumberFormat="1" applyFont="1" applyBorder="1" applyAlignment="1">
      <alignment vertical="top"/>
    </xf>
    <xf numFmtId="6" fontId="7" fillId="0" borderId="5" xfId="0" applyFont="1" applyBorder="1" applyAlignment="1">
      <alignment horizontal="left" vertical="top" wrapText="1"/>
    </xf>
    <xf numFmtId="6" fontId="8" fillId="0" borderId="0" xfId="0" applyFont="1" applyAlignment="1">
      <alignment/>
    </xf>
    <xf numFmtId="6" fontId="9" fillId="0" borderId="0" xfId="0" applyFont="1" applyBorder="1" applyAlignment="1">
      <alignment/>
    </xf>
    <xf numFmtId="6" fontId="9" fillId="0" borderId="0" xfId="0" applyFont="1" applyBorder="1" applyAlignment="1">
      <alignment vertical="top"/>
    </xf>
    <xf numFmtId="6" fontId="9" fillId="0" borderId="0" xfId="0" applyFont="1" applyAlignment="1">
      <alignment vertical="top"/>
    </xf>
    <xf numFmtId="6" fontId="7" fillId="0" borderId="0" xfId="0" applyFont="1" applyAlignment="1">
      <alignment vertical="top"/>
    </xf>
    <xf numFmtId="6" fontId="7" fillId="0" borderId="0" xfId="0" applyFont="1" applyAlignment="1">
      <alignment/>
    </xf>
    <xf numFmtId="6" fontId="8" fillId="0" borderId="2" xfId="0" applyFont="1" applyBorder="1" applyAlignment="1">
      <alignment horizontal="center" vertical="top"/>
    </xf>
    <xf numFmtId="6" fontId="8" fillId="0" borderId="14" xfId="0" applyFont="1" applyBorder="1" applyAlignment="1">
      <alignment horizontal="center" vertical="top"/>
    </xf>
    <xf numFmtId="6" fontId="8" fillId="0" borderId="5" xfId="0" applyFont="1" applyBorder="1" applyAlignment="1">
      <alignment horizontal="center" vertical="top"/>
    </xf>
    <xf numFmtId="6" fontId="7" fillId="0" borderId="15" xfId="0" applyFont="1" applyBorder="1" applyAlignment="1">
      <alignment vertical="top" wrapText="1"/>
    </xf>
    <xf numFmtId="6" fontId="7" fillId="0" borderId="4" xfId="0" applyFont="1" applyBorder="1" applyAlignment="1">
      <alignment vertical="top"/>
    </xf>
    <xf numFmtId="6" fontId="7" fillId="0" borderId="16" xfId="0" applyFont="1" applyBorder="1" applyAlignment="1">
      <alignment vertical="top" wrapText="1"/>
    </xf>
    <xf numFmtId="6" fontId="7" fillId="0" borderId="3" xfId="0" applyFont="1" applyBorder="1" applyAlignment="1">
      <alignment vertical="top"/>
    </xf>
    <xf numFmtId="6" fontId="7" fillId="0" borderId="10" xfId="0" applyFont="1" applyBorder="1" applyAlignment="1">
      <alignment vertical="top" wrapText="1"/>
    </xf>
    <xf numFmtId="6" fontId="7" fillId="0" borderId="1" xfId="0" applyFont="1" applyBorder="1" applyAlignment="1">
      <alignment vertical="top"/>
    </xf>
    <xf numFmtId="6" fontId="7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top"/>
    </xf>
    <xf numFmtId="6" fontId="7" fillId="0" borderId="1" xfId="0" applyFont="1" applyBorder="1" applyAlignment="1">
      <alignment vertical="top" wrapText="1"/>
    </xf>
    <xf numFmtId="6" fontId="7" fillId="0" borderId="19" xfId="0" applyFont="1" applyBorder="1" applyAlignment="1">
      <alignment horizontal="center" vertical="top" wrapText="1"/>
    </xf>
    <xf numFmtId="6" fontId="8" fillId="0" borderId="0" xfId="0" applyFont="1" applyFill="1" applyBorder="1" applyAlignment="1">
      <alignment vertical="top" wrapText="1"/>
    </xf>
    <xf numFmtId="6" fontId="7" fillId="0" borderId="2" xfId="0" applyFont="1" applyBorder="1" applyAlignment="1">
      <alignment vertical="top" wrapText="1"/>
    </xf>
    <xf numFmtId="6" fontId="7" fillId="0" borderId="2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top"/>
    </xf>
    <xf numFmtId="6" fontId="7" fillId="0" borderId="5" xfId="0" applyFont="1" applyBorder="1" applyAlignment="1">
      <alignment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6" fontId="7" fillId="0" borderId="6" xfId="0" applyFont="1" applyBorder="1" applyAlignment="1">
      <alignment vertical="top"/>
    </xf>
    <xf numFmtId="6" fontId="7" fillId="0" borderId="10" xfId="0" applyFont="1" applyBorder="1" applyAlignment="1">
      <alignment vertical="top"/>
    </xf>
    <xf numFmtId="6" fontId="7" fillId="0" borderId="1" xfId="0" applyFont="1" applyBorder="1" applyAlignment="1">
      <alignment horizontal="center" vertical="top" wrapText="1"/>
    </xf>
    <xf numFmtId="6" fontId="7" fillId="0" borderId="1" xfId="0" applyFont="1" applyBorder="1" applyAlignment="1">
      <alignment horizontal="center" vertical="top"/>
    </xf>
    <xf numFmtId="6" fontId="7" fillId="0" borderId="6" xfId="0" applyFont="1" applyBorder="1" applyAlignment="1">
      <alignment horizontal="center" vertical="top" wrapText="1"/>
    </xf>
    <xf numFmtId="6" fontId="7" fillId="0" borderId="10" xfId="0" applyFont="1" applyBorder="1" applyAlignment="1">
      <alignment horizontal="center" vertical="top" wrapText="1"/>
    </xf>
    <xf numFmtId="6" fontId="7" fillId="0" borderId="2" xfId="0" applyFont="1" applyBorder="1" applyAlignment="1">
      <alignment horizontal="center" vertical="top"/>
    </xf>
    <xf numFmtId="6" fontId="7" fillId="0" borderId="5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view="pageBreakPreview" zoomScale="75" zoomScaleNormal="75" zoomScaleSheetLayoutView="75" workbookViewId="0" topLeftCell="A1">
      <selection activeCell="P9" sqref="P9"/>
    </sheetView>
  </sheetViews>
  <sheetFormatPr defaultColWidth="9.00390625" defaultRowHeight="12.75"/>
  <cols>
    <col min="1" max="1" width="4.125" style="7" customWidth="1"/>
    <col min="2" max="2" width="48.375" style="7" customWidth="1"/>
    <col min="3" max="3" width="15.625" style="7" customWidth="1"/>
    <col min="4" max="4" width="9.875" style="7" hidden="1" customWidth="1"/>
    <col min="5" max="5" width="11.00390625" style="7" hidden="1" customWidth="1"/>
    <col min="6" max="6" width="10.125" style="7" hidden="1" customWidth="1"/>
    <col min="7" max="9" width="9.50390625" style="7" hidden="1" customWidth="1"/>
    <col min="10" max="10" width="10.625" style="7" hidden="1" customWidth="1"/>
    <col min="11" max="11" width="16.375" style="7" customWidth="1"/>
    <col min="12" max="12" width="17.00390625" style="7" customWidth="1"/>
    <col min="13" max="13" width="15.875" style="7" customWidth="1"/>
    <col min="14" max="14" width="16.375" style="7" customWidth="1"/>
    <col min="15" max="15" width="15.875" style="7" customWidth="1"/>
    <col min="16" max="16" width="15.625" style="7" customWidth="1"/>
    <col min="17" max="17" width="16.125" style="43" customWidth="1"/>
    <col min="18" max="20" width="9.375" style="7" customWidth="1"/>
    <col min="21" max="21" width="8.625" style="7" customWidth="1"/>
    <col min="22" max="16384" width="9.375" style="7" customWidth="1"/>
  </cols>
  <sheetData>
    <row r="1" ht="15.75">
      <c r="Q1" s="6"/>
    </row>
    <row r="2" spans="13:17" ht="15.75">
      <c r="M2" s="69" t="s">
        <v>135</v>
      </c>
      <c r="N2" s="69"/>
      <c r="O2" s="69"/>
      <c r="Q2" s="6"/>
    </row>
    <row r="3" spans="13:17" ht="15.75">
      <c r="M3" s="69" t="s">
        <v>142</v>
      </c>
      <c r="N3" s="69"/>
      <c r="O3" s="69"/>
      <c r="Q3" s="6"/>
    </row>
    <row r="4" spans="13:17" ht="15.75">
      <c r="M4" s="69" t="s">
        <v>140</v>
      </c>
      <c r="N4" s="69"/>
      <c r="O4" s="69"/>
      <c r="Q4" s="6"/>
    </row>
    <row r="5" spans="13:17" ht="15.75">
      <c r="M5" s="69" t="s">
        <v>141</v>
      </c>
      <c r="N5" s="69"/>
      <c r="O5" s="69"/>
      <c r="Q5" s="6"/>
    </row>
    <row r="6" ht="15.75">
      <c r="Q6" s="6"/>
    </row>
    <row r="7" spans="14:17" ht="15.75">
      <c r="N7" s="65" t="s">
        <v>136</v>
      </c>
      <c r="O7" s="70"/>
      <c r="P7" s="65"/>
      <c r="Q7" s="7"/>
    </row>
    <row r="8" spans="14:17" ht="15.75">
      <c r="N8" s="65" t="s">
        <v>132</v>
      </c>
      <c r="O8" s="70"/>
      <c r="P8" s="65"/>
      <c r="Q8" s="7"/>
    </row>
    <row r="9" spans="1:17" ht="15.75">
      <c r="A9" s="1"/>
      <c r="B9" s="2"/>
      <c r="C9" s="3"/>
      <c r="D9" s="3"/>
      <c r="E9" s="4"/>
      <c r="F9" s="5"/>
      <c r="G9" s="5"/>
      <c r="H9" s="5"/>
      <c r="I9" s="5"/>
      <c r="J9" s="4"/>
      <c r="K9" s="4"/>
      <c r="L9" s="4"/>
      <c r="N9" s="71" t="s">
        <v>133</v>
      </c>
      <c r="O9" s="70"/>
      <c r="P9" s="70"/>
      <c r="Q9" s="7"/>
    </row>
    <row r="10" spans="1:17" ht="15.75">
      <c r="A10" s="1"/>
      <c r="B10" s="2" t="s">
        <v>16</v>
      </c>
      <c r="C10" s="3"/>
      <c r="D10" s="3"/>
      <c r="E10" s="4"/>
      <c r="F10" s="5"/>
      <c r="G10" s="5"/>
      <c r="H10" s="5"/>
      <c r="I10" s="5"/>
      <c r="J10" s="4"/>
      <c r="K10" s="4"/>
      <c r="L10" s="4"/>
      <c r="N10" s="72" t="s">
        <v>134</v>
      </c>
      <c r="O10" s="70"/>
      <c r="P10" s="65"/>
      <c r="Q10" s="7"/>
    </row>
    <row r="11" spans="1:17" ht="15.75">
      <c r="A11" s="1"/>
      <c r="B11" s="2" t="s">
        <v>45</v>
      </c>
      <c r="C11" s="3"/>
      <c r="D11" s="3"/>
      <c r="E11" s="4"/>
      <c r="F11" s="5"/>
      <c r="G11" s="5"/>
      <c r="H11" s="5"/>
      <c r="I11" s="5"/>
      <c r="J11" s="4"/>
      <c r="K11" s="4"/>
      <c r="L11" s="4"/>
      <c r="M11" s="4"/>
      <c r="N11" s="73"/>
      <c r="O11" s="73"/>
      <c r="P11" s="73"/>
      <c r="Q11" s="74"/>
    </row>
    <row r="12" spans="1:17" ht="15.75">
      <c r="A12" s="1"/>
      <c r="B12" s="2"/>
      <c r="C12" s="3"/>
      <c r="D12" s="3"/>
      <c r="E12" s="4"/>
      <c r="F12" s="5"/>
      <c r="G12" s="5"/>
      <c r="H12" s="5"/>
      <c r="I12" s="5"/>
      <c r="J12" s="4"/>
      <c r="K12" s="4"/>
      <c r="L12" s="4"/>
      <c r="M12" s="4"/>
      <c r="N12" s="73"/>
      <c r="O12" s="73"/>
      <c r="P12" s="73"/>
      <c r="Q12" s="44"/>
    </row>
    <row r="13" spans="1:17" ht="15.75">
      <c r="A13" s="1"/>
      <c r="B13" s="8"/>
      <c r="C13" s="3"/>
      <c r="D13" s="3"/>
      <c r="E13" s="4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6"/>
    </row>
    <row r="14" spans="1:17" ht="15.75">
      <c r="A14" s="75"/>
      <c r="B14" s="76"/>
      <c r="C14" s="76"/>
      <c r="D14" s="76"/>
      <c r="E14" s="76"/>
      <c r="F14" s="76"/>
      <c r="G14" s="76"/>
      <c r="H14" s="76"/>
      <c r="I14" s="76"/>
      <c r="J14" s="77"/>
      <c r="K14" s="75" t="s">
        <v>46</v>
      </c>
      <c r="L14" s="76"/>
      <c r="M14" s="76"/>
      <c r="N14" s="76"/>
      <c r="O14" s="76"/>
      <c r="P14" s="76"/>
      <c r="Q14" s="77"/>
    </row>
    <row r="15" spans="1:17" ht="12.75" customHeight="1">
      <c r="A15" s="93" t="s">
        <v>12</v>
      </c>
      <c r="B15" s="95" t="s">
        <v>0</v>
      </c>
      <c r="C15" s="97" t="s">
        <v>13</v>
      </c>
      <c r="D15" s="99" t="s">
        <v>25</v>
      </c>
      <c r="E15" s="86" t="s">
        <v>14</v>
      </c>
      <c r="F15" s="101" t="s">
        <v>37</v>
      </c>
      <c r="G15" s="102"/>
      <c r="H15" s="99" t="s">
        <v>30</v>
      </c>
      <c r="I15" s="86" t="s">
        <v>31</v>
      </c>
      <c r="J15" s="89" t="s">
        <v>19</v>
      </c>
      <c r="K15" s="80" t="s">
        <v>47</v>
      </c>
      <c r="L15" s="82" t="s">
        <v>14</v>
      </c>
      <c r="M15" s="84" t="s">
        <v>37</v>
      </c>
      <c r="N15" s="85"/>
      <c r="O15" s="87" t="s">
        <v>30</v>
      </c>
      <c r="P15" s="82" t="s">
        <v>42</v>
      </c>
      <c r="Q15" s="78" t="s">
        <v>19</v>
      </c>
    </row>
    <row r="16" spans="1:17" ht="64.5" customHeight="1">
      <c r="A16" s="94"/>
      <c r="B16" s="96"/>
      <c r="C16" s="98"/>
      <c r="D16" s="100"/>
      <c r="E16" s="83"/>
      <c r="F16" s="9" t="s">
        <v>15</v>
      </c>
      <c r="G16" s="9" t="s">
        <v>36</v>
      </c>
      <c r="H16" s="82"/>
      <c r="I16" s="83"/>
      <c r="J16" s="90"/>
      <c r="K16" s="81"/>
      <c r="L16" s="83"/>
      <c r="M16" s="9" t="s">
        <v>15</v>
      </c>
      <c r="N16" s="9" t="s">
        <v>36</v>
      </c>
      <c r="O16" s="82"/>
      <c r="P16" s="83"/>
      <c r="Q16" s="79"/>
    </row>
    <row r="17" spans="1:17" ht="15.75">
      <c r="A17" s="15">
        <v>1</v>
      </c>
      <c r="B17" s="16">
        <v>2</v>
      </c>
      <c r="C17" s="16">
        <v>3</v>
      </c>
      <c r="D17" s="16">
        <v>4</v>
      </c>
      <c r="E17" s="16">
        <v>6</v>
      </c>
      <c r="F17" s="16">
        <v>7</v>
      </c>
      <c r="G17" s="16">
        <v>8</v>
      </c>
      <c r="H17" s="16">
        <v>9</v>
      </c>
      <c r="I17" s="16">
        <v>10</v>
      </c>
      <c r="J17" s="17">
        <v>11</v>
      </c>
      <c r="K17" s="18">
        <v>5</v>
      </c>
      <c r="L17" s="16">
        <v>6</v>
      </c>
      <c r="M17" s="16">
        <v>7</v>
      </c>
      <c r="N17" s="16">
        <v>8</v>
      </c>
      <c r="O17" s="16">
        <v>9</v>
      </c>
      <c r="P17" s="16">
        <v>10</v>
      </c>
      <c r="Q17" s="19">
        <v>11</v>
      </c>
    </row>
    <row r="18" spans="1:17" ht="15.75">
      <c r="A18" s="20" t="s">
        <v>1</v>
      </c>
      <c r="B18" s="21" t="s">
        <v>2</v>
      </c>
      <c r="C18" s="10"/>
      <c r="D18" s="10"/>
      <c r="E18" s="11"/>
      <c r="F18" s="11"/>
      <c r="G18" s="11"/>
      <c r="H18" s="11"/>
      <c r="I18" s="11"/>
      <c r="J18" s="12"/>
      <c r="K18" s="13"/>
      <c r="L18" s="11"/>
      <c r="M18" s="11"/>
      <c r="N18" s="11"/>
      <c r="O18" s="11"/>
      <c r="P18" s="11"/>
      <c r="Q18" s="14"/>
    </row>
    <row r="19" spans="1:17" ht="65.25" customHeight="1">
      <c r="A19" s="15">
        <v>1</v>
      </c>
      <c r="B19" s="31" t="s">
        <v>137</v>
      </c>
      <c r="C19" s="10" t="s">
        <v>5</v>
      </c>
      <c r="D19" s="32">
        <v>400000</v>
      </c>
      <c r="E19" s="23">
        <f>SUM(F19:G19)</f>
        <v>162000</v>
      </c>
      <c r="F19" s="23">
        <v>82000</v>
      </c>
      <c r="G19" s="33">
        <v>80000</v>
      </c>
      <c r="H19" s="23">
        <v>0</v>
      </c>
      <c r="I19" s="23">
        <v>0</v>
      </c>
      <c r="J19" s="24">
        <v>0</v>
      </c>
      <c r="K19" s="25">
        <f>SUM(L19+Q19+O19+P19)</f>
        <v>408000</v>
      </c>
      <c r="L19" s="23">
        <f aca="true" t="shared" si="0" ref="L19:L28">SUM(M19:N19)</f>
        <v>108000</v>
      </c>
      <c r="M19" s="23">
        <f>48000+30000</f>
        <v>78000</v>
      </c>
      <c r="N19" s="33">
        <v>30000</v>
      </c>
      <c r="O19" s="23">
        <v>0</v>
      </c>
      <c r="P19" s="23">
        <v>0</v>
      </c>
      <c r="Q19" s="26">
        <v>300000</v>
      </c>
    </row>
    <row r="20" spans="1:17" ht="54.75" customHeight="1">
      <c r="A20" s="15">
        <v>2</v>
      </c>
      <c r="B20" s="31" t="s">
        <v>138</v>
      </c>
      <c r="C20" s="10" t="s">
        <v>5</v>
      </c>
      <c r="D20" s="32">
        <v>530000</v>
      </c>
      <c r="E20" s="23">
        <f>SUM(F20:G20)</f>
        <v>80000</v>
      </c>
      <c r="F20" s="23">
        <v>30000</v>
      </c>
      <c r="G20" s="33">
        <v>50000</v>
      </c>
      <c r="H20" s="23">
        <v>0</v>
      </c>
      <c r="I20" s="23">
        <v>0</v>
      </c>
      <c r="J20" s="24">
        <v>150000</v>
      </c>
      <c r="K20" s="25">
        <f>SUM(L20+Q20+O20+P20)</f>
        <v>495500</v>
      </c>
      <c r="L20" s="23">
        <f t="shared" si="0"/>
        <v>345500</v>
      </c>
      <c r="M20" s="23">
        <f>70000+245500</f>
        <v>315500</v>
      </c>
      <c r="N20" s="33">
        <v>30000</v>
      </c>
      <c r="O20" s="23">
        <v>0</v>
      </c>
      <c r="P20" s="23">
        <v>0</v>
      </c>
      <c r="Q20" s="26">
        <v>150000</v>
      </c>
    </row>
    <row r="21" spans="1:17" ht="132" customHeight="1">
      <c r="A21" s="47">
        <v>3</v>
      </c>
      <c r="B21" s="45" t="s">
        <v>107</v>
      </c>
      <c r="C21" s="58" t="s">
        <v>5</v>
      </c>
      <c r="D21" s="58">
        <v>1850000</v>
      </c>
      <c r="E21" s="50">
        <f aca="true" t="shared" si="1" ref="E21:E29">SUM(F21:G21)</f>
        <v>0</v>
      </c>
      <c r="F21" s="50">
        <v>0</v>
      </c>
      <c r="G21" s="50">
        <v>0</v>
      </c>
      <c r="H21" s="50">
        <v>0</v>
      </c>
      <c r="I21" s="50">
        <v>0</v>
      </c>
      <c r="J21" s="59">
        <v>0</v>
      </c>
      <c r="K21" s="55">
        <f>SUM(L21+Q21+O21+P21)</f>
        <v>2390000</v>
      </c>
      <c r="L21" s="50">
        <f t="shared" si="0"/>
        <v>790000</v>
      </c>
      <c r="M21" s="50">
        <f>510000+130000</f>
        <v>640000</v>
      </c>
      <c r="N21" s="50">
        <v>150000</v>
      </c>
      <c r="O21" s="50">
        <v>0</v>
      </c>
      <c r="P21" s="50">
        <v>0</v>
      </c>
      <c r="Q21" s="51">
        <v>1600000</v>
      </c>
    </row>
    <row r="22" spans="1:17" ht="47.25" customHeight="1">
      <c r="A22" s="47">
        <v>4</v>
      </c>
      <c r="B22" s="45" t="s">
        <v>139</v>
      </c>
      <c r="C22" s="58" t="s">
        <v>5</v>
      </c>
      <c r="D22" s="58">
        <v>700000</v>
      </c>
      <c r="E22" s="50">
        <f t="shared" si="1"/>
        <v>200000</v>
      </c>
      <c r="F22" s="50">
        <v>50000</v>
      </c>
      <c r="G22" s="60">
        <v>150000</v>
      </c>
      <c r="H22" s="50">
        <v>0</v>
      </c>
      <c r="I22" s="50">
        <v>0</v>
      </c>
      <c r="J22" s="59">
        <v>150000</v>
      </c>
      <c r="K22" s="55">
        <f aca="true" t="shared" si="2" ref="K22:K28">SUM(L22+Q22+O22+P22)</f>
        <v>950000</v>
      </c>
      <c r="L22" s="50">
        <f t="shared" si="0"/>
        <v>550000</v>
      </c>
      <c r="M22" s="50">
        <f>40000+450000</f>
        <v>490000</v>
      </c>
      <c r="N22" s="60">
        <v>60000</v>
      </c>
      <c r="O22" s="50">
        <v>0</v>
      </c>
      <c r="P22" s="50">
        <v>0</v>
      </c>
      <c r="Q22" s="50">
        <v>400000</v>
      </c>
    </row>
    <row r="23" spans="1:17" ht="50.25" customHeight="1">
      <c r="A23" s="15">
        <v>5</v>
      </c>
      <c r="B23" s="9" t="s">
        <v>84</v>
      </c>
      <c r="C23" s="10" t="s">
        <v>5</v>
      </c>
      <c r="D23" s="10">
        <v>600000</v>
      </c>
      <c r="E23" s="23">
        <f t="shared" si="1"/>
        <v>220000</v>
      </c>
      <c r="F23" s="23">
        <v>120000</v>
      </c>
      <c r="G23" s="33">
        <v>100000</v>
      </c>
      <c r="H23" s="23">
        <v>0</v>
      </c>
      <c r="I23" s="23">
        <v>0</v>
      </c>
      <c r="J23" s="24">
        <v>150000</v>
      </c>
      <c r="K23" s="25">
        <f t="shared" si="2"/>
        <v>621000</v>
      </c>
      <c r="L23" s="23">
        <f t="shared" si="0"/>
        <v>321000</v>
      </c>
      <c r="M23" s="23">
        <f>91000+180000</f>
        <v>271000</v>
      </c>
      <c r="N23" s="33">
        <v>50000</v>
      </c>
      <c r="O23" s="23">
        <v>0</v>
      </c>
      <c r="P23" s="23">
        <v>0</v>
      </c>
      <c r="Q23" s="23">
        <v>300000</v>
      </c>
    </row>
    <row r="24" spans="1:17" ht="63.75" customHeight="1">
      <c r="A24" s="15">
        <v>6</v>
      </c>
      <c r="B24" s="31" t="s">
        <v>85</v>
      </c>
      <c r="C24" s="10" t="s">
        <v>5</v>
      </c>
      <c r="D24" s="32">
        <v>440000</v>
      </c>
      <c r="E24" s="23">
        <f t="shared" si="1"/>
        <v>240000</v>
      </c>
      <c r="F24" s="23">
        <v>100000</v>
      </c>
      <c r="G24" s="33">
        <v>140000</v>
      </c>
      <c r="H24" s="23">
        <v>0</v>
      </c>
      <c r="I24" s="23">
        <v>0</v>
      </c>
      <c r="J24" s="24">
        <v>200000</v>
      </c>
      <c r="K24" s="25">
        <f t="shared" si="2"/>
        <v>365000</v>
      </c>
      <c r="L24" s="23">
        <f t="shared" si="0"/>
        <v>235000</v>
      </c>
      <c r="M24" s="23">
        <f>50000+150000</f>
        <v>200000</v>
      </c>
      <c r="N24" s="33">
        <v>35000</v>
      </c>
      <c r="O24" s="23">
        <v>0</v>
      </c>
      <c r="P24" s="23">
        <v>0</v>
      </c>
      <c r="Q24" s="26">
        <v>130000</v>
      </c>
    </row>
    <row r="25" spans="1:17" ht="64.5" customHeight="1">
      <c r="A25" s="15">
        <v>7</v>
      </c>
      <c r="B25" s="9" t="s">
        <v>43</v>
      </c>
      <c r="C25" s="10" t="s">
        <v>5</v>
      </c>
      <c r="D25" s="10">
        <v>1400000</v>
      </c>
      <c r="E25" s="23">
        <f>SUM(F25:G25)</f>
        <v>150000</v>
      </c>
      <c r="F25" s="23">
        <v>50000</v>
      </c>
      <c r="G25" s="23">
        <v>100000</v>
      </c>
      <c r="H25" s="23">
        <v>0</v>
      </c>
      <c r="I25" s="23">
        <v>0</v>
      </c>
      <c r="J25" s="24">
        <v>550000</v>
      </c>
      <c r="K25" s="25">
        <f t="shared" si="2"/>
        <v>525000</v>
      </c>
      <c r="L25" s="23">
        <f t="shared" si="0"/>
        <v>125000</v>
      </c>
      <c r="M25" s="23">
        <v>75000</v>
      </c>
      <c r="N25" s="23">
        <v>50000</v>
      </c>
      <c r="O25" s="23">
        <v>0</v>
      </c>
      <c r="P25" s="23">
        <v>0</v>
      </c>
      <c r="Q25" s="26">
        <v>400000</v>
      </c>
    </row>
    <row r="26" spans="1:17" ht="48.75" customHeight="1">
      <c r="A26" s="15">
        <v>8</v>
      </c>
      <c r="B26" s="9" t="s">
        <v>26</v>
      </c>
      <c r="C26" s="10" t="s">
        <v>5</v>
      </c>
      <c r="D26" s="10">
        <v>330000</v>
      </c>
      <c r="E26" s="23">
        <f>SUM(F26:G26)</f>
        <v>330000</v>
      </c>
      <c r="F26" s="23">
        <v>330000</v>
      </c>
      <c r="G26" s="23">
        <v>0</v>
      </c>
      <c r="H26" s="23">
        <v>0</v>
      </c>
      <c r="I26" s="23">
        <v>0</v>
      </c>
      <c r="J26" s="24">
        <v>0</v>
      </c>
      <c r="K26" s="25">
        <f t="shared" si="2"/>
        <v>400000</v>
      </c>
      <c r="L26" s="23">
        <f t="shared" si="0"/>
        <v>400000</v>
      </c>
      <c r="M26" s="23">
        <f>200000+200000</f>
        <v>400000</v>
      </c>
      <c r="N26" s="23">
        <v>0</v>
      </c>
      <c r="O26" s="23">
        <v>0</v>
      </c>
      <c r="P26" s="23">
        <v>0</v>
      </c>
      <c r="Q26" s="26">
        <v>0</v>
      </c>
    </row>
    <row r="27" spans="1:17" ht="36.75" customHeight="1">
      <c r="A27" s="15">
        <v>9</v>
      </c>
      <c r="B27" s="45" t="s">
        <v>48</v>
      </c>
      <c r="C27" s="10" t="s">
        <v>5</v>
      </c>
      <c r="D27" s="10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5">
        <f t="shared" si="2"/>
        <v>80000</v>
      </c>
      <c r="L27" s="23">
        <f t="shared" si="0"/>
        <v>80000</v>
      </c>
      <c r="M27" s="23">
        <v>80000</v>
      </c>
      <c r="N27" s="23">
        <v>0</v>
      </c>
      <c r="O27" s="23">
        <v>0</v>
      </c>
      <c r="P27" s="23">
        <v>0</v>
      </c>
      <c r="Q27" s="26">
        <v>0</v>
      </c>
    </row>
    <row r="28" spans="1:17" ht="49.5" customHeight="1">
      <c r="A28" s="15">
        <v>10</v>
      </c>
      <c r="B28" s="45" t="s">
        <v>51</v>
      </c>
      <c r="C28" s="10" t="s">
        <v>5</v>
      </c>
      <c r="D28" s="10"/>
      <c r="E28" s="23"/>
      <c r="F28" s="23"/>
      <c r="G28" s="23"/>
      <c r="H28" s="23"/>
      <c r="I28" s="23"/>
      <c r="J28" s="24"/>
      <c r="K28" s="25">
        <f t="shared" si="2"/>
        <v>3080000</v>
      </c>
      <c r="L28" s="23">
        <f t="shared" si="0"/>
        <v>350000</v>
      </c>
      <c r="M28" s="23">
        <v>290000</v>
      </c>
      <c r="N28" s="23">
        <v>60000</v>
      </c>
      <c r="O28" s="23">
        <v>0</v>
      </c>
      <c r="P28" s="23">
        <v>0</v>
      </c>
      <c r="Q28" s="26">
        <v>2730000</v>
      </c>
    </row>
    <row r="29" spans="1:17" ht="69" customHeight="1">
      <c r="A29" s="47">
        <v>11</v>
      </c>
      <c r="B29" s="45" t="s">
        <v>78</v>
      </c>
      <c r="C29" s="58" t="s">
        <v>5</v>
      </c>
      <c r="D29" s="58">
        <v>1550000</v>
      </c>
      <c r="E29" s="50">
        <f t="shared" si="1"/>
        <v>0</v>
      </c>
      <c r="F29" s="50">
        <v>0</v>
      </c>
      <c r="G29" s="50">
        <v>0</v>
      </c>
      <c r="H29" s="50">
        <v>0</v>
      </c>
      <c r="I29" s="50">
        <v>0</v>
      </c>
      <c r="J29" s="59">
        <v>0</v>
      </c>
      <c r="K29" s="55">
        <f>SUM(L29+Q29+O29+P29)</f>
        <v>1760000</v>
      </c>
      <c r="L29" s="50">
        <f>SUM(M29:N29)</f>
        <v>420000</v>
      </c>
      <c r="M29" s="50">
        <f>220000+150000</f>
        <v>370000</v>
      </c>
      <c r="N29" s="50">
        <v>50000</v>
      </c>
      <c r="O29" s="50">
        <v>0</v>
      </c>
      <c r="P29" s="50">
        <v>0</v>
      </c>
      <c r="Q29" s="51">
        <v>1340000</v>
      </c>
    </row>
    <row r="30" spans="1:17" ht="48" customHeight="1">
      <c r="A30" s="15">
        <v>12</v>
      </c>
      <c r="B30" s="9" t="s">
        <v>95</v>
      </c>
      <c r="C30" s="10" t="s">
        <v>5</v>
      </c>
      <c r="D30" s="10">
        <v>60000</v>
      </c>
      <c r="E30" s="23">
        <f>SUM(F30:G30)</f>
        <v>60000</v>
      </c>
      <c r="F30" s="23">
        <v>0</v>
      </c>
      <c r="G30" s="23">
        <v>60000</v>
      </c>
      <c r="H30" s="23">
        <v>0</v>
      </c>
      <c r="I30" s="23">
        <v>0</v>
      </c>
      <c r="J30" s="24">
        <v>0</v>
      </c>
      <c r="K30" s="25">
        <f>SUM(L30+Q30+O30+P30)</f>
        <v>60000</v>
      </c>
      <c r="L30" s="23">
        <f>SUM(M30:N30)</f>
        <v>60000</v>
      </c>
      <c r="M30" s="23">
        <v>0</v>
      </c>
      <c r="N30" s="23">
        <v>60000</v>
      </c>
      <c r="O30" s="23">
        <v>0</v>
      </c>
      <c r="P30" s="23">
        <v>0</v>
      </c>
      <c r="Q30" s="26">
        <v>0</v>
      </c>
    </row>
    <row r="31" spans="1:17" ht="46.5" customHeight="1">
      <c r="A31" s="15">
        <v>13</v>
      </c>
      <c r="B31" s="45" t="s">
        <v>76</v>
      </c>
      <c r="C31" s="10" t="s">
        <v>5</v>
      </c>
      <c r="D31" s="10">
        <v>1100000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5">
        <f>SUM(L31+Q31+O31+P31)</f>
        <v>1130000</v>
      </c>
      <c r="L31" s="23">
        <f>SUM(M31:N31)</f>
        <v>330000</v>
      </c>
      <c r="M31" s="23">
        <f>140000+130000</f>
        <v>270000</v>
      </c>
      <c r="N31" s="23">
        <v>60000</v>
      </c>
      <c r="O31" s="23">
        <v>0</v>
      </c>
      <c r="P31" s="23">
        <v>0</v>
      </c>
      <c r="Q31" s="26">
        <v>800000</v>
      </c>
    </row>
    <row r="32" spans="1:17" ht="37.5" customHeight="1">
      <c r="A32" s="15">
        <v>14</v>
      </c>
      <c r="B32" s="45" t="s">
        <v>77</v>
      </c>
      <c r="C32" s="10" t="s">
        <v>5</v>
      </c>
      <c r="D32" s="10"/>
      <c r="E32" s="23"/>
      <c r="F32" s="23"/>
      <c r="G32" s="23"/>
      <c r="H32" s="23"/>
      <c r="I32" s="23"/>
      <c r="J32" s="24"/>
      <c r="K32" s="25">
        <f>SUM(L32+Q32+O32+P32)</f>
        <v>70000</v>
      </c>
      <c r="L32" s="23">
        <f>SUM(M32:N32)</f>
        <v>70000</v>
      </c>
      <c r="M32" s="23">
        <v>40000</v>
      </c>
      <c r="N32" s="23">
        <v>30000</v>
      </c>
      <c r="O32" s="23">
        <v>0</v>
      </c>
      <c r="P32" s="23">
        <v>0</v>
      </c>
      <c r="Q32" s="23">
        <v>0</v>
      </c>
    </row>
    <row r="33" spans="1:17" ht="21" customHeight="1">
      <c r="A33" s="15">
        <v>15</v>
      </c>
      <c r="B33" s="45" t="s">
        <v>40</v>
      </c>
      <c r="C33" s="10" t="s">
        <v>41</v>
      </c>
      <c r="D33" s="10">
        <v>50000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5">
        <f>SUM(L33+Q33+O33+P33)</f>
        <v>50000</v>
      </c>
      <c r="L33" s="23">
        <f>SUM(M33:N33)</f>
        <v>50000</v>
      </c>
      <c r="M33" s="23">
        <v>50000</v>
      </c>
      <c r="N33" s="23">
        <v>0</v>
      </c>
      <c r="O33" s="23">
        <v>0</v>
      </c>
      <c r="P33" s="23">
        <v>0</v>
      </c>
      <c r="Q33" s="23">
        <v>0</v>
      </c>
    </row>
    <row r="34" spans="1:17" s="61" customFormat="1" ht="21" customHeight="1">
      <c r="A34" s="47">
        <v>16</v>
      </c>
      <c r="B34" s="45" t="s">
        <v>27</v>
      </c>
      <c r="C34" s="58" t="s">
        <v>6</v>
      </c>
      <c r="D34" s="58">
        <v>250000</v>
      </c>
      <c r="E34" s="50">
        <f>SUM(F34:G34)</f>
        <v>50000</v>
      </c>
      <c r="F34" s="50">
        <v>50000</v>
      </c>
      <c r="G34" s="50">
        <v>0</v>
      </c>
      <c r="H34" s="50">
        <v>0</v>
      </c>
      <c r="I34" s="50">
        <v>0</v>
      </c>
      <c r="J34" s="59">
        <v>200000</v>
      </c>
      <c r="K34" s="55">
        <f aca="true" t="shared" si="3" ref="K34:K39">SUM(L34+Q34+O34+P34)</f>
        <v>800000</v>
      </c>
      <c r="L34" s="50">
        <f aca="true" t="shared" si="4" ref="L34:L39">SUM(M34:N34)</f>
        <v>500000</v>
      </c>
      <c r="M34" s="50">
        <f>300000+200000</f>
        <v>500000</v>
      </c>
      <c r="N34" s="50">
        <v>0</v>
      </c>
      <c r="O34" s="50">
        <v>0</v>
      </c>
      <c r="P34" s="50">
        <v>0</v>
      </c>
      <c r="Q34" s="51">
        <v>300000</v>
      </c>
    </row>
    <row r="35" spans="1:17" ht="49.5" customHeight="1">
      <c r="A35" s="15">
        <v>17</v>
      </c>
      <c r="B35" s="9" t="s">
        <v>38</v>
      </c>
      <c r="C35" s="10" t="s">
        <v>6</v>
      </c>
      <c r="D35" s="10">
        <v>600000</v>
      </c>
      <c r="E35" s="23">
        <f>SUM(F35:G35)</f>
        <v>60000</v>
      </c>
      <c r="F35" s="23">
        <v>60000</v>
      </c>
      <c r="G35" s="23">
        <v>0</v>
      </c>
      <c r="H35" s="23">
        <v>0</v>
      </c>
      <c r="I35" s="23">
        <v>0</v>
      </c>
      <c r="J35" s="24">
        <v>220000</v>
      </c>
      <c r="K35" s="25">
        <f t="shared" si="3"/>
        <v>124000</v>
      </c>
      <c r="L35" s="23">
        <f t="shared" si="4"/>
        <v>124000</v>
      </c>
      <c r="M35" s="23">
        <f>190000-50000-16000</f>
        <v>124000</v>
      </c>
      <c r="N35" s="23">
        <v>0</v>
      </c>
      <c r="O35" s="23">
        <v>0</v>
      </c>
      <c r="P35" s="23">
        <v>0</v>
      </c>
      <c r="Q35" s="26">
        <v>0</v>
      </c>
    </row>
    <row r="36" spans="1:17" s="61" customFormat="1" ht="33" customHeight="1">
      <c r="A36" s="47">
        <v>18</v>
      </c>
      <c r="B36" s="45" t="s">
        <v>108</v>
      </c>
      <c r="C36" s="58" t="s">
        <v>6</v>
      </c>
      <c r="D36" s="58"/>
      <c r="E36" s="50"/>
      <c r="F36" s="50"/>
      <c r="G36" s="50"/>
      <c r="H36" s="50"/>
      <c r="I36" s="50"/>
      <c r="J36" s="59"/>
      <c r="K36" s="55">
        <f t="shared" si="3"/>
        <v>200000</v>
      </c>
      <c r="L36" s="50">
        <f t="shared" si="4"/>
        <v>200000</v>
      </c>
      <c r="M36" s="50">
        <v>200000</v>
      </c>
      <c r="N36" s="50">
        <v>0</v>
      </c>
      <c r="O36" s="50">
        <v>0</v>
      </c>
      <c r="P36" s="50">
        <v>0</v>
      </c>
      <c r="Q36" s="51">
        <v>0</v>
      </c>
    </row>
    <row r="37" spans="1:17" ht="47.25" customHeight="1">
      <c r="A37" s="15">
        <v>19</v>
      </c>
      <c r="B37" s="9" t="s">
        <v>35</v>
      </c>
      <c r="C37" s="10" t="s">
        <v>6</v>
      </c>
      <c r="D37" s="10">
        <v>500000</v>
      </c>
      <c r="E37" s="23">
        <f>SUM(F37+Q37+I37+J37)</f>
        <v>400000</v>
      </c>
      <c r="F37" s="23">
        <v>200000</v>
      </c>
      <c r="G37" s="22">
        <v>0</v>
      </c>
      <c r="H37" s="22">
        <f>SUM(I37+T37+R37+S37)</f>
        <v>0</v>
      </c>
      <c r="I37" s="22">
        <f>SUM(J37+U37+S37+T37)</f>
        <v>0</v>
      </c>
      <c r="J37" s="28">
        <v>0</v>
      </c>
      <c r="K37" s="25">
        <f t="shared" si="3"/>
        <v>300000</v>
      </c>
      <c r="L37" s="23">
        <f t="shared" si="4"/>
        <v>100000</v>
      </c>
      <c r="M37" s="23">
        <v>100000</v>
      </c>
      <c r="N37" s="50">
        <v>0</v>
      </c>
      <c r="O37" s="50">
        <v>0</v>
      </c>
      <c r="P37" s="50">
        <v>0</v>
      </c>
      <c r="Q37" s="26">
        <v>200000</v>
      </c>
    </row>
    <row r="38" spans="1:17" ht="15.75" customHeight="1">
      <c r="A38" s="15">
        <v>20</v>
      </c>
      <c r="B38" s="9" t="s">
        <v>28</v>
      </c>
      <c r="C38" s="10" t="s">
        <v>6</v>
      </c>
      <c r="D38" s="10">
        <v>950000</v>
      </c>
      <c r="E38" s="23">
        <f>SUM(F38:G38)</f>
        <v>50000</v>
      </c>
      <c r="F38" s="23">
        <v>50000</v>
      </c>
      <c r="G38" s="23">
        <v>0</v>
      </c>
      <c r="H38" s="23">
        <v>0</v>
      </c>
      <c r="I38" s="23">
        <v>0</v>
      </c>
      <c r="J38" s="24">
        <v>250000</v>
      </c>
      <c r="K38" s="25">
        <f t="shared" si="3"/>
        <v>811000</v>
      </c>
      <c r="L38" s="23">
        <f t="shared" si="4"/>
        <v>811000</v>
      </c>
      <c r="M38" s="23">
        <f>690000+121000</f>
        <v>811000</v>
      </c>
      <c r="N38" s="23">
        <v>0</v>
      </c>
      <c r="O38" s="23">
        <v>0</v>
      </c>
      <c r="P38" s="23">
        <v>0</v>
      </c>
      <c r="Q38" s="26">
        <v>0</v>
      </c>
    </row>
    <row r="39" spans="1:17" ht="33.75" customHeight="1">
      <c r="A39" s="15">
        <v>21</v>
      </c>
      <c r="B39" s="9" t="s">
        <v>64</v>
      </c>
      <c r="C39" s="10" t="s">
        <v>6</v>
      </c>
      <c r="D39" s="10">
        <v>30000</v>
      </c>
      <c r="E39" s="23">
        <f>SUM(F39:G39)</f>
        <v>30000</v>
      </c>
      <c r="F39" s="23">
        <v>30000</v>
      </c>
      <c r="G39" s="23">
        <v>0</v>
      </c>
      <c r="H39" s="23">
        <v>0</v>
      </c>
      <c r="I39" s="23">
        <v>0</v>
      </c>
      <c r="J39" s="24"/>
      <c r="K39" s="25">
        <f t="shared" si="3"/>
        <v>185725</v>
      </c>
      <c r="L39" s="23">
        <f t="shared" si="4"/>
        <v>185725</v>
      </c>
      <c r="M39" s="23">
        <f>80000+105725</f>
        <v>185725</v>
      </c>
      <c r="N39" s="23">
        <v>0</v>
      </c>
      <c r="O39" s="23">
        <v>0</v>
      </c>
      <c r="P39" s="23">
        <v>0</v>
      </c>
      <c r="Q39" s="26">
        <v>0</v>
      </c>
    </row>
    <row r="40" spans="1:17" ht="21" customHeight="1">
      <c r="A40" s="15">
        <v>22</v>
      </c>
      <c r="B40" s="27" t="s">
        <v>33</v>
      </c>
      <c r="C40" s="10" t="s">
        <v>6</v>
      </c>
      <c r="D40" s="29">
        <v>250000</v>
      </c>
      <c r="E40" s="23">
        <f>SUM(F40:G40)</f>
        <v>250000</v>
      </c>
      <c r="F40" s="23">
        <v>250000</v>
      </c>
      <c r="G40" s="23">
        <v>0</v>
      </c>
      <c r="H40" s="23">
        <v>0</v>
      </c>
      <c r="I40" s="23">
        <v>0</v>
      </c>
      <c r="J40" s="24">
        <v>0</v>
      </c>
      <c r="K40" s="25">
        <f>SUM(L40+Q40+O40+P40)</f>
        <v>200000</v>
      </c>
      <c r="L40" s="23">
        <f>SUM(M40:N40)</f>
        <v>200000</v>
      </c>
      <c r="M40" s="23">
        <v>200000</v>
      </c>
      <c r="N40" s="23">
        <v>0</v>
      </c>
      <c r="O40" s="23">
        <v>0</v>
      </c>
      <c r="P40" s="23">
        <v>0</v>
      </c>
      <c r="Q40" s="26">
        <v>0</v>
      </c>
    </row>
    <row r="41" spans="1:17" ht="31.5" customHeight="1">
      <c r="A41" s="15">
        <v>23</v>
      </c>
      <c r="B41" s="9" t="s">
        <v>24</v>
      </c>
      <c r="C41" s="10" t="s">
        <v>6</v>
      </c>
      <c r="D41" s="10">
        <v>1200000</v>
      </c>
      <c r="E41" s="23">
        <f aca="true" t="shared" si="5" ref="E41:E54">SUM(F41:G41)</f>
        <v>100000</v>
      </c>
      <c r="F41" s="23">
        <v>100000</v>
      </c>
      <c r="G41" s="23">
        <v>0</v>
      </c>
      <c r="H41" s="23">
        <v>0</v>
      </c>
      <c r="I41" s="23">
        <v>0</v>
      </c>
      <c r="J41" s="24">
        <v>600000</v>
      </c>
      <c r="K41" s="25">
        <f>SUM(L41+Q41+O41+P41)</f>
        <v>1213000</v>
      </c>
      <c r="L41" s="23">
        <f>SUM(M41:N41)</f>
        <v>313000</v>
      </c>
      <c r="M41" s="23">
        <f>300000+13000</f>
        <v>313000</v>
      </c>
      <c r="N41" s="23">
        <v>0</v>
      </c>
      <c r="O41" s="23">
        <v>0</v>
      </c>
      <c r="P41" s="23">
        <v>0</v>
      </c>
      <c r="Q41" s="26">
        <v>900000</v>
      </c>
    </row>
    <row r="42" spans="1:17" ht="37.5" customHeight="1">
      <c r="A42" s="15">
        <v>24</v>
      </c>
      <c r="B42" s="9" t="s">
        <v>79</v>
      </c>
      <c r="C42" s="10" t="s">
        <v>6</v>
      </c>
      <c r="D42" s="10">
        <v>315000</v>
      </c>
      <c r="E42" s="23">
        <f t="shared" si="5"/>
        <v>40000</v>
      </c>
      <c r="F42" s="23">
        <v>40000</v>
      </c>
      <c r="G42" s="23">
        <v>0</v>
      </c>
      <c r="H42" s="23">
        <v>0</v>
      </c>
      <c r="I42" s="23">
        <v>0</v>
      </c>
      <c r="J42" s="24">
        <v>100000</v>
      </c>
      <c r="K42" s="25">
        <f aca="true" t="shared" si="6" ref="K42:K65">SUM(L42+Q42+O42+P42)</f>
        <v>128000</v>
      </c>
      <c r="L42" s="23">
        <f>SUM(M42:N42)</f>
        <v>128000</v>
      </c>
      <c r="M42" s="23">
        <f>200000-60000-12000</f>
        <v>128000</v>
      </c>
      <c r="N42" s="23">
        <v>0</v>
      </c>
      <c r="O42" s="23">
        <v>0</v>
      </c>
      <c r="P42" s="23">
        <v>0</v>
      </c>
      <c r="Q42" s="26">
        <v>0</v>
      </c>
    </row>
    <row r="43" spans="1:17" ht="35.25" customHeight="1">
      <c r="A43" s="15">
        <v>25</v>
      </c>
      <c r="B43" s="9" t="s">
        <v>65</v>
      </c>
      <c r="C43" s="10" t="s">
        <v>6</v>
      </c>
      <c r="D43" s="10">
        <v>100000</v>
      </c>
      <c r="E43" s="23">
        <f t="shared" si="5"/>
        <v>100000</v>
      </c>
      <c r="F43" s="23">
        <v>100000</v>
      </c>
      <c r="G43" s="23">
        <v>0</v>
      </c>
      <c r="H43" s="23">
        <v>0</v>
      </c>
      <c r="I43" s="23">
        <v>0</v>
      </c>
      <c r="J43" s="24">
        <v>0</v>
      </c>
      <c r="K43" s="25">
        <f t="shared" si="6"/>
        <v>0</v>
      </c>
      <c r="L43" s="23">
        <f>SUM(M43:N43)</f>
        <v>0</v>
      </c>
      <c r="M43" s="23">
        <f>200000+500000-700000</f>
        <v>0</v>
      </c>
      <c r="N43" s="23">
        <v>0</v>
      </c>
      <c r="O43" s="23">
        <v>0</v>
      </c>
      <c r="P43" s="23">
        <v>0</v>
      </c>
      <c r="Q43" s="26">
        <v>0</v>
      </c>
    </row>
    <row r="44" spans="1:17" ht="36.75" customHeight="1">
      <c r="A44" s="15">
        <v>26</v>
      </c>
      <c r="B44" s="9" t="s">
        <v>32</v>
      </c>
      <c r="C44" s="10" t="s">
        <v>6</v>
      </c>
      <c r="D44" s="10">
        <v>170000</v>
      </c>
      <c r="E44" s="23">
        <f>SUM(F44+Q44+I44+J44)</f>
        <v>100000</v>
      </c>
      <c r="F44" s="23">
        <v>100000</v>
      </c>
      <c r="G44" s="22">
        <f>SUM(H44+S44+Q44+R44)</f>
        <v>0</v>
      </c>
      <c r="H44" s="22">
        <f>SUM(I44+T44+R44+S44)</f>
        <v>0</v>
      </c>
      <c r="I44" s="22">
        <f>SUM(J44+U44+S44+T44)</f>
        <v>0</v>
      </c>
      <c r="J44" s="28">
        <f>SUM(Q44+V44+T44+U44)</f>
        <v>0</v>
      </c>
      <c r="K44" s="25">
        <f t="shared" si="6"/>
        <v>108420</v>
      </c>
      <c r="L44" s="23">
        <f>SUM(M44+Y44+P44+Q44)</f>
        <v>108420</v>
      </c>
      <c r="M44" s="23">
        <f>30000+78420</f>
        <v>108420</v>
      </c>
      <c r="N44" s="50">
        <v>0</v>
      </c>
      <c r="O44" s="50">
        <f>SUM(P44+AB44+Z44+AA44)</f>
        <v>0</v>
      </c>
      <c r="P44" s="50">
        <f>SUM(Q44+AC44+AA44+AB44)</f>
        <v>0</v>
      </c>
      <c r="Q44" s="51">
        <v>0</v>
      </c>
    </row>
    <row r="45" spans="1:17" ht="38.25" customHeight="1">
      <c r="A45" s="15">
        <v>27</v>
      </c>
      <c r="B45" s="9" t="s">
        <v>80</v>
      </c>
      <c r="C45" s="10" t="s">
        <v>6</v>
      </c>
      <c r="D45" s="10">
        <v>921690</v>
      </c>
      <c r="E45" s="23">
        <f t="shared" si="5"/>
        <v>322592</v>
      </c>
      <c r="F45" s="23">
        <v>322592</v>
      </c>
      <c r="G45" s="23">
        <v>0</v>
      </c>
      <c r="H45" s="23">
        <v>599098</v>
      </c>
      <c r="I45" s="23">
        <v>0</v>
      </c>
      <c r="J45" s="24">
        <v>0</v>
      </c>
      <c r="K45" s="25">
        <f t="shared" si="6"/>
        <v>400000</v>
      </c>
      <c r="L45" s="23">
        <f aca="true" t="shared" si="7" ref="L45:L55">SUM(M45:N45)</f>
        <v>100000</v>
      </c>
      <c r="M45" s="23">
        <v>100000</v>
      </c>
      <c r="N45" s="23">
        <v>0</v>
      </c>
      <c r="O45" s="23">
        <v>0</v>
      </c>
      <c r="P45" s="23">
        <v>0</v>
      </c>
      <c r="Q45" s="51">
        <v>300000</v>
      </c>
    </row>
    <row r="46" spans="1:17" s="61" customFormat="1" ht="37.5" customHeight="1">
      <c r="A46" s="47">
        <v>28</v>
      </c>
      <c r="B46" s="45" t="s">
        <v>29</v>
      </c>
      <c r="C46" s="58" t="s">
        <v>6</v>
      </c>
      <c r="D46" s="58">
        <v>1350000</v>
      </c>
      <c r="E46" s="50">
        <f t="shared" si="5"/>
        <v>60000</v>
      </c>
      <c r="F46" s="50">
        <v>60000</v>
      </c>
      <c r="G46" s="50">
        <v>0</v>
      </c>
      <c r="H46" s="50">
        <v>0</v>
      </c>
      <c r="I46" s="50">
        <v>0</v>
      </c>
      <c r="J46" s="59">
        <v>350000</v>
      </c>
      <c r="K46" s="55">
        <f t="shared" si="6"/>
        <v>960000</v>
      </c>
      <c r="L46" s="50">
        <f t="shared" si="7"/>
        <v>360000</v>
      </c>
      <c r="M46" s="50">
        <f>210000+150000</f>
        <v>360000</v>
      </c>
      <c r="N46" s="50">
        <v>0</v>
      </c>
      <c r="O46" s="50">
        <v>0</v>
      </c>
      <c r="P46" s="50">
        <v>0</v>
      </c>
      <c r="Q46" s="51">
        <v>600000</v>
      </c>
    </row>
    <row r="47" spans="1:17" ht="35.25" customHeight="1">
      <c r="A47" s="15">
        <v>29</v>
      </c>
      <c r="B47" s="9" t="s">
        <v>23</v>
      </c>
      <c r="C47" s="10" t="s">
        <v>6</v>
      </c>
      <c r="D47" s="10">
        <v>81000</v>
      </c>
      <c r="E47" s="23">
        <f t="shared" si="5"/>
        <v>81000</v>
      </c>
      <c r="F47" s="23">
        <v>81000</v>
      </c>
      <c r="G47" s="23">
        <v>0</v>
      </c>
      <c r="H47" s="23">
        <v>0</v>
      </c>
      <c r="I47" s="23">
        <v>0</v>
      </c>
      <c r="J47" s="24">
        <v>0</v>
      </c>
      <c r="K47" s="25">
        <f t="shared" si="6"/>
        <v>81000</v>
      </c>
      <c r="L47" s="23">
        <f t="shared" si="7"/>
        <v>81000</v>
      </c>
      <c r="M47" s="23">
        <v>81000</v>
      </c>
      <c r="N47" s="23">
        <v>0</v>
      </c>
      <c r="O47" s="23">
        <v>0</v>
      </c>
      <c r="P47" s="23">
        <v>0</v>
      </c>
      <c r="Q47" s="26">
        <v>0</v>
      </c>
    </row>
    <row r="48" spans="1:17" ht="39" customHeight="1">
      <c r="A48" s="15">
        <v>30</v>
      </c>
      <c r="B48" s="9" t="s">
        <v>96</v>
      </c>
      <c r="C48" s="10" t="s">
        <v>6</v>
      </c>
      <c r="D48" s="10">
        <v>2350000</v>
      </c>
      <c r="E48" s="23">
        <f>SUM(F48:G48)</f>
        <v>750000</v>
      </c>
      <c r="F48" s="23">
        <v>750000</v>
      </c>
      <c r="G48" s="23">
        <v>0</v>
      </c>
      <c r="H48" s="23">
        <v>0</v>
      </c>
      <c r="I48" s="23">
        <v>0</v>
      </c>
      <c r="J48" s="24">
        <v>0</v>
      </c>
      <c r="K48" s="25">
        <f>SUM(L48+Q48+O48+P48)</f>
        <v>260000</v>
      </c>
      <c r="L48" s="23">
        <f>SUM(M48:N48)</f>
        <v>260000</v>
      </c>
      <c r="M48" s="23">
        <v>260000</v>
      </c>
      <c r="N48" s="23">
        <v>0</v>
      </c>
      <c r="O48" s="23">
        <v>0</v>
      </c>
      <c r="P48" s="23">
        <v>0</v>
      </c>
      <c r="Q48" s="26">
        <v>0</v>
      </c>
    </row>
    <row r="49" spans="1:17" ht="64.5" customHeight="1">
      <c r="A49" s="15">
        <v>31</v>
      </c>
      <c r="B49" s="9" t="s">
        <v>59</v>
      </c>
      <c r="C49" s="10" t="s">
        <v>10</v>
      </c>
      <c r="D49" s="10">
        <v>600000</v>
      </c>
      <c r="E49" s="23">
        <f t="shared" si="5"/>
        <v>100000</v>
      </c>
      <c r="F49" s="23">
        <v>100000</v>
      </c>
      <c r="G49" s="23">
        <v>0</v>
      </c>
      <c r="H49" s="23">
        <v>0</v>
      </c>
      <c r="I49" s="23">
        <v>0</v>
      </c>
      <c r="J49" s="24">
        <v>500000</v>
      </c>
      <c r="K49" s="25">
        <f>SUM(L49+Q49+O49+P49)</f>
        <v>424000</v>
      </c>
      <c r="L49" s="23">
        <f>SUM(M49:N49)</f>
        <v>424000</v>
      </c>
      <c r="M49" s="23">
        <f>500000-76000</f>
        <v>424000</v>
      </c>
      <c r="N49" s="23">
        <v>0</v>
      </c>
      <c r="O49" s="23">
        <v>0</v>
      </c>
      <c r="P49" s="23">
        <v>0</v>
      </c>
      <c r="Q49" s="26">
        <f>300000-300000</f>
        <v>0</v>
      </c>
    </row>
    <row r="50" spans="1:17" ht="51" customHeight="1">
      <c r="A50" s="15">
        <v>32</v>
      </c>
      <c r="B50" s="9" t="s">
        <v>61</v>
      </c>
      <c r="C50" s="10" t="s">
        <v>10</v>
      </c>
      <c r="D50" s="10"/>
      <c r="E50" s="23"/>
      <c r="F50" s="23"/>
      <c r="G50" s="23"/>
      <c r="H50" s="23"/>
      <c r="I50" s="23"/>
      <c r="J50" s="24"/>
      <c r="K50" s="25">
        <f>SUM(L50+Q50+O50+P50)</f>
        <v>628000</v>
      </c>
      <c r="L50" s="23">
        <f>SUM(M50:N50)</f>
        <v>628000</v>
      </c>
      <c r="M50" s="23">
        <f>150000+450000+28000</f>
        <v>628000</v>
      </c>
      <c r="N50" s="23">
        <v>0</v>
      </c>
      <c r="O50" s="23">
        <v>0</v>
      </c>
      <c r="P50" s="23">
        <v>0</v>
      </c>
      <c r="Q50" s="26">
        <v>0</v>
      </c>
    </row>
    <row r="51" spans="1:17" s="61" customFormat="1" ht="36.75" customHeight="1">
      <c r="A51" s="47">
        <v>33</v>
      </c>
      <c r="B51" s="46" t="s">
        <v>60</v>
      </c>
      <c r="C51" s="58" t="s">
        <v>10</v>
      </c>
      <c r="D51" s="45">
        <v>2140000</v>
      </c>
      <c r="E51" s="50">
        <f t="shared" si="5"/>
        <v>160000</v>
      </c>
      <c r="F51" s="50">
        <v>160000</v>
      </c>
      <c r="G51" s="50">
        <v>0</v>
      </c>
      <c r="H51" s="50">
        <v>0</v>
      </c>
      <c r="I51" s="50">
        <v>0</v>
      </c>
      <c r="J51" s="59">
        <v>900000</v>
      </c>
      <c r="K51" s="55">
        <f t="shared" si="6"/>
        <v>1145000</v>
      </c>
      <c r="L51" s="50">
        <f t="shared" si="7"/>
        <v>605000</v>
      </c>
      <c r="M51" s="50">
        <v>605000</v>
      </c>
      <c r="N51" s="50">
        <v>0</v>
      </c>
      <c r="O51" s="50">
        <v>0</v>
      </c>
      <c r="P51" s="50">
        <v>0</v>
      </c>
      <c r="Q51" s="51">
        <v>540000</v>
      </c>
    </row>
    <row r="52" spans="1:17" ht="23.25" customHeight="1">
      <c r="A52" s="15">
        <v>34</v>
      </c>
      <c r="B52" s="9" t="s">
        <v>52</v>
      </c>
      <c r="C52" s="10" t="s">
        <v>8</v>
      </c>
      <c r="D52" s="10">
        <v>210000</v>
      </c>
      <c r="E52" s="23">
        <f t="shared" si="5"/>
        <v>135000</v>
      </c>
      <c r="F52" s="23">
        <v>135000</v>
      </c>
      <c r="G52" s="23">
        <v>0</v>
      </c>
      <c r="H52" s="23">
        <v>0</v>
      </c>
      <c r="I52" s="23">
        <v>0</v>
      </c>
      <c r="J52" s="24">
        <v>0</v>
      </c>
      <c r="K52" s="25">
        <f t="shared" si="6"/>
        <v>100000</v>
      </c>
      <c r="L52" s="23">
        <f t="shared" si="7"/>
        <v>100000</v>
      </c>
      <c r="M52" s="23">
        <v>100000</v>
      </c>
      <c r="N52" s="23">
        <v>0</v>
      </c>
      <c r="O52" s="23">
        <v>0</v>
      </c>
      <c r="P52" s="23">
        <v>0</v>
      </c>
      <c r="Q52" s="26">
        <v>0</v>
      </c>
    </row>
    <row r="53" spans="1:17" ht="34.5" customHeight="1">
      <c r="A53" s="15">
        <v>35</v>
      </c>
      <c r="B53" s="9" t="s">
        <v>74</v>
      </c>
      <c r="C53" s="10" t="s">
        <v>8</v>
      </c>
      <c r="D53" s="10"/>
      <c r="E53" s="23"/>
      <c r="F53" s="23"/>
      <c r="G53" s="23"/>
      <c r="H53" s="23"/>
      <c r="I53" s="23"/>
      <c r="J53" s="24"/>
      <c r="K53" s="25">
        <f t="shared" si="6"/>
        <v>100000</v>
      </c>
      <c r="L53" s="23">
        <f t="shared" si="7"/>
        <v>100000</v>
      </c>
      <c r="M53" s="23">
        <v>100000</v>
      </c>
      <c r="N53" s="23"/>
      <c r="O53" s="23"/>
      <c r="P53" s="23"/>
      <c r="Q53" s="26"/>
    </row>
    <row r="54" spans="1:17" ht="36.75" customHeight="1">
      <c r="A54" s="15">
        <v>36</v>
      </c>
      <c r="B54" s="9" t="s">
        <v>34</v>
      </c>
      <c r="C54" s="10" t="s">
        <v>20</v>
      </c>
      <c r="D54" s="10">
        <v>30000</v>
      </c>
      <c r="E54" s="23">
        <f t="shared" si="5"/>
        <v>10000</v>
      </c>
      <c r="F54" s="23">
        <v>10000</v>
      </c>
      <c r="G54" s="23">
        <v>0</v>
      </c>
      <c r="H54" s="23">
        <v>0</v>
      </c>
      <c r="I54" s="23">
        <v>0</v>
      </c>
      <c r="J54" s="24">
        <v>0</v>
      </c>
      <c r="K54" s="25">
        <f>SUM(L54+Q56+O54+P54)</f>
        <v>20000</v>
      </c>
      <c r="L54" s="23">
        <f t="shared" si="7"/>
        <v>20000</v>
      </c>
      <c r="M54" s="23">
        <v>20000</v>
      </c>
      <c r="N54" s="23">
        <v>0</v>
      </c>
      <c r="O54" s="23">
        <v>0</v>
      </c>
      <c r="P54" s="23">
        <v>0</v>
      </c>
      <c r="Q54" s="23">
        <v>0</v>
      </c>
    </row>
    <row r="55" spans="1:17" ht="36.75" customHeight="1">
      <c r="A55" s="15">
        <v>37</v>
      </c>
      <c r="B55" s="9" t="s">
        <v>83</v>
      </c>
      <c r="C55" s="10" t="s">
        <v>82</v>
      </c>
      <c r="D55" s="10"/>
      <c r="E55" s="23"/>
      <c r="F55" s="23"/>
      <c r="G55" s="23"/>
      <c r="H55" s="23"/>
      <c r="I55" s="23"/>
      <c r="J55" s="24"/>
      <c r="K55" s="25">
        <f>SUM(L55+Q57+O55+P55)</f>
        <v>20000</v>
      </c>
      <c r="L55" s="23">
        <f t="shared" si="7"/>
        <v>20000</v>
      </c>
      <c r="M55" s="23">
        <v>20000</v>
      </c>
      <c r="N55" s="23">
        <v>0</v>
      </c>
      <c r="O55" s="23">
        <v>0</v>
      </c>
      <c r="P55" s="23">
        <v>0</v>
      </c>
      <c r="Q55" s="23">
        <v>0</v>
      </c>
    </row>
    <row r="56" spans="1:17" ht="34.5" customHeight="1">
      <c r="A56" s="15">
        <v>38</v>
      </c>
      <c r="B56" s="27" t="s">
        <v>44</v>
      </c>
      <c r="C56" s="10" t="s">
        <v>22</v>
      </c>
      <c r="D56" s="10">
        <v>900000</v>
      </c>
      <c r="E56" s="23">
        <f aca="true" t="shared" si="8" ref="E56:E65">SUM(F56:G56)</f>
        <v>173000</v>
      </c>
      <c r="F56" s="23">
        <v>173000</v>
      </c>
      <c r="G56" s="23">
        <v>0</v>
      </c>
      <c r="H56" s="23">
        <v>0</v>
      </c>
      <c r="I56" s="23">
        <v>0</v>
      </c>
      <c r="J56" s="24">
        <v>100000</v>
      </c>
      <c r="K56" s="25">
        <f>SUM(L56++O56+P56+Q56)</f>
        <v>1650000</v>
      </c>
      <c r="L56" s="50">
        <f aca="true" t="shared" si="9" ref="L56:L65">SUM(M56:N56)</f>
        <v>1650000</v>
      </c>
      <c r="M56" s="50">
        <f>1000000+450000+200000</f>
        <v>1650000</v>
      </c>
      <c r="N56" s="23">
        <v>0</v>
      </c>
      <c r="O56" s="23">
        <v>0</v>
      </c>
      <c r="P56" s="23">
        <v>0</v>
      </c>
      <c r="Q56" s="26">
        <v>0</v>
      </c>
    </row>
    <row r="57" spans="1:17" ht="36.75" customHeight="1">
      <c r="A57" s="15">
        <v>39</v>
      </c>
      <c r="B57" s="27" t="s">
        <v>124</v>
      </c>
      <c r="C57" s="10" t="s">
        <v>21</v>
      </c>
      <c r="D57" s="10">
        <v>40000</v>
      </c>
      <c r="E57" s="23">
        <f t="shared" si="8"/>
        <v>130000</v>
      </c>
      <c r="F57" s="23">
        <v>130000</v>
      </c>
      <c r="G57" s="23">
        <v>0</v>
      </c>
      <c r="H57" s="23">
        <v>0</v>
      </c>
      <c r="I57" s="23">
        <v>0</v>
      </c>
      <c r="J57" s="24">
        <v>0</v>
      </c>
      <c r="K57" s="25">
        <f t="shared" si="6"/>
        <v>372100</v>
      </c>
      <c r="L57" s="23">
        <f t="shared" si="9"/>
        <v>372100</v>
      </c>
      <c r="M57" s="23">
        <f>300000+72100</f>
        <v>372100</v>
      </c>
      <c r="N57" s="23">
        <v>0</v>
      </c>
      <c r="O57" s="23">
        <v>0</v>
      </c>
      <c r="P57" s="23">
        <v>0</v>
      </c>
      <c r="Q57" s="26">
        <v>0</v>
      </c>
    </row>
    <row r="58" spans="1:17" ht="30.75" customHeight="1">
      <c r="A58" s="15">
        <v>40</v>
      </c>
      <c r="B58" s="27" t="s">
        <v>125</v>
      </c>
      <c r="C58" s="10" t="s">
        <v>21</v>
      </c>
      <c r="D58" s="10"/>
      <c r="E58" s="23"/>
      <c r="F58" s="23"/>
      <c r="G58" s="23"/>
      <c r="H58" s="23"/>
      <c r="I58" s="23"/>
      <c r="J58" s="24"/>
      <c r="K58" s="25">
        <f t="shared" si="6"/>
        <v>400000</v>
      </c>
      <c r="L58" s="23">
        <f t="shared" si="9"/>
        <v>400000</v>
      </c>
      <c r="M58" s="23">
        <f>250000+150000</f>
        <v>400000</v>
      </c>
      <c r="N58" s="23">
        <v>0</v>
      </c>
      <c r="O58" s="23">
        <v>0</v>
      </c>
      <c r="P58" s="23">
        <v>0</v>
      </c>
      <c r="Q58" s="26">
        <v>0</v>
      </c>
    </row>
    <row r="59" spans="1:17" ht="33.75" customHeight="1">
      <c r="A59" s="15">
        <v>41</v>
      </c>
      <c r="B59" s="27" t="s">
        <v>126</v>
      </c>
      <c r="C59" s="10" t="s">
        <v>21</v>
      </c>
      <c r="D59" s="10">
        <v>70000</v>
      </c>
      <c r="E59" s="23">
        <f t="shared" si="8"/>
        <v>50000</v>
      </c>
      <c r="F59" s="23">
        <v>50000</v>
      </c>
      <c r="G59" s="23">
        <v>0</v>
      </c>
      <c r="H59" s="23">
        <v>0</v>
      </c>
      <c r="I59" s="23">
        <v>0</v>
      </c>
      <c r="J59" s="24">
        <v>0</v>
      </c>
      <c r="K59" s="25">
        <f t="shared" si="6"/>
        <v>100000</v>
      </c>
      <c r="L59" s="23">
        <f t="shared" si="9"/>
        <v>100000</v>
      </c>
      <c r="M59" s="23">
        <f>150000-50000</f>
        <v>100000</v>
      </c>
      <c r="N59" s="23">
        <v>0</v>
      </c>
      <c r="O59" s="23">
        <v>0</v>
      </c>
      <c r="P59" s="23">
        <v>0</v>
      </c>
      <c r="Q59" s="26">
        <f>100000-100000</f>
        <v>0</v>
      </c>
    </row>
    <row r="60" spans="1:17" s="61" customFormat="1" ht="33.75" customHeight="1">
      <c r="A60" s="47">
        <v>42</v>
      </c>
      <c r="B60" s="62" t="s">
        <v>127</v>
      </c>
      <c r="C60" s="58" t="s">
        <v>21</v>
      </c>
      <c r="D60" s="58">
        <v>50000</v>
      </c>
      <c r="E60" s="50">
        <f t="shared" si="8"/>
        <v>25000</v>
      </c>
      <c r="F60" s="50">
        <v>25000</v>
      </c>
      <c r="G60" s="50">
        <v>0</v>
      </c>
      <c r="H60" s="50">
        <v>0</v>
      </c>
      <c r="I60" s="50">
        <v>0</v>
      </c>
      <c r="J60" s="59">
        <v>0</v>
      </c>
      <c r="K60" s="55">
        <f t="shared" si="6"/>
        <v>50000</v>
      </c>
      <c r="L60" s="50">
        <f t="shared" si="9"/>
        <v>50000</v>
      </c>
      <c r="M60" s="50">
        <f>150000-100000</f>
        <v>50000</v>
      </c>
      <c r="N60" s="50">
        <v>0</v>
      </c>
      <c r="O60" s="50">
        <v>0</v>
      </c>
      <c r="P60" s="50">
        <v>0</v>
      </c>
      <c r="Q60" s="51">
        <v>0</v>
      </c>
    </row>
    <row r="61" spans="1:17" ht="47.25" customHeight="1">
      <c r="A61" s="15">
        <v>43</v>
      </c>
      <c r="B61" s="27" t="s">
        <v>109</v>
      </c>
      <c r="C61" s="10" t="s">
        <v>21</v>
      </c>
      <c r="D61" s="10">
        <v>5000</v>
      </c>
      <c r="E61" s="23">
        <f t="shared" si="8"/>
        <v>5000</v>
      </c>
      <c r="F61" s="23">
        <v>5000</v>
      </c>
      <c r="G61" s="23">
        <v>0</v>
      </c>
      <c r="H61" s="23">
        <v>0</v>
      </c>
      <c r="I61" s="23">
        <v>0</v>
      </c>
      <c r="J61" s="24">
        <v>0</v>
      </c>
      <c r="K61" s="25">
        <f t="shared" si="6"/>
        <v>20000</v>
      </c>
      <c r="L61" s="23">
        <f t="shared" si="9"/>
        <v>20000</v>
      </c>
      <c r="M61" s="23">
        <v>20000</v>
      </c>
      <c r="N61" s="23">
        <v>0</v>
      </c>
      <c r="O61" s="23">
        <v>0</v>
      </c>
      <c r="P61" s="23">
        <v>0</v>
      </c>
      <c r="Q61" s="26">
        <v>0</v>
      </c>
    </row>
    <row r="62" spans="1:17" ht="18" customHeight="1">
      <c r="A62" s="15">
        <v>44</v>
      </c>
      <c r="B62" s="27" t="s">
        <v>128</v>
      </c>
      <c r="C62" s="10" t="s">
        <v>21</v>
      </c>
      <c r="D62" s="10"/>
      <c r="E62" s="23"/>
      <c r="F62" s="23"/>
      <c r="G62" s="23"/>
      <c r="H62" s="23"/>
      <c r="I62" s="23"/>
      <c r="J62" s="24"/>
      <c r="K62" s="25">
        <f t="shared" si="6"/>
        <v>10000</v>
      </c>
      <c r="L62" s="23">
        <f t="shared" si="9"/>
        <v>10000</v>
      </c>
      <c r="M62" s="23">
        <f>25000-15000</f>
        <v>10000</v>
      </c>
      <c r="N62" s="23"/>
      <c r="O62" s="23"/>
      <c r="P62" s="23"/>
      <c r="Q62" s="26"/>
    </row>
    <row r="63" spans="1:17" ht="47.25" customHeight="1">
      <c r="A63" s="15">
        <v>45</v>
      </c>
      <c r="B63" s="27" t="s">
        <v>110</v>
      </c>
      <c r="C63" s="10" t="s">
        <v>21</v>
      </c>
      <c r="D63" s="10">
        <v>120000</v>
      </c>
      <c r="E63" s="23">
        <f t="shared" si="8"/>
        <v>110000</v>
      </c>
      <c r="F63" s="23">
        <v>110000</v>
      </c>
      <c r="G63" s="23">
        <v>0</v>
      </c>
      <c r="H63" s="23">
        <v>0</v>
      </c>
      <c r="I63" s="23">
        <v>0</v>
      </c>
      <c r="J63" s="24">
        <v>0</v>
      </c>
      <c r="K63" s="25">
        <f t="shared" si="6"/>
        <v>25000</v>
      </c>
      <c r="L63" s="23">
        <f t="shared" si="9"/>
        <v>25000</v>
      </c>
      <c r="M63" s="23">
        <v>25000</v>
      </c>
      <c r="N63" s="23">
        <v>0</v>
      </c>
      <c r="O63" s="23">
        <v>0</v>
      </c>
      <c r="P63" s="23">
        <v>0</v>
      </c>
      <c r="Q63" s="26">
        <v>0</v>
      </c>
    </row>
    <row r="64" spans="1:17" ht="33.75" customHeight="1">
      <c r="A64" s="15">
        <v>46</v>
      </c>
      <c r="B64" s="27" t="s">
        <v>129</v>
      </c>
      <c r="C64" s="10" t="s">
        <v>21</v>
      </c>
      <c r="D64" s="10">
        <v>160000</v>
      </c>
      <c r="E64" s="23">
        <f t="shared" si="8"/>
        <v>130000</v>
      </c>
      <c r="F64" s="23">
        <v>130000</v>
      </c>
      <c r="G64" s="23">
        <v>0</v>
      </c>
      <c r="H64" s="23">
        <v>0</v>
      </c>
      <c r="I64" s="23">
        <v>0</v>
      </c>
      <c r="J64" s="24">
        <v>0</v>
      </c>
      <c r="K64" s="25">
        <f t="shared" si="6"/>
        <v>10000</v>
      </c>
      <c r="L64" s="23">
        <f t="shared" si="9"/>
        <v>10000</v>
      </c>
      <c r="M64" s="23">
        <f>100000-90000</f>
        <v>10000</v>
      </c>
      <c r="N64" s="23">
        <v>0</v>
      </c>
      <c r="O64" s="23">
        <v>0</v>
      </c>
      <c r="P64" s="23">
        <v>0</v>
      </c>
      <c r="Q64" s="26">
        <v>0</v>
      </c>
    </row>
    <row r="65" spans="1:17" s="61" customFormat="1" ht="42" customHeight="1">
      <c r="A65" s="47">
        <v>47</v>
      </c>
      <c r="B65" s="62" t="s">
        <v>130</v>
      </c>
      <c r="C65" s="58" t="s">
        <v>21</v>
      </c>
      <c r="D65" s="58">
        <v>2200000</v>
      </c>
      <c r="E65" s="50">
        <f t="shared" si="8"/>
        <v>200000</v>
      </c>
      <c r="F65" s="50">
        <v>200000</v>
      </c>
      <c r="G65" s="50">
        <v>0</v>
      </c>
      <c r="H65" s="50">
        <v>800000</v>
      </c>
      <c r="I65" s="50">
        <v>0</v>
      </c>
      <c r="J65" s="59">
        <v>1200000</v>
      </c>
      <c r="K65" s="55">
        <f t="shared" si="6"/>
        <v>10000</v>
      </c>
      <c r="L65" s="50">
        <f t="shared" si="9"/>
        <v>10000</v>
      </c>
      <c r="M65" s="50">
        <f>30000-20000</f>
        <v>10000</v>
      </c>
      <c r="N65" s="50">
        <v>0</v>
      </c>
      <c r="O65" s="50">
        <v>0</v>
      </c>
      <c r="P65" s="50">
        <v>0</v>
      </c>
      <c r="Q65" s="51">
        <v>0</v>
      </c>
    </row>
    <row r="66" spans="1:17" ht="26.25" customHeight="1">
      <c r="A66" s="15"/>
      <c r="B66" s="30" t="s">
        <v>17</v>
      </c>
      <c r="C66" s="10"/>
      <c r="D66" s="10"/>
      <c r="E66" s="22">
        <f>SUM(E19:E30)</f>
        <v>1442000</v>
      </c>
      <c r="F66" s="22" t="e">
        <f>SUM(F19+#REF!+F21+F22+#REF!+#REF!+#REF!+#REF!+F29+#REF!+#REF!+#REF!+#REF!+F56+#REF!+#REF!+F41+#REF!+#REF!+#REF!+#REF!+F42+F43+F44+F45+#REF!+F46+#REF!+#REF!+F49+F51+#REF!+F52+#REF!+#REF!+#REF!+F54+#REF!+#REF!+F57+F59+F60+F61+#REF!+F63+F64+F40+F65+#REF!+#REF!+F30)</f>
        <v>#REF!</v>
      </c>
      <c r="G66" s="22">
        <f>SUM(G19:G30)</f>
        <v>680000</v>
      </c>
      <c r="H66" s="22">
        <f>SUM(H19:H65)</f>
        <v>1399098</v>
      </c>
      <c r="I66" s="22">
        <f>SUM(I19:I30)</f>
        <v>0</v>
      </c>
      <c r="J66" s="28">
        <f>SUM(J19:J30)</f>
        <v>1200000</v>
      </c>
      <c r="K66" s="25">
        <f>SUM(L66+O66+P66+Q66)</f>
        <v>23239745</v>
      </c>
      <c r="L66" s="22">
        <f aca="true" t="shared" si="10" ref="L66:Q66">SUM(L19:L65)</f>
        <v>12249745</v>
      </c>
      <c r="M66" s="22">
        <f t="shared" si="10"/>
        <v>11584745</v>
      </c>
      <c r="N66" s="22">
        <f t="shared" si="10"/>
        <v>665000</v>
      </c>
      <c r="O66" s="22">
        <f t="shared" si="10"/>
        <v>0</v>
      </c>
      <c r="P66" s="22">
        <f t="shared" si="10"/>
        <v>0</v>
      </c>
      <c r="Q66" s="22">
        <f t="shared" si="10"/>
        <v>10990000</v>
      </c>
    </row>
    <row r="67" spans="1:17" ht="15.75">
      <c r="A67" s="20" t="s">
        <v>3</v>
      </c>
      <c r="B67" s="21" t="s">
        <v>4</v>
      </c>
      <c r="C67" s="10"/>
      <c r="D67" s="10"/>
      <c r="E67" s="23"/>
      <c r="F67" s="23"/>
      <c r="G67" s="23"/>
      <c r="H67" s="23"/>
      <c r="I67" s="23"/>
      <c r="J67" s="24"/>
      <c r="K67" s="25"/>
      <c r="L67" s="23"/>
      <c r="M67" s="23"/>
      <c r="N67" s="23"/>
      <c r="O67" s="23"/>
      <c r="P67" s="23"/>
      <c r="Q67" s="26"/>
    </row>
    <row r="68" spans="1:17" s="61" customFormat="1" ht="36.75" customHeight="1">
      <c r="A68" s="47">
        <v>1</v>
      </c>
      <c r="B68" s="46" t="s">
        <v>87</v>
      </c>
      <c r="C68" s="58" t="s">
        <v>5</v>
      </c>
      <c r="D68" s="58"/>
      <c r="E68" s="50"/>
      <c r="F68" s="50"/>
      <c r="G68" s="50"/>
      <c r="H68" s="50"/>
      <c r="I68" s="50"/>
      <c r="J68" s="59"/>
      <c r="K68" s="55">
        <f>SUM(L68+O68+Q68+P68)</f>
        <v>110000</v>
      </c>
      <c r="L68" s="50">
        <f>SUM(M68:N68)</f>
        <v>50000</v>
      </c>
      <c r="M68" s="50">
        <v>10000</v>
      </c>
      <c r="N68" s="50">
        <v>40000</v>
      </c>
      <c r="O68" s="50">
        <v>0</v>
      </c>
      <c r="P68" s="50">
        <v>0</v>
      </c>
      <c r="Q68" s="51">
        <v>60000</v>
      </c>
    </row>
    <row r="69" spans="1:17" s="61" customFormat="1" ht="47.25">
      <c r="A69" s="47">
        <v>2</v>
      </c>
      <c r="B69" s="46" t="s">
        <v>97</v>
      </c>
      <c r="C69" s="58" t="s">
        <v>5</v>
      </c>
      <c r="D69" s="58"/>
      <c r="E69" s="50"/>
      <c r="F69" s="50"/>
      <c r="G69" s="50"/>
      <c r="H69" s="50"/>
      <c r="I69" s="50"/>
      <c r="J69" s="59"/>
      <c r="K69" s="55">
        <f>SUM(L69+O69+Q69+P69)</f>
        <v>130000</v>
      </c>
      <c r="L69" s="50">
        <f>SUM(M69:N69)</f>
        <v>130000</v>
      </c>
      <c r="M69" s="50">
        <f>10000+80000</f>
        <v>90000</v>
      </c>
      <c r="N69" s="50">
        <v>40000</v>
      </c>
      <c r="O69" s="50">
        <v>0</v>
      </c>
      <c r="P69" s="50">
        <v>0</v>
      </c>
      <c r="Q69" s="51">
        <v>0</v>
      </c>
    </row>
    <row r="70" spans="1:17" ht="54" customHeight="1">
      <c r="A70" s="47">
        <v>3</v>
      </c>
      <c r="B70" s="46" t="s">
        <v>49</v>
      </c>
      <c r="C70" s="10" t="s">
        <v>5</v>
      </c>
      <c r="D70" s="10"/>
      <c r="E70" s="23"/>
      <c r="F70" s="23"/>
      <c r="G70" s="23"/>
      <c r="H70" s="23"/>
      <c r="I70" s="23"/>
      <c r="J70" s="24"/>
      <c r="K70" s="25">
        <f aca="true" t="shared" si="11" ref="K70:K76">SUM(L70+O70+Q70+P70)</f>
        <v>100000</v>
      </c>
      <c r="L70" s="23">
        <f aca="true" t="shared" si="12" ref="L70:L76">SUM(M70:N70)</f>
        <v>100000</v>
      </c>
      <c r="M70" s="23">
        <v>20000</v>
      </c>
      <c r="N70" s="23">
        <v>80000</v>
      </c>
      <c r="O70" s="23">
        <v>0</v>
      </c>
      <c r="P70" s="23">
        <v>0</v>
      </c>
      <c r="Q70" s="26">
        <v>0</v>
      </c>
    </row>
    <row r="71" spans="1:17" ht="47.25">
      <c r="A71" s="47">
        <v>4</v>
      </c>
      <c r="B71" s="46" t="s">
        <v>54</v>
      </c>
      <c r="C71" s="10" t="s">
        <v>5</v>
      </c>
      <c r="D71" s="10"/>
      <c r="E71" s="23"/>
      <c r="F71" s="23"/>
      <c r="G71" s="23"/>
      <c r="H71" s="23"/>
      <c r="I71" s="23"/>
      <c r="J71" s="24"/>
      <c r="K71" s="25">
        <f t="shared" si="11"/>
        <v>250000</v>
      </c>
      <c r="L71" s="23">
        <f t="shared" si="12"/>
        <v>100000</v>
      </c>
      <c r="M71" s="23">
        <v>40000</v>
      </c>
      <c r="N71" s="23">
        <v>60000</v>
      </c>
      <c r="O71" s="23">
        <v>0</v>
      </c>
      <c r="P71" s="23">
        <v>0</v>
      </c>
      <c r="Q71" s="26">
        <v>150000</v>
      </c>
    </row>
    <row r="72" spans="1:17" s="61" customFormat="1" ht="47.25">
      <c r="A72" s="47">
        <v>5</v>
      </c>
      <c r="B72" s="46" t="s">
        <v>88</v>
      </c>
      <c r="C72" s="58" t="s">
        <v>5</v>
      </c>
      <c r="D72" s="58"/>
      <c r="E72" s="50"/>
      <c r="F72" s="50"/>
      <c r="G72" s="50"/>
      <c r="H72" s="50"/>
      <c r="I72" s="50"/>
      <c r="J72" s="59"/>
      <c r="K72" s="55">
        <f>SUM(L72+O72+Q72+P72)</f>
        <v>400000</v>
      </c>
      <c r="L72" s="50">
        <f>SUM(M72:N72)</f>
        <v>340000</v>
      </c>
      <c r="M72" s="50">
        <v>260000</v>
      </c>
      <c r="N72" s="50">
        <v>80000</v>
      </c>
      <c r="O72" s="50">
        <v>0</v>
      </c>
      <c r="P72" s="50">
        <v>0</v>
      </c>
      <c r="Q72" s="51">
        <v>60000</v>
      </c>
    </row>
    <row r="73" spans="1:17" ht="47.25">
      <c r="A73" s="47">
        <v>6</v>
      </c>
      <c r="B73" s="46" t="s">
        <v>50</v>
      </c>
      <c r="C73" s="10" t="s">
        <v>5</v>
      </c>
      <c r="D73" s="10"/>
      <c r="E73" s="23"/>
      <c r="F73" s="23"/>
      <c r="G73" s="23"/>
      <c r="H73" s="23"/>
      <c r="I73" s="23"/>
      <c r="J73" s="24"/>
      <c r="K73" s="25">
        <f t="shared" si="11"/>
        <v>215000</v>
      </c>
      <c r="L73" s="23">
        <f t="shared" si="12"/>
        <v>55000</v>
      </c>
      <c r="M73" s="23">
        <v>15000</v>
      </c>
      <c r="N73" s="23">
        <v>40000</v>
      </c>
      <c r="O73" s="23">
        <v>0</v>
      </c>
      <c r="P73" s="23">
        <v>0</v>
      </c>
      <c r="Q73" s="26">
        <v>160000</v>
      </c>
    </row>
    <row r="74" spans="1:17" ht="31.5">
      <c r="A74" s="47">
        <v>7</v>
      </c>
      <c r="B74" s="46" t="s">
        <v>55</v>
      </c>
      <c r="C74" s="10" t="s">
        <v>5</v>
      </c>
      <c r="D74" s="10"/>
      <c r="E74" s="23"/>
      <c r="F74" s="23"/>
      <c r="G74" s="23"/>
      <c r="H74" s="23"/>
      <c r="I74" s="23"/>
      <c r="J74" s="24"/>
      <c r="K74" s="25">
        <f t="shared" si="11"/>
        <v>220000</v>
      </c>
      <c r="L74" s="23">
        <f t="shared" si="12"/>
        <v>220000</v>
      </c>
      <c r="M74" s="23">
        <f>10000+170000</f>
        <v>180000</v>
      </c>
      <c r="N74" s="23">
        <v>40000</v>
      </c>
      <c r="O74" s="23">
        <v>0</v>
      </c>
      <c r="P74" s="23">
        <v>0</v>
      </c>
      <c r="Q74" s="26">
        <v>0</v>
      </c>
    </row>
    <row r="75" spans="1:17" ht="63">
      <c r="A75" s="47">
        <v>8</v>
      </c>
      <c r="B75" s="46" t="s">
        <v>98</v>
      </c>
      <c r="C75" s="10" t="s">
        <v>5</v>
      </c>
      <c r="D75" s="10"/>
      <c r="E75" s="23"/>
      <c r="F75" s="23"/>
      <c r="G75" s="23"/>
      <c r="H75" s="23"/>
      <c r="I75" s="23"/>
      <c r="J75" s="24"/>
      <c r="K75" s="25">
        <f t="shared" si="11"/>
        <v>250000</v>
      </c>
      <c r="L75" s="23">
        <f t="shared" si="12"/>
        <v>250000</v>
      </c>
      <c r="M75" s="23">
        <f>50000+100000</f>
        <v>150000</v>
      </c>
      <c r="N75" s="23">
        <v>100000</v>
      </c>
      <c r="O75" s="23">
        <v>0</v>
      </c>
      <c r="P75" s="23">
        <v>0</v>
      </c>
      <c r="Q75" s="26">
        <v>0</v>
      </c>
    </row>
    <row r="76" spans="1:17" ht="31.5">
      <c r="A76" s="47">
        <v>9</v>
      </c>
      <c r="B76" s="46" t="s">
        <v>53</v>
      </c>
      <c r="C76" s="10" t="s">
        <v>5</v>
      </c>
      <c r="D76" s="10"/>
      <c r="E76" s="23"/>
      <c r="F76" s="23"/>
      <c r="G76" s="23"/>
      <c r="H76" s="23"/>
      <c r="I76" s="23"/>
      <c r="J76" s="24"/>
      <c r="K76" s="25">
        <f t="shared" si="11"/>
        <v>30000</v>
      </c>
      <c r="L76" s="23">
        <f t="shared" si="12"/>
        <v>30000</v>
      </c>
      <c r="M76" s="23">
        <v>30000</v>
      </c>
      <c r="N76" s="23">
        <v>0</v>
      </c>
      <c r="O76" s="23">
        <v>0</v>
      </c>
      <c r="P76" s="23">
        <v>0</v>
      </c>
      <c r="Q76" s="26">
        <v>0</v>
      </c>
    </row>
    <row r="77" spans="1:17" ht="46.5" customHeight="1">
      <c r="A77" s="47">
        <v>10</v>
      </c>
      <c r="B77" s="9" t="s">
        <v>56</v>
      </c>
      <c r="C77" s="10" t="s">
        <v>5</v>
      </c>
      <c r="D77" s="10">
        <v>290000</v>
      </c>
      <c r="E77" s="23">
        <f>SUM(F77:G77)</f>
        <v>190000</v>
      </c>
      <c r="F77" s="23">
        <v>80000</v>
      </c>
      <c r="G77" s="23">
        <v>110000</v>
      </c>
      <c r="H77" s="23">
        <v>0</v>
      </c>
      <c r="I77" s="23">
        <v>0</v>
      </c>
      <c r="J77" s="24">
        <v>100000</v>
      </c>
      <c r="K77" s="25">
        <f aca="true" t="shared" si="13" ref="K77:K82">SUM(L77+Q77+O77+P77)</f>
        <v>80000</v>
      </c>
      <c r="L77" s="23">
        <f aca="true" t="shared" si="14" ref="L77:L82">SUM(M77:N77)</f>
        <v>80000</v>
      </c>
      <c r="M77" s="23">
        <v>65000</v>
      </c>
      <c r="N77" s="23">
        <v>15000</v>
      </c>
      <c r="O77" s="23">
        <v>0</v>
      </c>
      <c r="P77" s="23">
        <v>0</v>
      </c>
      <c r="Q77" s="26">
        <v>0</v>
      </c>
    </row>
    <row r="78" spans="1:17" ht="79.5" customHeight="1">
      <c r="A78" s="47">
        <v>11</v>
      </c>
      <c r="B78" s="9" t="s">
        <v>100</v>
      </c>
      <c r="C78" s="10" t="s">
        <v>5</v>
      </c>
      <c r="D78" s="32"/>
      <c r="E78" s="23"/>
      <c r="F78" s="23"/>
      <c r="G78" s="33"/>
      <c r="H78" s="23"/>
      <c r="I78" s="23"/>
      <c r="J78" s="24"/>
      <c r="K78" s="25">
        <f t="shared" si="13"/>
        <v>50000</v>
      </c>
      <c r="L78" s="23">
        <f t="shared" si="14"/>
        <v>50000</v>
      </c>
      <c r="M78" s="23">
        <v>50000</v>
      </c>
      <c r="N78" s="33">
        <v>0</v>
      </c>
      <c r="O78" s="23">
        <v>0</v>
      </c>
      <c r="P78" s="23">
        <v>0</v>
      </c>
      <c r="Q78" s="26">
        <v>0</v>
      </c>
    </row>
    <row r="79" spans="1:17" ht="46.5" customHeight="1">
      <c r="A79" s="47">
        <v>12</v>
      </c>
      <c r="B79" s="9" t="s">
        <v>57</v>
      </c>
      <c r="C79" s="10" t="s">
        <v>5</v>
      </c>
      <c r="D79" s="32"/>
      <c r="E79" s="23"/>
      <c r="F79" s="23"/>
      <c r="G79" s="33"/>
      <c r="H79" s="23"/>
      <c r="I79" s="23"/>
      <c r="J79" s="24"/>
      <c r="K79" s="25">
        <f t="shared" si="13"/>
        <v>60000</v>
      </c>
      <c r="L79" s="23">
        <f t="shared" si="14"/>
        <v>60000</v>
      </c>
      <c r="M79" s="23">
        <v>48000</v>
      </c>
      <c r="N79" s="33">
        <v>12000</v>
      </c>
      <c r="O79" s="23">
        <v>0</v>
      </c>
      <c r="P79" s="23">
        <v>0</v>
      </c>
      <c r="Q79" s="26">
        <v>0</v>
      </c>
    </row>
    <row r="80" spans="1:17" ht="47.25" customHeight="1">
      <c r="A80" s="47">
        <v>13</v>
      </c>
      <c r="B80" s="9" t="s">
        <v>58</v>
      </c>
      <c r="C80" s="10" t="s">
        <v>5</v>
      </c>
      <c r="D80" s="32"/>
      <c r="E80" s="23"/>
      <c r="F80" s="23"/>
      <c r="G80" s="33"/>
      <c r="H80" s="23"/>
      <c r="I80" s="23"/>
      <c r="J80" s="24"/>
      <c r="K80" s="25">
        <f t="shared" si="13"/>
        <v>80000</v>
      </c>
      <c r="L80" s="23">
        <f t="shared" si="14"/>
        <v>80000</v>
      </c>
      <c r="M80" s="23">
        <v>20000</v>
      </c>
      <c r="N80" s="33">
        <v>60000</v>
      </c>
      <c r="O80" s="23">
        <v>0</v>
      </c>
      <c r="P80" s="23">
        <v>0</v>
      </c>
      <c r="Q80" s="26">
        <v>0</v>
      </c>
    </row>
    <row r="81" spans="1:17" ht="34.5" customHeight="1">
      <c r="A81" s="47">
        <v>14</v>
      </c>
      <c r="B81" s="9" t="s">
        <v>81</v>
      </c>
      <c r="C81" s="10" t="s">
        <v>5</v>
      </c>
      <c r="D81" s="32"/>
      <c r="E81" s="23"/>
      <c r="F81" s="23"/>
      <c r="G81" s="33"/>
      <c r="H81" s="23"/>
      <c r="I81" s="23"/>
      <c r="J81" s="24"/>
      <c r="K81" s="25">
        <f t="shared" si="13"/>
        <v>53000</v>
      </c>
      <c r="L81" s="23">
        <f t="shared" si="14"/>
        <v>53000</v>
      </c>
      <c r="M81" s="23">
        <v>0</v>
      </c>
      <c r="N81" s="33">
        <v>53000</v>
      </c>
      <c r="O81" s="23">
        <v>0</v>
      </c>
      <c r="P81" s="23">
        <v>0</v>
      </c>
      <c r="Q81" s="26">
        <v>0</v>
      </c>
    </row>
    <row r="82" spans="1:17" ht="33" customHeight="1">
      <c r="A82" s="47">
        <v>15</v>
      </c>
      <c r="B82" s="31" t="s">
        <v>89</v>
      </c>
      <c r="C82" s="10" t="s">
        <v>5</v>
      </c>
      <c r="D82" s="32">
        <v>50000</v>
      </c>
      <c r="E82" s="23">
        <f>SUM(F82:G82)</f>
        <v>50000</v>
      </c>
      <c r="F82" s="23">
        <v>50000</v>
      </c>
      <c r="G82" s="33">
        <v>0</v>
      </c>
      <c r="H82" s="23">
        <v>0</v>
      </c>
      <c r="I82" s="23">
        <v>0</v>
      </c>
      <c r="J82" s="24">
        <v>0</v>
      </c>
      <c r="K82" s="25">
        <f t="shared" si="13"/>
        <v>138660</v>
      </c>
      <c r="L82" s="23">
        <f t="shared" si="14"/>
        <v>138660</v>
      </c>
      <c r="M82" s="23">
        <f>50000+88660</f>
        <v>138660</v>
      </c>
      <c r="N82" s="33">
        <v>0</v>
      </c>
      <c r="O82" s="23">
        <v>0</v>
      </c>
      <c r="P82" s="23">
        <v>0</v>
      </c>
      <c r="Q82" s="26">
        <v>0</v>
      </c>
    </row>
    <row r="83" spans="1:17" ht="37.5" customHeight="1">
      <c r="A83" s="47">
        <v>16</v>
      </c>
      <c r="B83" s="9" t="s">
        <v>66</v>
      </c>
      <c r="C83" s="10" t="s">
        <v>6</v>
      </c>
      <c r="D83" s="10">
        <v>170000</v>
      </c>
      <c r="E83" s="23">
        <f aca="true" t="shared" si="15" ref="E83:E90">SUM(F83:G83)</f>
        <v>70000</v>
      </c>
      <c r="F83" s="23">
        <v>70000</v>
      </c>
      <c r="G83" s="23">
        <v>0</v>
      </c>
      <c r="H83" s="23">
        <v>0</v>
      </c>
      <c r="I83" s="23">
        <v>0</v>
      </c>
      <c r="J83" s="24">
        <v>100000</v>
      </c>
      <c r="K83" s="25">
        <f aca="true" t="shared" si="16" ref="K83:K96">SUM(L83+Q83+O83+P83)</f>
        <v>100000</v>
      </c>
      <c r="L83" s="23">
        <f aca="true" t="shared" si="17" ref="L83:L89">SUM(M83:N83)</f>
        <v>100000</v>
      </c>
      <c r="M83" s="23">
        <v>100000</v>
      </c>
      <c r="N83" s="23">
        <v>0</v>
      </c>
      <c r="O83" s="23">
        <v>0</v>
      </c>
      <c r="P83" s="23">
        <v>0</v>
      </c>
      <c r="Q83" s="26">
        <v>0</v>
      </c>
    </row>
    <row r="84" spans="1:17" s="61" customFormat="1" ht="21" customHeight="1">
      <c r="A84" s="47">
        <v>17</v>
      </c>
      <c r="B84" s="45" t="s">
        <v>67</v>
      </c>
      <c r="C84" s="58" t="s">
        <v>6</v>
      </c>
      <c r="D84" s="58">
        <v>250000</v>
      </c>
      <c r="E84" s="50">
        <f t="shared" si="15"/>
        <v>50000</v>
      </c>
      <c r="F84" s="50">
        <v>50000</v>
      </c>
      <c r="G84" s="50">
        <v>0</v>
      </c>
      <c r="H84" s="50">
        <v>0</v>
      </c>
      <c r="I84" s="50">
        <v>0</v>
      </c>
      <c r="J84" s="59">
        <v>200000</v>
      </c>
      <c r="K84" s="55">
        <f t="shared" si="16"/>
        <v>37000</v>
      </c>
      <c r="L84" s="50">
        <f t="shared" si="17"/>
        <v>37000</v>
      </c>
      <c r="M84" s="50">
        <f>200000-150000-13000</f>
        <v>37000</v>
      </c>
      <c r="N84" s="50">
        <v>0</v>
      </c>
      <c r="O84" s="50">
        <v>0</v>
      </c>
      <c r="P84" s="50">
        <v>0</v>
      </c>
      <c r="Q84" s="51">
        <v>0</v>
      </c>
    </row>
    <row r="85" spans="1:17" ht="36.75" customHeight="1">
      <c r="A85" s="47">
        <v>18</v>
      </c>
      <c r="B85" s="9" t="s">
        <v>68</v>
      </c>
      <c r="C85" s="10" t="s">
        <v>6</v>
      </c>
      <c r="D85" s="10"/>
      <c r="E85" s="23"/>
      <c r="F85" s="23"/>
      <c r="G85" s="23"/>
      <c r="H85" s="23"/>
      <c r="I85" s="23"/>
      <c r="J85" s="24"/>
      <c r="K85" s="25">
        <f t="shared" si="16"/>
        <v>140000</v>
      </c>
      <c r="L85" s="50">
        <f t="shared" si="17"/>
        <v>140000</v>
      </c>
      <c r="M85" s="50">
        <f>200000-150000+90000</f>
        <v>140000</v>
      </c>
      <c r="N85" s="23">
        <v>0</v>
      </c>
      <c r="O85" s="23">
        <v>0</v>
      </c>
      <c r="P85" s="23">
        <v>0</v>
      </c>
      <c r="Q85" s="26">
        <v>0</v>
      </c>
    </row>
    <row r="86" spans="1:17" ht="22.5" customHeight="1">
      <c r="A86" s="47">
        <v>19</v>
      </c>
      <c r="B86" s="9" t="s">
        <v>86</v>
      </c>
      <c r="C86" s="10" t="s">
        <v>6</v>
      </c>
      <c r="D86" s="10"/>
      <c r="E86" s="23"/>
      <c r="F86" s="23"/>
      <c r="G86" s="23"/>
      <c r="H86" s="23"/>
      <c r="I86" s="23"/>
      <c r="J86" s="24"/>
      <c r="K86" s="25">
        <f t="shared" si="16"/>
        <v>50000</v>
      </c>
      <c r="L86" s="50">
        <f t="shared" si="17"/>
        <v>50000</v>
      </c>
      <c r="M86" s="50">
        <f>200000-150000</f>
        <v>50000</v>
      </c>
      <c r="N86" s="23">
        <v>0</v>
      </c>
      <c r="O86" s="23">
        <v>0</v>
      </c>
      <c r="P86" s="23">
        <v>0</v>
      </c>
      <c r="Q86" s="26">
        <v>0</v>
      </c>
    </row>
    <row r="87" spans="1:17" ht="36.75" customHeight="1">
      <c r="A87" s="47">
        <v>20</v>
      </c>
      <c r="B87" s="9" t="s">
        <v>90</v>
      </c>
      <c r="C87" s="10" t="s">
        <v>6</v>
      </c>
      <c r="D87" s="10">
        <v>180000</v>
      </c>
      <c r="E87" s="23">
        <f t="shared" si="15"/>
        <v>50000</v>
      </c>
      <c r="F87" s="23">
        <v>50000</v>
      </c>
      <c r="G87" s="23">
        <v>0</v>
      </c>
      <c r="H87" s="23">
        <v>0</v>
      </c>
      <c r="I87" s="23">
        <v>0</v>
      </c>
      <c r="J87" s="24">
        <v>130000</v>
      </c>
      <c r="K87" s="25">
        <f t="shared" si="16"/>
        <v>150000</v>
      </c>
      <c r="L87" s="23">
        <f t="shared" si="17"/>
        <v>150000</v>
      </c>
      <c r="M87" s="23">
        <v>150000</v>
      </c>
      <c r="N87" s="23">
        <v>0</v>
      </c>
      <c r="O87" s="23">
        <v>0</v>
      </c>
      <c r="P87" s="23">
        <v>0</v>
      </c>
      <c r="Q87" s="26">
        <v>0</v>
      </c>
    </row>
    <row r="88" spans="1:17" ht="33" customHeight="1">
      <c r="A88" s="47">
        <v>21</v>
      </c>
      <c r="B88" s="9" t="s">
        <v>69</v>
      </c>
      <c r="C88" s="10" t="s">
        <v>6</v>
      </c>
      <c r="D88" s="10">
        <v>600000</v>
      </c>
      <c r="E88" s="23">
        <f t="shared" si="15"/>
        <v>60000</v>
      </c>
      <c r="F88" s="23">
        <v>60000</v>
      </c>
      <c r="G88" s="23">
        <v>0</v>
      </c>
      <c r="H88" s="23">
        <v>0</v>
      </c>
      <c r="I88" s="23">
        <v>0</v>
      </c>
      <c r="J88" s="24">
        <v>220000</v>
      </c>
      <c r="K88" s="25">
        <f t="shared" si="16"/>
        <v>300000</v>
      </c>
      <c r="L88" s="23">
        <f t="shared" si="17"/>
        <v>50000</v>
      </c>
      <c r="M88" s="23">
        <f>300000-250000</f>
        <v>50000</v>
      </c>
      <c r="N88" s="23">
        <v>0</v>
      </c>
      <c r="O88" s="23">
        <v>0</v>
      </c>
      <c r="P88" s="23">
        <v>0</v>
      </c>
      <c r="Q88" s="26">
        <v>250000</v>
      </c>
    </row>
    <row r="89" spans="1:17" ht="22.5" customHeight="1">
      <c r="A89" s="47">
        <v>22</v>
      </c>
      <c r="B89" s="9" t="s">
        <v>70</v>
      </c>
      <c r="C89" s="10" t="s">
        <v>6</v>
      </c>
      <c r="D89" s="10"/>
      <c r="E89" s="23"/>
      <c r="F89" s="23"/>
      <c r="G89" s="22"/>
      <c r="H89" s="22"/>
      <c r="I89" s="22"/>
      <c r="J89" s="28"/>
      <c r="K89" s="25">
        <f t="shared" si="16"/>
        <v>580000</v>
      </c>
      <c r="L89" s="23">
        <f t="shared" si="17"/>
        <v>580000</v>
      </c>
      <c r="M89" s="23">
        <f>300000+280000</f>
        <v>580000</v>
      </c>
      <c r="N89" s="50">
        <v>0</v>
      </c>
      <c r="O89" s="50">
        <v>0</v>
      </c>
      <c r="P89" s="50">
        <v>0</v>
      </c>
      <c r="Q89" s="26">
        <v>0</v>
      </c>
    </row>
    <row r="90" spans="1:17" s="61" customFormat="1" ht="21.75" customHeight="1">
      <c r="A90" s="47">
        <v>23</v>
      </c>
      <c r="B90" s="45" t="s">
        <v>71</v>
      </c>
      <c r="C90" s="58" t="s">
        <v>6</v>
      </c>
      <c r="D90" s="58">
        <v>290000</v>
      </c>
      <c r="E90" s="50">
        <f t="shared" si="15"/>
        <v>40000</v>
      </c>
      <c r="F90" s="50">
        <v>40000</v>
      </c>
      <c r="G90" s="50">
        <v>0</v>
      </c>
      <c r="H90" s="50">
        <v>0</v>
      </c>
      <c r="I90" s="50">
        <v>0</v>
      </c>
      <c r="J90" s="59">
        <v>250000</v>
      </c>
      <c r="K90" s="55">
        <f t="shared" si="16"/>
        <v>100000</v>
      </c>
      <c r="L90" s="50">
        <f aca="true" t="shared" si="18" ref="L90:L109">SUM(M90:N90)</f>
        <v>100000</v>
      </c>
      <c r="M90" s="50">
        <v>100000</v>
      </c>
      <c r="N90" s="50">
        <v>0</v>
      </c>
      <c r="O90" s="50">
        <v>0</v>
      </c>
      <c r="P90" s="50">
        <v>0</v>
      </c>
      <c r="Q90" s="51">
        <v>0</v>
      </c>
    </row>
    <row r="91" spans="1:17" ht="36.75" customHeight="1">
      <c r="A91" s="47">
        <v>24</v>
      </c>
      <c r="B91" s="9" t="s">
        <v>72</v>
      </c>
      <c r="C91" s="10" t="s">
        <v>6</v>
      </c>
      <c r="D91" s="10">
        <v>330000</v>
      </c>
      <c r="E91" s="23">
        <f>SUM(F91:G91)</f>
        <v>80000</v>
      </c>
      <c r="F91" s="23">
        <v>80000</v>
      </c>
      <c r="G91" s="23">
        <v>0</v>
      </c>
      <c r="H91" s="23">
        <v>0</v>
      </c>
      <c r="I91" s="23">
        <v>0</v>
      </c>
      <c r="J91" s="24">
        <v>0</v>
      </c>
      <c r="K91" s="25">
        <f t="shared" si="16"/>
        <v>200000</v>
      </c>
      <c r="L91" s="23">
        <f t="shared" si="18"/>
        <v>50000</v>
      </c>
      <c r="M91" s="23">
        <f>200000-150000</f>
        <v>50000</v>
      </c>
      <c r="N91" s="23">
        <v>0</v>
      </c>
      <c r="O91" s="23">
        <v>0</v>
      </c>
      <c r="P91" s="23">
        <v>0</v>
      </c>
      <c r="Q91" s="26">
        <v>150000</v>
      </c>
    </row>
    <row r="92" spans="1:17" s="61" customFormat="1" ht="31.5" customHeight="1">
      <c r="A92" s="47">
        <v>25</v>
      </c>
      <c r="B92" s="45" t="s">
        <v>91</v>
      </c>
      <c r="C92" s="58" t="s">
        <v>6</v>
      </c>
      <c r="D92" s="58"/>
      <c r="E92" s="50"/>
      <c r="F92" s="50"/>
      <c r="G92" s="50"/>
      <c r="H92" s="50"/>
      <c r="I92" s="50"/>
      <c r="J92" s="59"/>
      <c r="K92" s="55">
        <f t="shared" si="16"/>
        <v>152000</v>
      </c>
      <c r="L92" s="50">
        <f t="shared" si="18"/>
        <v>152000</v>
      </c>
      <c r="M92" s="50">
        <f>60000+92000</f>
        <v>152000</v>
      </c>
      <c r="N92" s="50">
        <v>0</v>
      </c>
      <c r="O92" s="50">
        <v>0</v>
      </c>
      <c r="P92" s="50">
        <v>0</v>
      </c>
      <c r="Q92" s="51">
        <v>0</v>
      </c>
    </row>
    <row r="93" spans="1:17" ht="47.25" customHeight="1" hidden="1">
      <c r="A93" s="56"/>
      <c r="B93" s="45"/>
      <c r="C93" s="52"/>
      <c r="D93" s="52"/>
      <c r="E93" s="53"/>
      <c r="F93" s="53"/>
      <c r="G93" s="53"/>
      <c r="H93" s="53"/>
      <c r="I93" s="53"/>
      <c r="J93" s="54"/>
      <c r="K93" s="55"/>
      <c r="L93" s="53">
        <f t="shared" si="18"/>
        <v>0</v>
      </c>
      <c r="M93" s="53">
        <v>0</v>
      </c>
      <c r="N93" s="53"/>
      <c r="O93" s="53"/>
      <c r="P93" s="53">
        <v>0</v>
      </c>
      <c r="Q93" s="57">
        <v>0</v>
      </c>
    </row>
    <row r="94" spans="1:17" ht="33" customHeight="1">
      <c r="A94" s="47">
        <v>26</v>
      </c>
      <c r="B94" s="9" t="s">
        <v>106</v>
      </c>
      <c r="C94" s="10" t="s">
        <v>6</v>
      </c>
      <c r="D94" s="10"/>
      <c r="E94" s="23"/>
      <c r="F94" s="23"/>
      <c r="G94" s="23"/>
      <c r="H94" s="23"/>
      <c r="I94" s="23"/>
      <c r="J94" s="24"/>
      <c r="K94" s="25">
        <f t="shared" si="16"/>
        <v>50000</v>
      </c>
      <c r="L94" s="23">
        <f t="shared" si="18"/>
        <v>50000</v>
      </c>
      <c r="M94" s="23">
        <v>50000</v>
      </c>
      <c r="N94" s="23">
        <v>0</v>
      </c>
      <c r="O94" s="23">
        <v>0</v>
      </c>
      <c r="P94" s="23">
        <v>0</v>
      </c>
      <c r="Q94" s="26">
        <v>0</v>
      </c>
    </row>
    <row r="95" spans="1:17" ht="33" customHeight="1">
      <c r="A95" s="47">
        <v>27</v>
      </c>
      <c r="B95" s="9" t="s">
        <v>92</v>
      </c>
      <c r="C95" s="10" t="s">
        <v>6</v>
      </c>
      <c r="D95" s="10"/>
      <c r="E95" s="23"/>
      <c r="F95" s="23"/>
      <c r="G95" s="23"/>
      <c r="H95" s="23"/>
      <c r="I95" s="23"/>
      <c r="J95" s="24"/>
      <c r="K95" s="25">
        <f t="shared" si="16"/>
        <v>50000</v>
      </c>
      <c r="L95" s="23">
        <f t="shared" si="18"/>
        <v>50000</v>
      </c>
      <c r="M95" s="23">
        <v>50000</v>
      </c>
      <c r="N95" s="23">
        <v>0</v>
      </c>
      <c r="O95" s="23">
        <v>0</v>
      </c>
      <c r="P95" s="23">
        <v>0</v>
      </c>
      <c r="Q95" s="26">
        <v>0</v>
      </c>
    </row>
    <row r="96" spans="1:17" ht="63" customHeight="1">
      <c r="A96" s="47">
        <v>28</v>
      </c>
      <c r="B96" s="9" t="s">
        <v>73</v>
      </c>
      <c r="C96" s="10" t="s">
        <v>6</v>
      </c>
      <c r="D96" s="10">
        <v>450000</v>
      </c>
      <c r="E96" s="23">
        <f>SUM(F96:G96)</f>
        <v>300000</v>
      </c>
      <c r="F96" s="23">
        <v>300000</v>
      </c>
      <c r="G96" s="23">
        <v>0</v>
      </c>
      <c r="H96" s="23">
        <v>0</v>
      </c>
      <c r="I96" s="23">
        <v>0</v>
      </c>
      <c r="J96" s="24">
        <v>0</v>
      </c>
      <c r="K96" s="25">
        <f t="shared" si="16"/>
        <v>550000</v>
      </c>
      <c r="L96" s="23">
        <f t="shared" si="18"/>
        <v>550000</v>
      </c>
      <c r="M96" s="23">
        <f>350000+200000</f>
        <v>550000</v>
      </c>
      <c r="N96" s="23">
        <v>0</v>
      </c>
      <c r="O96" s="23">
        <v>0</v>
      </c>
      <c r="P96" s="23">
        <v>0</v>
      </c>
      <c r="Q96" s="26">
        <v>0</v>
      </c>
    </row>
    <row r="97" spans="1:17" ht="47.25">
      <c r="A97" s="47">
        <v>29</v>
      </c>
      <c r="B97" s="9" t="s">
        <v>99</v>
      </c>
      <c r="C97" s="10" t="s">
        <v>10</v>
      </c>
      <c r="D97" s="10"/>
      <c r="E97" s="23"/>
      <c r="F97" s="23"/>
      <c r="G97" s="23"/>
      <c r="H97" s="23"/>
      <c r="I97" s="23"/>
      <c r="J97" s="24"/>
      <c r="K97" s="25">
        <f>SUM(L97+Q97+O97+P97)</f>
        <v>545000</v>
      </c>
      <c r="L97" s="23">
        <f>SUM(M97:N97)</f>
        <v>305000</v>
      </c>
      <c r="M97" s="23">
        <f>205000+100000</f>
        <v>305000</v>
      </c>
      <c r="N97" s="23">
        <v>0</v>
      </c>
      <c r="O97" s="23">
        <v>0</v>
      </c>
      <c r="P97" s="23">
        <v>0</v>
      </c>
      <c r="Q97" s="26">
        <v>240000</v>
      </c>
    </row>
    <row r="98" spans="1:17" ht="31.5">
      <c r="A98" s="47">
        <v>30</v>
      </c>
      <c r="B98" s="9" t="s">
        <v>62</v>
      </c>
      <c r="C98" s="10" t="s">
        <v>10</v>
      </c>
      <c r="D98" s="10"/>
      <c r="E98" s="23"/>
      <c r="F98" s="23"/>
      <c r="G98" s="23"/>
      <c r="H98" s="23"/>
      <c r="I98" s="23"/>
      <c r="J98" s="24"/>
      <c r="K98" s="25">
        <f>SUM(L98+Q98+O98+P98)</f>
        <v>250000</v>
      </c>
      <c r="L98" s="23">
        <f>SUM(M98:N98)</f>
        <v>250000</v>
      </c>
      <c r="M98" s="23">
        <v>250000</v>
      </c>
      <c r="N98" s="23">
        <v>0</v>
      </c>
      <c r="O98" s="23">
        <v>0</v>
      </c>
      <c r="P98" s="23">
        <v>0</v>
      </c>
      <c r="Q98" s="26">
        <v>0</v>
      </c>
    </row>
    <row r="99" spans="1:17" s="61" customFormat="1" ht="31.5">
      <c r="A99" s="47">
        <v>31</v>
      </c>
      <c r="B99" s="45" t="s">
        <v>63</v>
      </c>
      <c r="C99" s="58" t="s">
        <v>10</v>
      </c>
      <c r="D99" s="58"/>
      <c r="E99" s="50"/>
      <c r="F99" s="50"/>
      <c r="G99" s="50"/>
      <c r="H99" s="50"/>
      <c r="I99" s="50"/>
      <c r="J99" s="59"/>
      <c r="K99" s="55">
        <f>SUM(L99+Q99+O99+P99)</f>
        <v>250000</v>
      </c>
      <c r="L99" s="50">
        <f>SUM(M99:N99)</f>
        <v>50000</v>
      </c>
      <c r="M99" s="50">
        <f>150000-100000</f>
        <v>50000</v>
      </c>
      <c r="N99" s="50">
        <v>0</v>
      </c>
      <c r="O99" s="50">
        <v>0</v>
      </c>
      <c r="P99" s="50">
        <v>0</v>
      </c>
      <c r="Q99" s="51">
        <f>100000+100000</f>
        <v>200000</v>
      </c>
    </row>
    <row r="100" spans="1:17" ht="33.75" customHeight="1">
      <c r="A100" s="47">
        <v>32</v>
      </c>
      <c r="B100" s="46" t="s">
        <v>105</v>
      </c>
      <c r="C100" s="10" t="s">
        <v>10</v>
      </c>
      <c r="D100" s="10"/>
      <c r="E100" s="23"/>
      <c r="F100" s="23"/>
      <c r="G100" s="23"/>
      <c r="H100" s="23"/>
      <c r="I100" s="23"/>
      <c r="J100" s="24"/>
      <c r="K100" s="25">
        <f>SUM(L100+O100+Q100+P100)</f>
        <v>400000</v>
      </c>
      <c r="L100" s="23">
        <f>SUM(M100:N100)</f>
        <v>400000</v>
      </c>
      <c r="M100" s="23">
        <f>100000+300000</f>
        <v>400000</v>
      </c>
      <c r="N100" s="23">
        <v>0</v>
      </c>
      <c r="O100" s="23">
        <v>0</v>
      </c>
      <c r="P100" s="23">
        <v>0</v>
      </c>
      <c r="Q100" s="26">
        <v>0</v>
      </c>
    </row>
    <row r="101" spans="1:17" ht="22.5" customHeight="1">
      <c r="A101" s="47">
        <v>33</v>
      </c>
      <c r="B101" s="27" t="s">
        <v>9</v>
      </c>
      <c r="C101" s="10" t="s">
        <v>7</v>
      </c>
      <c r="D101" s="10">
        <v>100000</v>
      </c>
      <c r="E101" s="23">
        <f>SUM(F101:G101)</f>
        <v>100000</v>
      </c>
      <c r="F101" s="23">
        <v>100000</v>
      </c>
      <c r="G101" s="23">
        <v>0</v>
      </c>
      <c r="H101" s="23">
        <v>0</v>
      </c>
      <c r="I101" s="23">
        <v>0</v>
      </c>
      <c r="J101" s="24">
        <v>0</v>
      </c>
      <c r="K101" s="25">
        <f aca="true" t="shared" si="19" ref="K101:K120">SUM(L101+Q101+O101+P101)</f>
        <v>100000</v>
      </c>
      <c r="L101" s="23">
        <f t="shared" si="18"/>
        <v>100000</v>
      </c>
      <c r="M101" s="23">
        <v>100000</v>
      </c>
      <c r="N101" s="23">
        <v>0</v>
      </c>
      <c r="O101" s="23">
        <v>0</v>
      </c>
      <c r="P101" s="23">
        <v>0</v>
      </c>
      <c r="Q101" s="26">
        <v>0</v>
      </c>
    </row>
    <row r="102" spans="1:17" ht="57" customHeight="1">
      <c r="A102" s="47">
        <v>34</v>
      </c>
      <c r="B102" s="27" t="s">
        <v>131</v>
      </c>
      <c r="C102" s="10" t="s">
        <v>103</v>
      </c>
      <c r="D102" s="10"/>
      <c r="E102" s="23"/>
      <c r="F102" s="23"/>
      <c r="G102" s="23"/>
      <c r="H102" s="23"/>
      <c r="I102" s="23"/>
      <c r="J102" s="24"/>
      <c r="K102" s="25">
        <f t="shared" si="19"/>
        <v>19500</v>
      </c>
      <c r="L102" s="23">
        <f t="shared" si="18"/>
        <v>19500</v>
      </c>
      <c r="M102" s="48">
        <f>48000-28500</f>
        <v>19500</v>
      </c>
      <c r="N102" s="48">
        <v>0</v>
      </c>
      <c r="O102" s="48">
        <v>0</v>
      </c>
      <c r="P102" s="48">
        <v>0</v>
      </c>
      <c r="Q102" s="49">
        <v>0</v>
      </c>
    </row>
    <row r="103" spans="1:17" ht="33.75" customHeight="1">
      <c r="A103" s="47">
        <v>35</v>
      </c>
      <c r="B103" s="27" t="s">
        <v>104</v>
      </c>
      <c r="C103" s="10" t="s">
        <v>82</v>
      </c>
      <c r="D103" s="10"/>
      <c r="E103" s="23"/>
      <c r="F103" s="23"/>
      <c r="G103" s="23"/>
      <c r="H103" s="23"/>
      <c r="I103" s="23"/>
      <c r="J103" s="24"/>
      <c r="K103" s="25">
        <f t="shared" si="19"/>
        <v>50000</v>
      </c>
      <c r="L103" s="23">
        <f t="shared" si="18"/>
        <v>50000</v>
      </c>
      <c r="M103" s="48">
        <v>50000</v>
      </c>
      <c r="N103" s="48">
        <v>0</v>
      </c>
      <c r="O103" s="48">
        <v>0</v>
      </c>
      <c r="P103" s="48">
        <v>0</v>
      </c>
      <c r="Q103" s="49">
        <v>0</v>
      </c>
    </row>
    <row r="104" spans="1:17" ht="36" customHeight="1">
      <c r="A104" s="47">
        <v>36</v>
      </c>
      <c r="B104" s="34" t="s">
        <v>94</v>
      </c>
      <c r="C104" s="10" t="s">
        <v>22</v>
      </c>
      <c r="D104" s="10"/>
      <c r="E104" s="23"/>
      <c r="F104" s="23"/>
      <c r="G104" s="23"/>
      <c r="H104" s="23"/>
      <c r="I104" s="23"/>
      <c r="J104" s="24"/>
      <c r="K104" s="25">
        <f>SUM(L104+Q104+O104+P104)</f>
        <v>50000</v>
      </c>
      <c r="L104" s="23">
        <f>SUM(M104:N104)</f>
        <v>50000</v>
      </c>
      <c r="M104" s="23">
        <v>50000</v>
      </c>
      <c r="N104" s="23">
        <v>0</v>
      </c>
      <c r="O104" s="23">
        <v>0</v>
      </c>
      <c r="P104" s="23">
        <v>0</v>
      </c>
      <c r="Q104" s="26">
        <v>0</v>
      </c>
    </row>
    <row r="105" spans="1:17" ht="45.75" customHeight="1">
      <c r="A105" s="47">
        <v>37</v>
      </c>
      <c r="B105" s="27" t="s">
        <v>39</v>
      </c>
      <c r="C105" s="10" t="s">
        <v>11</v>
      </c>
      <c r="D105" s="10">
        <v>25000</v>
      </c>
      <c r="E105" s="23">
        <f>SUM(F105:G105)</f>
        <v>30000</v>
      </c>
      <c r="F105" s="23">
        <v>30000</v>
      </c>
      <c r="G105" s="23">
        <v>0</v>
      </c>
      <c r="H105" s="23">
        <v>0</v>
      </c>
      <c r="I105" s="23">
        <v>0</v>
      </c>
      <c r="J105" s="24">
        <v>0</v>
      </c>
      <c r="K105" s="25">
        <f t="shared" si="19"/>
        <v>75000</v>
      </c>
      <c r="L105" s="23">
        <f t="shared" si="18"/>
        <v>75000</v>
      </c>
      <c r="M105" s="23">
        <f>50000+25000</f>
        <v>75000</v>
      </c>
      <c r="N105" s="23">
        <v>0</v>
      </c>
      <c r="O105" s="23">
        <v>0</v>
      </c>
      <c r="P105" s="23">
        <v>0</v>
      </c>
      <c r="Q105" s="26">
        <v>0</v>
      </c>
    </row>
    <row r="106" spans="1:17" ht="94.5" customHeight="1">
      <c r="A106" s="47">
        <v>38</v>
      </c>
      <c r="B106" s="34" t="s">
        <v>102</v>
      </c>
      <c r="C106" s="10" t="s">
        <v>11</v>
      </c>
      <c r="D106" s="10">
        <v>200000</v>
      </c>
      <c r="E106" s="23">
        <f>SUM(F106:G106)</f>
        <v>50000</v>
      </c>
      <c r="F106" s="23">
        <v>50000</v>
      </c>
      <c r="G106" s="23">
        <v>0</v>
      </c>
      <c r="H106" s="23">
        <v>0</v>
      </c>
      <c r="I106" s="23">
        <v>0</v>
      </c>
      <c r="J106" s="24">
        <v>150000</v>
      </c>
      <c r="K106" s="25">
        <f t="shared" si="19"/>
        <v>340000</v>
      </c>
      <c r="L106" s="23">
        <f t="shared" si="18"/>
        <v>340000</v>
      </c>
      <c r="M106" s="23">
        <f>100000+240000</f>
        <v>340000</v>
      </c>
      <c r="N106" s="23">
        <v>0</v>
      </c>
      <c r="O106" s="23">
        <v>0</v>
      </c>
      <c r="P106" s="23">
        <v>0</v>
      </c>
      <c r="Q106" s="26">
        <v>0</v>
      </c>
    </row>
    <row r="107" spans="1:17" ht="37.5" customHeight="1">
      <c r="A107" s="47">
        <v>39</v>
      </c>
      <c r="B107" s="34" t="s">
        <v>93</v>
      </c>
      <c r="C107" s="10" t="s">
        <v>101</v>
      </c>
      <c r="D107" s="10"/>
      <c r="E107" s="23"/>
      <c r="F107" s="23"/>
      <c r="G107" s="23"/>
      <c r="H107" s="23"/>
      <c r="I107" s="23"/>
      <c r="J107" s="24"/>
      <c r="K107" s="25">
        <f t="shared" si="19"/>
        <v>50000</v>
      </c>
      <c r="L107" s="23">
        <f t="shared" si="18"/>
        <v>50000</v>
      </c>
      <c r="M107" s="48">
        <v>50000</v>
      </c>
      <c r="N107" s="48">
        <v>0</v>
      </c>
      <c r="O107" s="48">
        <v>0</v>
      </c>
      <c r="P107" s="48">
        <v>0</v>
      </c>
      <c r="Q107" s="49">
        <v>0</v>
      </c>
    </row>
    <row r="108" spans="1:17" ht="49.5" customHeight="1">
      <c r="A108" s="47">
        <v>40</v>
      </c>
      <c r="B108" s="34" t="s">
        <v>75</v>
      </c>
      <c r="C108" s="10" t="s">
        <v>101</v>
      </c>
      <c r="D108" s="10"/>
      <c r="E108" s="23"/>
      <c r="F108" s="23"/>
      <c r="G108" s="23"/>
      <c r="H108" s="23"/>
      <c r="I108" s="23"/>
      <c r="J108" s="24"/>
      <c r="K108" s="25">
        <f t="shared" si="19"/>
        <v>50000</v>
      </c>
      <c r="L108" s="23">
        <f t="shared" si="18"/>
        <v>50000</v>
      </c>
      <c r="M108" s="48">
        <v>50000</v>
      </c>
      <c r="N108" s="48">
        <v>0</v>
      </c>
      <c r="O108" s="48">
        <v>0</v>
      </c>
      <c r="P108" s="48">
        <v>0</v>
      </c>
      <c r="Q108" s="49">
        <v>0</v>
      </c>
    </row>
    <row r="109" spans="1:17" ht="50.25" customHeight="1">
      <c r="A109" s="47">
        <v>41</v>
      </c>
      <c r="B109" s="27" t="s">
        <v>111</v>
      </c>
      <c r="C109" s="10" t="s">
        <v>21</v>
      </c>
      <c r="D109" s="10"/>
      <c r="E109" s="23"/>
      <c r="F109" s="23"/>
      <c r="G109" s="23"/>
      <c r="H109" s="23"/>
      <c r="I109" s="23"/>
      <c r="J109" s="24"/>
      <c r="K109" s="25">
        <f t="shared" si="19"/>
        <v>50000</v>
      </c>
      <c r="L109" s="23">
        <f t="shared" si="18"/>
        <v>50000</v>
      </c>
      <c r="M109" s="48">
        <v>50000</v>
      </c>
      <c r="N109" s="48">
        <v>0</v>
      </c>
      <c r="O109" s="48">
        <v>0</v>
      </c>
      <c r="P109" s="48">
        <v>0</v>
      </c>
      <c r="Q109" s="49">
        <v>0</v>
      </c>
    </row>
    <row r="110" spans="1:17" s="65" customFormat="1" ht="113.25" customHeight="1">
      <c r="A110" s="47">
        <v>42</v>
      </c>
      <c r="B110" s="68" t="s">
        <v>112</v>
      </c>
      <c r="C110" s="58" t="s">
        <v>6</v>
      </c>
      <c r="D110" s="58"/>
      <c r="E110" s="50"/>
      <c r="F110" s="50"/>
      <c r="G110" s="50"/>
      <c r="H110" s="50"/>
      <c r="I110" s="50"/>
      <c r="J110" s="59"/>
      <c r="K110" s="55">
        <f t="shared" si="19"/>
        <v>550000</v>
      </c>
      <c r="L110" s="50">
        <f aca="true" t="shared" si="20" ref="L110:L119">SUM(M110:N110)</f>
        <v>550000</v>
      </c>
      <c r="M110" s="66">
        <f>420000+130000</f>
        <v>550000</v>
      </c>
      <c r="N110" s="63"/>
      <c r="O110" s="63"/>
      <c r="P110" s="63"/>
      <c r="Q110" s="64"/>
    </row>
    <row r="111" spans="1:17" s="65" customFormat="1" ht="21" customHeight="1">
      <c r="A111" s="47">
        <v>43</v>
      </c>
      <c r="B111" s="62" t="s">
        <v>113</v>
      </c>
      <c r="C111" s="58" t="s">
        <v>10</v>
      </c>
      <c r="D111" s="58"/>
      <c r="E111" s="50"/>
      <c r="F111" s="50"/>
      <c r="G111" s="50"/>
      <c r="H111" s="50"/>
      <c r="I111" s="50"/>
      <c r="J111" s="59"/>
      <c r="K111" s="55">
        <f t="shared" si="19"/>
        <v>180000</v>
      </c>
      <c r="L111" s="50">
        <f t="shared" si="20"/>
        <v>180000</v>
      </c>
      <c r="M111" s="66">
        <v>180000</v>
      </c>
      <c r="N111" s="63"/>
      <c r="O111" s="63"/>
      <c r="P111" s="63"/>
      <c r="Q111" s="64"/>
    </row>
    <row r="112" spans="1:17" s="65" customFormat="1" ht="29.25" customHeight="1">
      <c r="A112" s="47">
        <v>44</v>
      </c>
      <c r="B112" s="62" t="s">
        <v>114</v>
      </c>
      <c r="C112" s="58" t="s">
        <v>5</v>
      </c>
      <c r="D112" s="58"/>
      <c r="E112" s="50"/>
      <c r="F112" s="50"/>
      <c r="G112" s="50"/>
      <c r="H112" s="50"/>
      <c r="I112" s="50"/>
      <c r="J112" s="59"/>
      <c r="K112" s="55">
        <f t="shared" si="19"/>
        <v>300000</v>
      </c>
      <c r="L112" s="50">
        <f t="shared" si="20"/>
        <v>100000</v>
      </c>
      <c r="M112" s="66">
        <v>50000</v>
      </c>
      <c r="N112" s="66">
        <v>50000</v>
      </c>
      <c r="O112" s="63"/>
      <c r="P112" s="63"/>
      <c r="Q112" s="67">
        <v>200000</v>
      </c>
    </row>
    <row r="113" spans="1:17" s="65" customFormat="1" ht="29.25" customHeight="1">
      <c r="A113" s="47">
        <v>45</v>
      </c>
      <c r="B113" s="62" t="s">
        <v>115</v>
      </c>
      <c r="C113" s="58" t="s">
        <v>5</v>
      </c>
      <c r="D113" s="58"/>
      <c r="E113" s="50"/>
      <c r="F113" s="50"/>
      <c r="G113" s="50"/>
      <c r="H113" s="50"/>
      <c r="I113" s="50"/>
      <c r="J113" s="59"/>
      <c r="K113" s="55">
        <f t="shared" si="19"/>
        <v>60000</v>
      </c>
      <c r="L113" s="50">
        <f t="shared" si="20"/>
        <v>60000</v>
      </c>
      <c r="M113" s="66">
        <v>60000</v>
      </c>
      <c r="N113" s="66"/>
      <c r="O113" s="63"/>
      <c r="P113" s="63"/>
      <c r="Q113" s="67"/>
    </row>
    <row r="114" spans="1:17" s="65" customFormat="1" ht="29.25" customHeight="1">
      <c r="A114" s="47">
        <v>46</v>
      </c>
      <c r="B114" s="62" t="s">
        <v>116</v>
      </c>
      <c r="C114" s="58" t="s">
        <v>5</v>
      </c>
      <c r="D114" s="58"/>
      <c r="E114" s="50"/>
      <c r="F114" s="50"/>
      <c r="G114" s="50"/>
      <c r="H114" s="50"/>
      <c r="I114" s="50"/>
      <c r="J114" s="59"/>
      <c r="K114" s="55">
        <f t="shared" si="19"/>
        <v>70000</v>
      </c>
      <c r="L114" s="50">
        <f t="shared" si="20"/>
        <v>70000</v>
      </c>
      <c r="M114" s="66">
        <v>70000</v>
      </c>
      <c r="N114" s="66"/>
      <c r="O114" s="63"/>
      <c r="P114" s="63"/>
      <c r="Q114" s="67"/>
    </row>
    <row r="115" spans="1:17" s="65" customFormat="1" ht="33.75" customHeight="1">
      <c r="A115" s="47">
        <v>47</v>
      </c>
      <c r="B115" s="62" t="s">
        <v>123</v>
      </c>
      <c r="C115" s="58" t="s">
        <v>117</v>
      </c>
      <c r="D115" s="58"/>
      <c r="E115" s="50"/>
      <c r="F115" s="50"/>
      <c r="G115" s="50"/>
      <c r="H115" s="50"/>
      <c r="I115" s="50"/>
      <c r="J115" s="59"/>
      <c r="K115" s="55">
        <f t="shared" si="19"/>
        <v>120000</v>
      </c>
      <c r="L115" s="50">
        <f t="shared" si="20"/>
        <v>120000</v>
      </c>
      <c r="M115" s="66">
        <v>120000</v>
      </c>
      <c r="N115" s="66"/>
      <c r="O115" s="63"/>
      <c r="P115" s="63"/>
      <c r="Q115" s="67"/>
    </row>
    <row r="116" spans="1:17" s="65" customFormat="1" ht="50.25" customHeight="1">
      <c r="A116" s="47">
        <v>48</v>
      </c>
      <c r="B116" s="62" t="s">
        <v>118</v>
      </c>
      <c r="C116" s="58" t="s">
        <v>6</v>
      </c>
      <c r="D116" s="58"/>
      <c r="E116" s="50"/>
      <c r="F116" s="50"/>
      <c r="G116" s="50"/>
      <c r="H116" s="50"/>
      <c r="I116" s="50"/>
      <c r="J116" s="59"/>
      <c r="K116" s="55">
        <f t="shared" si="19"/>
        <v>50000</v>
      </c>
      <c r="L116" s="50">
        <f t="shared" si="20"/>
        <v>50000</v>
      </c>
      <c r="M116" s="66">
        <v>50000</v>
      </c>
      <c r="N116" s="66"/>
      <c r="O116" s="63"/>
      <c r="P116" s="63"/>
      <c r="Q116" s="67"/>
    </row>
    <row r="117" spans="1:17" s="65" customFormat="1" ht="33.75" customHeight="1">
      <c r="A117" s="47">
        <v>49</v>
      </c>
      <c r="B117" s="62" t="s">
        <v>119</v>
      </c>
      <c r="C117" s="58" t="s">
        <v>6</v>
      </c>
      <c r="D117" s="58"/>
      <c r="E117" s="50"/>
      <c r="F117" s="50"/>
      <c r="G117" s="50"/>
      <c r="H117" s="50"/>
      <c r="I117" s="50"/>
      <c r="J117" s="59"/>
      <c r="K117" s="55">
        <f t="shared" si="19"/>
        <v>30000</v>
      </c>
      <c r="L117" s="50">
        <f t="shared" si="20"/>
        <v>30000</v>
      </c>
      <c r="M117" s="66">
        <v>30000</v>
      </c>
      <c r="N117" s="66"/>
      <c r="O117" s="63"/>
      <c r="P117" s="63"/>
      <c r="Q117" s="67"/>
    </row>
    <row r="118" spans="1:17" s="65" customFormat="1" ht="82.5" customHeight="1">
      <c r="A118" s="47">
        <v>50</v>
      </c>
      <c r="B118" s="62" t="s">
        <v>120</v>
      </c>
      <c r="C118" s="58" t="s">
        <v>6</v>
      </c>
      <c r="D118" s="58"/>
      <c r="E118" s="50"/>
      <c r="F118" s="50"/>
      <c r="G118" s="50"/>
      <c r="H118" s="50"/>
      <c r="I118" s="50"/>
      <c r="J118" s="59"/>
      <c r="K118" s="55">
        <f t="shared" si="19"/>
        <v>250000</v>
      </c>
      <c r="L118" s="50">
        <f t="shared" si="20"/>
        <v>250000</v>
      </c>
      <c r="M118" s="66">
        <v>250000</v>
      </c>
      <c r="N118" s="66"/>
      <c r="O118" s="63"/>
      <c r="P118" s="63"/>
      <c r="Q118" s="67"/>
    </row>
    <row r="119" spans="1:17" s="65" customFormat="1" ht="48" customHeight="1">
      <c r="A119" s="47">
        <v>51</v>
      </c>
      <c r="B119" s="62" t="s">
        <v>121</v>
      </c>
      <c r="C119" s="58" t="s">
        <v>122</v>
      </c>
      <c r="D119" s="58"/>
      <c r="E119" s="50"/>
      <c r="F119" s="50"/>
      <c r="G119" s="50"/>
      <c r="H119" s="50"/>
      <c r="I119" s="50"/>
      <c r="J119" s="59"/>
      <c r="K119" s="55">
        <f t="shared" si="19"/>
        <v>50000</v>
      </c>
      <c r="L119" s="50">
        <f t="shared" si="20"/>
        <v>50000</v>
      </c>
      <c r="M119" s="66">
        <v>50000</v>
      </c>
      <c r="N119" s="66"/>
      <c r="O119" s="63"/>
      <c r="P119" s="63"/>
      <c r="Q119" s="67"/>
    </row>
    <row r="120" spans="1:17" ht="21" customHeight="1" thickBot="1">
      <c r="A120" s="47"/>
      <c r="B120" s="35" t="s">
        <v>18</v>
      </c>
      <c r="C120" s="10"/>
      <c r="D120" s="10"/>
      <c r="E120" s="22">
        <f>F120+G120</f>
        <v>830000</v>
      </c>
      <c r="F120" s="22">
        <f>SUM(F83:F106)</f>
        <v>830000</v>
      </c>
      <c r="G120" s="22">
        <f>SUM(G83:G106)</f>
        <v>0</v>
      </c>
      <c r="H120" s="22">
        <f>SUM(H83:H106)</f>
        <v>0</v>
      </c>
      <c r="I120" s="36">
        <v>0</v>
      </c>
      <c r="J120" s="28">
        <f>SUM(J83:J106)</f>
        <v>1050000</v>
      </c>
      <c r="K120" s="37">
        <f t="shared" si="19"/>
        <v>8515160</v>
      </c>
      <c r="L120" s="38">
        <f>M120+N120</f>
        <v>7045160</v>
      </c>
      <c r="M120" s="38">
        <f>SUM(M68:M119)</f>
        <v>6375160</v>
      </c>
      <c r="N120" s="38">
        <f>SUM(N68:N112)</f>
        <v>670000</v>
      </c>
      <c r="O120" s="38">
        <f>SUM(O83:O106)</f>
        <v>0</v>
      </c>
      <c r="P120" s="39">
        <v>0</v>
      </c>
      <c r="Q120" s="40">
        <f>SUM(Q68:Q112)</f>
        <v>1470000</v>
      </c>
    </row>
    <row r="121" spans="1:17" ht="15.75">
      <c r="A121" s="91"/>
      <c r="B121" s="92"/>
      <c r="C121" s="21"/>
      <c r="D121" s="21"/>
      <c r="E121" s="22">
        <f>SUM(E66+E120)</f>
        <v>2272000</v>
      </c>
      <c r="F121" s="22" t="e">
        <f>SUM(F66+F120)</f>
        <v>#REF!</v>
      </c>
      <c r="G121" s="22">
        <f>SUM(G120+G66)</f>
        <v>680000</v>
      </c>
      <c r="H121" s="22">
        <f>SUM(H120+H66)</f>
        <v>1399098</v>
      </c>
      <c r="I121" s="22">
        <f>SUM(I66+I120)</f>
        <v>0</v>
      </c>
      <c r="J121" s="22">
        <f>SUM(J66+J120)</f>
        <v>2250000</v>
      </c>
      <c r="K121" s="41">
        <f>SUM(K66+K120)</f>
        <v>31754905</v>
      </c>
      <c r="L121" s="41">
        <f>SUM(L66+L120)</f>
        <v>19294905</v>
      </c>
      <c r="M121" s="41">
        <f>SUM(M66+M120)</f>
        <v>17959905</v>
      </c>
      <c r="N121" s="41">
        <f>SUM(N120+N66)</f>
        <v>1335000</v>
      </c>
      <c r="O121" s="41">
        <f>SUM(O120+O66)</f>
        <v>0</v>
      </c>
      <c r="P121" s="42">
        <f>SUM(P66+P120)</f>
        <v>0</v>
      </c>
      <c r="Q121" s="42">
        <f>SUM(Q66+Q120)</f>
        <v>12460000</v>
      </c>
    </row>
    <row r="122" spans="2:17" ht="19.5" customHeight="1">
      <c r="B122" s="88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6:17" ht="15.75">
      <c r="P123" s="6"/>
      <c r="Q123" s="6"/>
    </row>
    <row r="124" spans="16:17" ht="15.75">
      <c r="P124" s="6"/>
      <c r="Q124" s="6"/>
    </row>
    <row r="125" spans="16:17" ht="15.75">
      <c r="P125" s="6"/>
      <c r="Q125" s="6"/>
    </row>
    <row r="126" spans="16:17" ht="15.75">
      <c r="P126" s="6"/>
      <c r="Q126" s="6"/>
    </row>
    <row r="127" spans="16:17" ht="15.75">
      <c r="P127" s="6"/>
      <c r="Q127" s="6"/>
    </row>
    <row r="128" spans="16:17" ht="15.75">
      <c r="P128" s="6"/>
      <c r="Q128" s="6"/>
    </row>
    <row r="129" spans="16:17" ht="15.75">
      <c r="P129" s="6"/>
      <c r="Q129" s="6"/>
    </row>
    <row r="130" spans="16:17" ht="15.75">
      <c r="P130" s="6"/>
      <c r="Q130" s="6"/>
    </row>
    <row r="131" spans="16:17" ht="15.75">
      <c r="P131" s="6"/>
      <c r="Q131" s="6"/>
    </row>
    <row r="132" spans="16:17" ht="15.75">
      <c r="P132" s="6"/>
      <c r="Q132" s="6"/>
    </row>
    <row r="133" spans="16:17" ht="15.75">
      <c r="P133" s="6"/>
      <c r="Q133" s="6"/>
    </row>
    <row r="134" spans="16:17" ht="15.75">
      <c r="P134" s="6"/>
      <c r="Q134" s="6"/>
    </row>
    <row r="135" spans="16:17" ht="15.75">
      <c r="P135" s="6"/>
      <c r="Q135" s="6"/>
    </row>
    <row r="136" spans="16:17" ht="15.75">
      <c r="P136" s="6"/>
      <c r="Q136" s="6"/>
    </row>
    <row r="137" spans="16:17" ht="15.75">
      <c r="P137" s="6"/>
      <c r="Q137" s="6"/>
    </row>
    <row r="138" spans="16:17" ht="15.75">
      <c r="P138" s="6"/>
      <c r="Q138" s="6"/>
    </row>
    <row r="139" spans="16:17" ht="15.75">
      <c r="P139" s="6"/>
      <c r="Q139" s="6"/>
    </row>
    <row r="140" spans="16:17" ht="15.75">
      <c r="P140" s="6"/>
      <c r="Q140" s="6"/>
    </row>
    <row r="141" spans="16:17" ht="15.75">
      <c r="P141" s="6"/>
      <c r="Q141" s="6"/>
    </row>
    <row r="142" spans="16:17" ht="15.75">
      <c r="P142" s="6"/>
      <c r="Q142" s="6"/>
    </row>
    <row r="143" spans="16:17" ht="15.75">
      <c r="P143" s="6"/>
      <c r="Q143" s="6"/>
    </row>
    <row r="144" spans="16:17" ht="15.75">
      <c r="P144" s="6"/>
      <c r="Q144" s="6"/>
    </row>
    <row r="145" spans="16:17" ht="15.75">
      <c r="P145" s="6"/>
      <c r="Q145" s="6"/>
    </row>
    <row r="146" spans="16:17" ht="15.75">
      <c r="P146" s="6"/>
      <c r="Q146" s="6"/>
    </row>
    <row r="147" spans="16:17" ht="15.75">
      <c r="P147" s="6"/>
      <c r="Q147" s="6"/>
    </row>
  </sheetData>
  <mergeCells count="21">
    <mergeCell ref="B122:Q122"/>
    <mergeCell ref="J15:J16"/>
    <mergeCell ref="A121:B121"/>
    <mergeCell ref="A14:J14"/>
    <mergeCell ref="A15:A16"/>
    <mergeCell ref="B15:B16"/>
    <mergeCell ref="C15:C16"/>
    <mergeCell ref="D15:D16"/>
    <mergeCell ref="H15:H16"/>
    <mergeCell ref="F15:G15"/>
    <mergeCell ref="E15:E16"/>
    <mergeCell ref="P15:P16"/>
    <mergeCell ref="O15:O16"/>
    <mergeCell ref="I15:I16"/>
    <mergeCell ref="N11:Q11"/>
    <mergeCell ref="K14:Q14"/>
    <mergeCell ref="N12:P12"/>
    <mergeCell ref="Q15:Q16"/>
    <mergeCell ref="K15:K16"/>
    <mergeCell ref="L15:L16"/>
    <mergeCell ref="M15:N15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landscape" paperSize="9" scale="81" r:id="rId1"/>
  <headerFooter alignWithMargins="0">
    <oddFooter>&amp;CStrona &amp;P z &amp;N</oddFooter>
  </headerFooter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2007-06-29T08:56:22Z</cp:lastPrinted>
  <dcterms:created xsi:type="dcterms:W3CDTF">1999-03-23T10:45:22Z</dcterms:created>
  <dcterms:modified xsi:type="dcterms:W3CDTF">2007-07-02T09:16:24Z</dcterms:modified>
  <cp:category/>
  <cp:version/>
  <cp:contentType/>
  <cp:contentStatus/>
</cp:coreProperties>
</file>