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<sst xmlns="http://schemas.openxmlformats.org/spreadsheetml/2006/main" count="476" uniqueCount="250">
  <si>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</si>
  <si>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</si>
  <si>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</si>
  <si>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</si>
  <si>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</si>
  <si>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</si>
  <si>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</si>
  <si>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</si>
  <si>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</si>
  <si>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</si>
  <si>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</si>
  <si>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</si>
  <si>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</si>
  <si>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</si>
  <si>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</si>
  <si>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</si>
  <si>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</si>
  <si>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</si>
  <si>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</si>
  <si>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</si>
  <si>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</si>
  <si>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</si>
  <si>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</si>
  <si>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</si>
  <si>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</si>
  <si>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</si>
  <si>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</si>
  <si>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</si>
  <si>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</si>
  <si>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</si>
  <si>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</si>
  <si>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</si>
  <si>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</si>
  <si>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</si>
  <si>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</si>
  <si>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</si>
  <si>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</si>
  <si>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</si>
  <si>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</si>
  <si>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</si>
  <si>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</si>
  <si>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</si>
  <si>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</si>
  <si>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</si>
  <si>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</si>
  <si>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</si>
  <si>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</si>
  <si>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</si>
  <si>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</si>
  <si>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</si>
  <si>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</si>
  <si>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</si>
  <si>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</si>
  <si>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</si>
  <si>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</si>
  <si>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</si>
  <si>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</si>
  <si>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</si>
  <si>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</si>
  <si>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</si>
  <si>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</si>
  <si>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</si>
  <si>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</si>
  <si>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</si>
  <si>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</si>
  <si>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</si>
  <si>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</si>
  <si>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</si>
  <si>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</si>
  <si>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</si>
  <si>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</si>
  <si>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</si>
  <si>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</si>
  <si>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</si>
  <si>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</si>
  <si>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</si>
  <si>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</si>
  <si>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</si>
  <si>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</si>
  <si>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</si>
  <si>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</si>
  <si>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</si>
  <si>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</si>
  <si>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</si>
  <si>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</si>
  <si>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</si>
  <si>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</si>
  <si>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</si>
  <si>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</si>
  <si>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</si>
  <si>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</si>
  <si>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</si>
  <si>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</si>
  <si>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</si>
  <si>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</si>
  <si>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</si>
  <si>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</si>
  <si>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</si>
  <si>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</si>
  <si>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</si>
  <si>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</si>
  <si>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</si>
  <si>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</si>
  <si>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</si>
  <si>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</si>
  <si>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</si>
  <si>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</si>
  <si>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</si>
  <si>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</si>
  <si>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</si>
  <si>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</si>
  <si>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</si>
  <si>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</si>
  <si>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</si>
  <si>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</si>
  <si>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</si>
  <si>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</si>
  <si>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</si>
  <si>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</si>
  <si>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</si>
  <si>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</si>
  <si>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</si>
  <si>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</si>
  <si>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</si>
  <si>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</si>
  <si>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</si>
  <si>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</si>
  <si>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</si>
  <si>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</si>
  <si>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</si>
  <si>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</si>
  <si>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</si>
  <si>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</si>
  <si>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</si>
  <si>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</si>
  <si>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</si>
  <si>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</si>
  <si>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</si>
  <si>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</si>
  <si>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</si>
  <si>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</si>
  <si>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</si>
  <si>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</si>
  <si>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</si>
  <si>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</si>
  <si>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</si>
  <si>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</si>
  <si>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</si>
  <si>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</si>
  <si>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</si>
  <si>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</si>
  <si>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</si>
  <si>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</si>
  <si>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</si>
  <si>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</si>
  <si>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</si>
  <si>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</si>
  <si>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</si>
  <si>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</si>
  <si>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</si>
  <si>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</si>
  <si>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</si>
  <si>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</si>
  <si>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</si>
  <si>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</si>
  <si>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</si>
  <si>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</si>
  <si>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</si>
  <si>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</si>
  <si>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</si>
  <si>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</si>
  <si>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</si>
  <si>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</si>
  <si>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Budowa sieci wodociągowej w ul. Tęczowej i Starego Dębu w Komorowie Wsi</t>
  </si>
  <si>
    <t>Przebudowa ul. Konopnickiej w Pęcicach Małych</t>
  </si>
  <si>
    <t>do Uchwały Budżetowej</t>
  </si>
  <si>
    <t>Budowa sieci wodociągowej na terenie Gminy</t>
  </si>
  <si>
    <t>Budowa kanalizacji sanitarnej w ul. Sosnowej, Badylarskiej, Środkowej, Górnej, Bez Nazwy (od ul. Środkowej do Al.. Jerozolimskich) w Opaczy Kol.</t>
  </si>
  <si>
    <t>Modernizacja SUW Komorów</t>
  </si>
  <si>
    <t xml:space="preserve">Przebudowa ul. 3 Maja, Kościuszki, Mickiewicza, Partyzantów, Wojska Polskiego, Rumuńskiej, Żytniej, Ks. Popiełuszki, Raszyńskiej, Lotniczej, Kwiatowej w M-cach </t>
  </si>
  <si>
    <t>Przebudowa ul.: Kasztanowej, Poniatowskiego w M-cach Wsi, Wesołej, Regulskiej, Kolejowej, Topolowej w M-cach.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</si>
  <si>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</si>
  <si>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</si>
  <si>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</si>
  <si>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</si>
  <si>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Zakupy mienia komunalnego </t>
  </si>
  <si>
    <t xml:space="preserve">Modernizacja oświetlenia ulicznego na terenie gminy (dok. i wyk.) </t>
  </si>
  <si>
    <t>Budowa przykanalików sanitarnych i odcinków sieci kanalizacyjnej w ulicach gdzie kanalizacja sanitarna została wybudowana w latach ubiegłych</t>
  </si>
  <si>
    <t>Budowa sieci wodociągowej w ul. Sosnowej, Daktylowej i Klonowej w Opaczy Kol.</t>
  </si>
  <si>
    <t>Sieć wodociągowa na terenie Gminy (obsługa geodezyjna, opracowanie dok. proj., w tym do budynków "Pęcice Ogród", i ul Kubusia Puchatka w Granicy)</t>
  </si>
  <si>
    <t>Przebudowa ul. Makowej, Studziennej, Jasnej, Grabowej, Ewy, Malinowej, Willowej w Opaczy Kol.</t>
  </si>
  <si>
    <t>Przebudowa ul.  Kurpińskiego, Sobieskiego, Wiejskiej, Kotońskiego, Moniuszki, Poniatowskiego, Kraszewskiego, Mazurskiej, 3 Maja (dok), Kredytowej (dok), Kujawskiej (dok) w Komorowe</t>
  </si>
  <si>
    <t>Przebudowa ul. Warszawskiej (strona północna i południowa), Poprzecznej, Piaskowej, Dębowej (dok), Kochanowskiego (dok), Skośnej (dok), Sabały (dok) i Okrężnej (dok) w Granicy</t>
  </si>
  <si>
    <t>Razem dział 010</t>
  </si>
  <si>
    <t>Razem rozdz. 60016</t>
  </si>
  <si>
    <t>Razem rozdz. 60014</t>
  </si>
  <si>
    <t>Razem rozdz 60095</t>
  </si>
  <si>
    <t>Razem dział 600</t>
  </si>
  <si>
    <t xml:space="preserve">Modernizacja budynku przy ul Ryżowej 90 w Opaczy Kol wraz z zagospodarowaniem terenu przyległego </t>
  </si>
  <si>
    <t>Razem rozdz 70004</t>
  </si>
  <si>
    <t>Razem rozdz 70005</t>
  </si>
  <si>
    <t>Razem dział 700</t>
  </si>
  <si>
    <r>
      <t xml:space="preserve">Budowa budynku Urzędu Gminy wraz z lokalami użytkowymi </t>
    </r>
    <r>
      <rPr>
        <i/>
        <sz val="9"/>
        <rFont val="Times New Roman CE"/>
        <family val="0"/>
      </rPr>
      <t>(w tym pomieszczenie dla punktu przedszkolnego)</t>
    </r>
    <r>
      <rPr>
        <sz val="9"/>
        <rFont val="Times New Roman CE"/>
        <family val="1"/>
      </rPr>
      <t xml:space="preserve"> i infrastrukturą techniczną </t>
    </r>
  </si>
  <si>
    <t>Razem rozdz 75023</t>
  </si>
  <si>
    <t>Razem dział 750</t>
  </si>
  <si>
    <t>Razem rozdz 80101</t>
  </si>
  <si>
    <t>Razem dział 801</t>
  </si>
  <si>
    <t>Rozbudowa szkoły w Komorowie wraz z wykonaniem lodowiska</t>
  </si>
  <si>
    <t>Razem dział 900</t>
  </si>
  <si>
    <t>Razem dział 926</t>
  </si>
  <si>
    <t>Nr IV/20/2011</t>
  </si>
  <si>
    <t>(w złotych)</t>
  </si>
  <si>
    <t>Przebudowa ul Brzozowej i Al. Marii Dąbrowskiej w Komorowie - dofinansowanie inwestycji powiatowej</t>
  </si>
  <si>
    <t>Proponowane zmiany</t>
  </si>
  <si>
    <t>zmniejszenia</t>
  </si>
  <si>
    <t>zwiekszenia</t>
  </si>
  <si>
    <t xml:space="preserve">Plan  po zmianach </t>
  </si>
  <si>
    <t xml:space="preserve">Uzasadnienie proponowanych zmian </t>
  </si>
  <si>
    <r>
      <t xml:space="preserve">Budowa sieci kanalizacyjnej na terenie Gminy, w tym ul Dębowa (dok), Cisowa, Cyprysowa, Lawendowa, Dziewanny (dok), Kubusia Puchatka, boczna od ul Długiej w Granicy, ul Starego Dębu w Komorowie Wsi, ul Leśna w Pęcicach Małych, ul Topolowa (dok) w Michałowicach: ul Piachy  i Sokołowska w Pęcicach </t>
    </r>
  </si>
  <si>
    <t xml:space="preserve">Budowa kanalizacji sanitarnej w ul Zgody w Michałowicach Wsi </t>
  </si>
  <si>
    <t xml:space="preserve">Przeciwdziałanie wykluczeniu inforamcyjnemu obszaru Gminy Michałowice poprzez kompleksową informatyzacje placówek publiczno oświatowych </t>
  </si>
  <si>
    <t>(w zł)</t>
  </si>
  <si>
    <t>Rady Gminy Michałowice</t>
  </si>
  <si>
    <t>Załącznik Nr 3</t>
  </si>
  <si>
    <t xml:space="preserve">Plan wg uchwały budżetowej </t>
  </si>
  <si>
    <t xml:space="preserve">Budowa chodnika w ul Pruszkowskiej i Głównej w Granicy (dok) </t>
  </si>
  <si>
    <t>Budowa ogródka jordanowskiego w Komorowie Wsi</t>
  </si>
  <si>
    <t>Nr poz. z zał. do Uchwały Budżetowej na 2011 rok</t>
  </si>
  <si>
    <t>Powrót środków z roku ubiegłego</t>
  </si>
  <si>
    <t>j.w.</t>
  </si>
  <si>
    <t>zwiększenie środków pochodzących z wpłat mieszkańców</t>
  </si>
  <si>
    <t>uzupełnienie środków w wyniku przeprowadzonego przetargu</t>
  </si>
  <si>
    <t>wprowadzenie pozycji</t>
  </si>
  <si>
    <t xml:space="preserve">Powrót środków z roku ubiegłego i zwiekszenie </t>
  </si>
  <si>
    <t xml:space="preserve">zwiększenie środków na audyt energetyczny </t>
  </si>
  <si>
    <t>zwiększenie środków na parking przy WKD</t>
  </si>
  <si>
    <t>zwiększenie środków na dokończenie ul. Kubusia Puchatka</t>
  </si>
  <si>
    <t>zwiększenie środków na wykonanie ul. Kubusia Puchatka</t>
  </si>
  <si>
    <t>połączenie ścieżki w Michałowicach</t>
  </si>
  <si>
    <t>zwiększenie środków na realizację w porozumieniu z powiatem</t>
  </si>
  <si>
    <t>zwiększenie środków w porozumieniu z gminami ościennymi</t>
  </si>
  <si>
    <t>adaptacja części budynku na cele biurowe i remont mieszkań</t>
  </si>
  <si>
    <t>Plan po zmianach  25 977 570,07 zł</t>
  </si>
  <si>
    <t xml:space="preserve">                                                                                                   ogółem zwiększenia                                                                          5  781 446,00       </t>
  </si>
  <si>
    <t>Przebudowa ul. Targowej w Opaczy Małej (dok)</t>
  </si>
  <si>
    <t>Modernizacja przejścia pomiędzy ul Długą a Główną w Nowej Wsi</t>
  </si>
  <si>
    <t>Odwodnienie w pasach dróg powiatowych</t>
  </si>
  <si>
    <t>Dokonać zmian w planie wydatków majatkowych gminy na rok 2011 stanowiącym tabelę nr 2 a do Uchwały Budżetowej na rok 2011 Gminy Michałowice Nr IV/20/2011 z dnia 31 stycznia 2011 r. w sposób następujący:</t>
  </si>
  <si>
    <t>z dnia 15 czerwca 2011 r.</t>
  </si>
  <si>
    <t>do Uchwały Nr VII/45/2011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</si>
</sst>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5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  <font>
      <u val="single"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30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20" fillId="0" borderId="1" xfId="0" applyNumberFormat="1" applyFont="1" applyBorder="1" applyAlignment="1" quotePrefix="1">
      <alignment horizontal="center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/>
    </xf>
    <xf numFmtId="6" fontId="23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6" fontId="21" fillId="0" borderId="0" xfId="0" applyFont="1" applyAlignment="1">
      <alignment/>
    </xf>
    <xf numFmtId="0" fontId="23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3" fillId="0" borderId="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/>
    </xf>
    <xf numFmtId="4" fontId="22" fillId="0" borderId="5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6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 quotePrefix="1">
      <alignment horizontal="center" vertical="center"/>
    </xf>
    <xf numFmtId="4" fontId="20" fillId="0" borderId="1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right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2" fillId="0" borderId="11" xfId="0" applyFont="1" applyBorder="1" applyAlignment="1">
      <alignment horizontal="right" vertical="center" wrapText="1"/>
    </xf>
    <xf numFmtId="6" fontId="22" fillId="0" borderId="13" xfId="0" applyFont="1" applyBorder="1" applyAlignment="1">
      <alignment horizontal="right" vertical="center" wrapText="1"/>
    </xf>
    <xf numFmtId="6" fontId="22" fillId="0" borderId="5" xfId="0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20" fillId="0" borderId="11" xfId="0" applyFont="1" applyBorder="1" applyAlignment="1">
      <alignment horizontal="justify" vertical="top" wrapText="1"/>
    </xf>
    <xf numFmtId="6" fontId="0" fillId="0" borderId="13" xfId="0" applyFont="1" applyBorder="1" applyAlignment="1">
      <alignment wrapText="1"/>
    </xf>
    <xf numFmtId="6" fontId="0" fillId="0" borderId="5" xfId="0" applyFont="1" applyBorder="1" applyAlignment="1">
      <alignment wrapText="1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21" fillId="0" borderId="11" xfId="0" applyFont="1" applyBorder="1" applyAlignment="1">
      <alignment horizontal="center" vertical="center" wrapText="1"/>
    </xf>
    <xf numFmtId="6" fontId="21" fillId="0" borderId="13" xfId="0" applyFont="1" applyBorder="1" applyAlignment="1">
      <alignment horizontal="center" vertical="center" wrapText="1"/>
    </xf>
    <xf numFmtId="6" fontId="21" fillId="0" borderId="5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6" fontId="20" fillId="0" borderId="11" xfId="0" applyFont="1" applyBorder="1" applyAlignment="1">
      <alignment horizontal="justify" vertical="top" wrapText="1"/>
    </xf>
    <xf numFmtId="6" fontId="20" fillId="0" borderId="13" xfId="0" applyFont="1" applyBorder="1" applyAlignment="1">
      <alignment wrapText="1"/>
    </xf>
    <xf numFmtId="6" fontId="20" fillId="0" borderId="5" xfId="0" applyFont="1" applyBorder="1" applyAlignment="1">
      <alignment wrapText="1"/>
    </xf>
    <xf numFmtId="6" fontId="20" fillId="0" borderId="0" xfId="0" applyFont="1" applyAlignment="1">
      <alignment horizontal="center" vertical="center" wrapText="1"/>
    </xf>
    <xf numFmtId="6" fontId="20" fillId="0" borderId="0" xfId="0" applyFont="1" applyAlignment="1">
      <alignment horizontal="left" vertical="center" wrapText="1"/>
    </xf>
    <xf numFmtId="6" fontId="13" fillId="0" borderId="0" xfId="0" applyFont="1" applyAlignment="1">
      <alignment wrapText="1"/>
    </xf>
    <xf numFmtId="6" fontId="0" fillId="0" borderId="0" xfId="0" applyAlignment="1">
      <alignment wrapText="1"/>
    </xf>
    <xf numFmtId="6" fontId="0" fillId="0" borderId="13" xfId="0" applyFont="1" applyBorder="1" applyAlignment="1">
      <alignment horizontal="left" vertical="center" wrapText="1"/>
    </xf>
    <xf numFmtId="6" fontId="0" fillId="0" borderId="5" xfId="0" applyFont="1" applyBorder="1" applyAlignment="1">
      <alignment horizontal="left" vertical="center" wrapText="1"/>
    </xf>
    <xf numFmtId="168" fontId="22" fillId="0" borderId="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/>
    </xf>
    <xf numFmtId="6" fontId="12" fillId="0" borderId="13" xfId="0" applyFont="1" applyBorder="1" applyAlignment="1">
      <alignment/>
    </xf>
    <xf numFmtId="6" fontId="12" fillId="0" borderId="5" xfId="0" applyFont="1" applyBorder="1" applyAlignment="1">
      <alignment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6" fontId="21" fillId="0" borderId="0" xfId="0" applyFont="1" applyAlignment="1">
      <alignment horizontal="justify" wrapText="1"/>
    </xf>
    <xf numFmtId="6" fontId="12" fillId="0" borderId="0" xfId="0" applyFont="1" applyAlignment="1">
      <alignment horizontal="justify" wrapText="1"/>
    </xf>
    <xf numFmtId="6" fontId="0" fillId="0" borderId="14" xfId="0" applyFont="1" applyBorder="1" applyAlignment="1">
      <alignment horizontal="center" vertical="center" wrapText="1"/>
    </xf>
    <xf numFmtId="6" fontId="0" fillId="0" borderId="9" xfId="0" applyFont="1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6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12" fillId="0" borderId="21" xfId="0" applyFont="1" applyBorder="1" applyAlignment="1">
      <alignment horizontal="center" vertical="top"/>
    </xf>
    <xf numFmtId="6" fontId="0" fillId="0" borderId="22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49" t="s">
        <v>130</v>
      </c>
      <c r="B4" s="149"/>
      <c r="C4" s="149"/>
      <c r="D4" s="149"/>
      <c r="E4" s="149"/>
      <c r="F4" s="149"/>
      <c r="G4" s="149"/>
      <c r="H4" s="149"/>
      <c r="I4" s="149"/>
      <c r="J4" s="149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52" t="s">
        <v>121</v>
      </c>
      <c r="B6" s="152" t="s">
        <v>122</v>
      </c>
      <c r="C6" s="152" t="s">
        <v>131</v>
      </c>
      <c r="D6" s="148" t="s">
        <v>139</v>
      </c>
      <c r="E6" s="148" t="s">
        <v>132</v>
      </c>
      <c r="F6" s="151" t="s">
        <v>133</v>
      </c>
      <c r="G6" s="151"/>
      <c r="H6" s="151"/>
      <c r="I6" s="151"/>
      <c r="J6" s="148" t="s">
        <v>138</v>
      </c>
      <c r="K6" s="3"/>
      <c r="L6" s="3"/>
    </row>
    <row r="7" spans="1:12" ht="93.75" customHeight="1">
      <c r="A7" s="152"/>
      <c r="B7" s="152"/>
      <c r="C7" s="152"/>
      <c r="D7" s="148"/>
      <c r="E7" s="148"/>
      <c r="F7" s="69" t="s">
        <v>134</v>
      </c>
      <c r="G7" s="69" t="s">
        <v>135</v>
      </c>
      <c r="H7" s="69" t="s">
        <v>136</v>
      </c>
      <c r="I7" s="69" t="s">
        <v>137</v>
      </c>
      <c r="J7" s="148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50" t="s">
        <v>150</v>
      </c>
      <c r="B23" s="150"/>
      <c r="C23" s="150"/>
      <c r="D23" s="150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50" t="s">
        <v>150</v>
      </c>
      <c r="B46" s="150"/>
      <c r="C46" s="150"/>
      <c r="D46" s="150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50" t="s">
        <v>150</v>
      </c>
      <c r="B49" s="150"/>
      <c r="C49" s="150"/>
      <c r="D49" s="150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50" t="s">
        <v>150</v>
      </c>
      <c r="B52" s="150"/>
      <c r="C52" s="150"/>
      <c r="D52" s="150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50" t="s">
        <v>150</v>
      </c>
      <c r="B58" s="150"/>
      <c r="C58" s="150"/>
      <c r="D58" s="150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50" t="s">
        <v>150</v>
      </c>
      <c r="B60" s="150"/>
      <c r="C60" s="150"/>
      <c r="D60" s="150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50" t="s">
        <v>150</v>
      </c>
      <c r="B62" s="150"/>
      <c r="C62" s="150"/>
      <c r="D62" s="150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50" t="s">
        <v>150</v>
      </c>
      <c r="B65" s="150"/>
      <c r="C65" s="150"/>
      <c r="D65" s="150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53" t="s">
        <v>150</v>
      </c>
      <c r="B68" s="153"/>
      <c r="C68" s="153"/>
      <c r="D68" s="153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42" t="s">
        <v>154</v>
      </c>
      <c r="B69" s="142"/>
      <c r="C69" s="142"/>
      <c r="D69" s="142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>
        <f>Arkusz3!E56+Arkusz3!E53+Arkusz3!E41+Arkusz3!E13+Arkusz2!G21</f>
        <v>2435000</v>
      </c>
      <c r="F91">
        <f>Arkusz2!G21+Arkusz3!F13+Arkusz3!F41+Arkusz3!F53+Arkusz3!F56</f>
        <v>535000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A68:D68"/>
    <mergeCell ref="A69:D69"/>
    <mergeCell ref="A46:D46"/>
    <mergeCell ref="A23:D23"/>
    <mergeCell ref="A60:D60"/>
    <mergeCell ref="A58:D58"/>
    <mergeCell ref="A62:D62"/>
    <mergeCell ref="A65:D65"/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2"/>
  <sheetViews>
    <sheetView tabSelected="1" workbookViewId="0" topLeftCell="A1">
      <selection activeCell="Y10" sqref="Y10"/>
    </sheetView>
  </sheetViews>
  <sheetFormatPr defaultColWidth="9.00390625" defaultRowHeight="12.75"/>
  <cols>
    <col min="1" max="1" width="11.375" style="90" customWidth="1"/>
    <col min="2" max="2" width="8.375" style="90" customWidth="1"/>
    <col min="3" max="4" width="9.375" style="90" customWidth="1"/>
    <col min="5" max="5" width="14.875" style="90" customWidth="1"/>
    <col min="6" max="6" width="17.625" style="90" customWidth="1"/>
    <col min="7" max="7" width="15.50390625" style="90" customWidth="1"/>
    <col min="8" max="8" width="7.375" style="90" hidden="1" customWidth="1"/>
    <col min="9" max="9" width="0" style="90" hidden="1" customWidth="1"/>
    <col min="10" max="11" width="6.50390625" style="90" hidden="1" customWidth="1"/>
    <col min="12" max="12" width="17.50390625" style="90" hidden="1" customWidth="1"/>
    <col min="13" max="13" width="10.875" style="90" hidden="1" customWidth="1"/>
    <col min="14" max="14" width="0" style="90" hidden="1" customWidth="1"/>
    <col min="15" max="15" width="13.625" style="90" customWidth="1"/>
    <col min="16" max="16" width="15.00390625" style="90" customWidth="1"/>
    <col min="17" max="17" width="17.375" style="90" customWidth="1"/>
    <col min="18" max="18" width="27.375" style="90" hidden="1" customWidth="1"/>
    <col min="19" max="16384" width="9.375" style="90" customWidth="1"/>
  </cols>
  <sheetData>
    <row r="2" spans="16:17" ht="12">
      <c r="P2" s="108" t="s">
        <v>223</v>
      </c>
      <c r="Q2" s="108"/>
    </row>
    <row r="3" spans="11:17" ht="12">
      <c r="K3" s="91" t="s">
        <v>120</v>
      </c>
      <c r="L3" s="91"/>
      <c r="P3" s="108" t="s">
        <v>249</v>
      </c>
      <c r="Q3" s="108"/>
    </row>
    <row r="4" spans="11:17" ht="12">
      <c r="K4" s="91" t="s">
        <v>175</v>
      </c>
      <c r="L4" s="91"/>
      <c r="P4" s="108" t="s">
        <v>222</v>
      </c>
      <c r="Q4" s="108"/>
    </row>
    <row r="5" spans="11:17" ht="12">
      <c r="K5" s="91" t="s">
        <v>210</v>
      </c>
      <c r="L5" s="91"/>
      <c r="P5" s="108" t="s">
        <v>248</v>
      </c>
      <c r="Q5" s="108"/>
    </row>
    <row r="6" spans="11:12" ht="12">
      <c r="K6" s="91"/>
      <c r="L6" s="91"/>
    </row>
    <row r="7" spans="1:18" ht="25.5" customHeight="1">
      <c r="A7" s="204" t="s">
        <v>247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</row>
    <row r="8" spans="1:18" ht="1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6" t="s">
        <v>211</v>
      </c>
      <c r="M8" s="92"/>
      <c r="N8" s="92"/>
      <c r="O8" s="92"/>
      <c r="P8" s="92"/>
      <c r="Q8" s="96" t="s">
        <v>221</v>
      </c>
      <c r="R8" s="92"/>
    </row>
    <row r="9" spans="1:18" ht="22.5" customHeight="1">
      <c r="A9" s="200" t="s">
        <v>227</v>
      </c>
      <c r="B9" s="199" t="s">
        <v>122</v>
      </c>
      <c r="C9" s="199" t="s">
        <v>123</v>
      </c>
      <c r="D9" s="199" t="s">
        <v>124</v>
      </c>
      <c r="E9" s="199"/>
      <c r="F9" s="199"/>
      <c r="G9" s="199" t="s">
        <v>224</v>
      </c>
      <c r="H9" s="196" t="s">
        <v>125</v>
      </c>
      <c r="I9" s="197"/>
      <c r="J9" s="197"/>
      <c r="K9" s="197"/>
      <c r="L9" s="197"/>
      <c r="M9" s="197"/>
      <c r="N9" s="198"/>
      <c r="O9" s="166" t="s">
        <v>213</v>
      </c>
      <c r="P9" s="167"/>
      <c r="Q9" s="161" t="s">
        <v>216</v>
      </c>
      <c r="R9" s="154" t="s">
        <v>217</v>
      </c>
    </row>
    <row r="10" spans="1:18" ht="63.75" customHeight="1">
      <c r="A10" s="201"/>
      <c r="B10" s="199"/>
      <c r="C10" s="199"/>
      <c r="D10" s="199"/>
      <c r="E10" s="199"/>
      <c r="F10" s="199"/>
      <c r="G10" s="199"/>
      <c r="H10" s="199" t="s">
        <v>172</v>
      </c>
      <c r="I10" s="199"/>
      <c r="J10" s="199" t="s">
        <v>171</v>
      </c>
      <c r="K10" s="199"/>
      <c r="L10" s="93" t="s">
        <v>151</v>
      </c>
      <c r="M10" s="93" t="s">
        <v>126</v>
      </c>
      <c r="N10" s="93" t="s">
        <v>127</v>
      </c>
      <c r="O10" s="122" t="s">
        <v>214</v>
      </c>
      <c r="P10" s="122" t="s">
        <v>215</v>
      </c>
      <c r="Q10" s="162"/>
      <c r="R10" s="155"/>
    </row>
    <row r="11" spans="1:18" ht="29.25" customHeight="1">
      <c r="A11" s="94">
        <v>4</v>
      </c>
      <c r="B11" s="89" t="s">
        <v>148</v>
      </c>
      <c r="C11" s="89" t="s">
        <v>149</v>
      </c>
      <c r="D11" s="138" t="s">
        <v>173</v>
      </c>
      <c r="E11" s="139"/>
      <c r="F11" s="140"/>
      <c r="G11" s="98">
        <f aca="true" t="shared" si="0" ref="G11:G55">SUM(H11:N11)</f>
        <v>90000</v>
      </c>
      <c r="H11" s="141">
        <f>100000-10000</f>
        <v>90000</v>
      </c>
      <c r="I11" s="130"/>
      <c r="J11" s="141"/>
      <c r="K11" s="130"/>
      <c r="L11" s="99"/>
      <c r="M11" s="99"/>
      <c r="N11" s="100"/>
      <c r="O11" s="99"/>
      <c r="P11" s="99">
        <v>7000</v>
      </c>
      <c r="Q11" s="117">
        <f aca="true" t="shared" si="1" ref="Q11:Q49">SUM(G11-O11+P11)</f>
        <v>97000</v>
      </c>
      <c r="R11" s="123" t="s">
        <v>228</v>
      </c>
    </row>
    <row r="12" spans="1:18" ht="49.5" customHeight="1">
      <c r="A12" s="94">
        <v>7</v>
      </c>
      <c r="B12" s="89" t="s">
        <v>148</v>
      </c>
      <c r="C12" s="89" t="s">
        <v>149</v>
      </c>
      <c r="D12" s="183" t="s">
        <v>177</v>
      </c>
      <c r="E12" s="184"/>
      <c r="F12" s="185"/>
      <c r="G12" s="98">
        <f t="shared" si="0"/>
        <v>200000</v>
      </c>
      <c r="H12" s="181">
        <v>200000</v>
      </c>
      <c r="I12" s="182"/>
      <c r="J12" s="141"/>
      <c r="K12" s="130"/>
      <c r="L12" s="101"/>
      <c r="M12" s="101"/>
      <c r="N12" s="100"/>
      <c r="O12" s="99"/>
      <c r="P12" s="99">
        <f>151000-40000</f>
        <v>111000</v>
      </c>
      <c r="Q12" s="117">
        <f t="shared" si="1"/>
        <v>311000</v>
      </c>
      <c r="R12" s="123" t="s">
        <v>229</v>
      </c>
    </row>
    <row r="13" spans="1:18" ht="38.25" customHeight="1">
      <c r="A13" s="94">
        <v>8</v>
      </c>
      <c r="B13" s="89" t="s">
        <v>148</v>
      </c>
      <c r="C13" s="89" t="s">
        <v>149</v>
      </c>
      <c r="D13" s="183" t="s">
        <v>187</v>
      </c>
      <c r="E13" s="184"/>
      <c r="F13" s="185"/>
      <c r="G13" s="98">
        <f t="shared" si="0"/>
        <v>150000</v>
      </c>
      <c r="H13" s="181">
        <v>150000</v>
      </c>
      <c r="I13" s="182"/>
      <c r="J13" s="141"/>
      <c r="K13" s="130"/>
      <c r="L13" s="101"/>
      <c r="M13" s="101"/>
      <c r="N13" s="100"/>
      <c r="O13" s="99"/>
      <c r="P13" s="99">
        <f>150000-30000</f>
        <v>120000</v>
      </c>
      <c r="Q13" s="117">
        <f t="shared" si="1"/>
        <v>270000</v>
      </c>
      <c r="R13" s="123" t="s">
        <v>230</v>
      </c>
    </row>
    <row r="14" spans="1:18" ht="90" customHeight="1">
      <c r="A14" s="94">
        <v>11</v>
      </c>
      <c r="B14" s="89" t="s">
        <v>148</v>
      </c>
      <c r="C14" s="89" t="s">
        <v>149</v>
      </c>
      <c r="D14" s="183" t="s">
        <v>218</v>
      </c>
      <c r="E14" s="184"/>
      <c r="F14" s="185"/>
      <c r="G14" s="98">
        <f t="shared" si="0"/>
        <v>269998</v>
      </c>
      <c r="H14" s="181">
        <v>269998</v>
      </c>
      <c r="I14" s="182"/>
      <c r="J14" s="141"/>
      <c r="K14" s="130"/>
      <c r="L14" s="101"/>
      <c r="M14" s="101"/>
      <c r="N14" s="100"/>
      <c r="O14" s="99"/>
      <c r="P14" s="99">
        <f>200000-50000</f>
        <v>150000</v>
      </c>
      <c r="Q14" s="117">
        <f t="shared" si="1"/>
        <v>419998</v>
      </c>
      <c r="R14" s="123" t="s">
        <v>236</v>
      </c>
    </row>
    <row r="15" spans="1:18" ht="29.25" customHeight="1">
      <c r="A15" s="94">
        <v>14</v>
      </c>
      <c r="B15" s="89" t="s">
        <v>148</v>
      </c>
      <c r="C15" s="89" t="s">
        <v>149</v>
      </c>
      <c r="D15" s="183" t="s">
        <v>188</v>
      </c>
      <c r="E15" s="184"/>
      <c r="F15" s="185"/>
      <c r="G15" s="98">
        <f t="shared" si="0"/>
        <v>50000</v>
      </c>
      <c r="H15" s="181">
        <v>50000</v>
      </c>
      <c r="I15" s="182"/>
      <c r="J15" s="141"/>
      <c r="K15" s="130"/>
      <c r="L15" s="101"/>
      <c r="M15" s="101"/>
      <c r="N15" s="100"/>
      <c r="O15" s="99"/>
      <c r="P15" s="99">
        <v>100000</v>
      </c>
      <c r="Q15" s="117">
        <f t="shared" si="1"/>
        <v>150000</v>
      </c>
      <c r="R15" s="123" t="s">
        <v>228</v>
      </c>
    </row>
    <row r="16" spans="1:18" ht="17.25" customHeight="1">
      <c r="A16" s="94">
        <v>15</v>
      </c>
      <c r="B16" s="89" t="s">
        <v>148</v>
      </c>
      <c r="C16" s="89" t="s">
        <v>149</v>
      </c>
      <c r="D16" s="183" t="s">
        <v>178</v>
      </c>
      <c r="E16" s="184"/>
      <c r="F16" s="185"/>
      <c r="G16" s="98">
        <f t="shared" si="0"/>
        <v>300000</v>
      </c>
      <c r="H16" s="181">
        <v>300000</v>
      </c>
      <c r="I16" s="182"/>
      <c r="J16" s="141"/>
      <c r="K16" s="130"/>
      <c r="L16" s="101"/>
      <c r="M16" s="101"/>
      <c r="N16" s="100"/>
      <c r="O16" s="99"/>
      <c r="P16" s="99">
        <v>321000</v>
      </c>
      <c r="Q16" s="117">
        <f t="shared" si="1"/>
        <v>621000</v>
      </c>
      <c r="R16" s="123" t="s">
        <v>229</v>
      </c>
    </row>
    <row r="17" spans="1:18" ht="48" customHeight="1">
      <c r="A17" s="94">
        <v>16</v>
      </c>
      <c r="B17" s="89" t="s">
        <v>148</v>
      </c>
      <c r="C17" s="89" t="s">
        <v>149</v>
      </c>
      <c r="D17" s="183" t="s">
        <v>189</v>
      </c>
      <c r="E17" s="184"/>
      <c r="F17" s="185"/>
      <c r="G17" s="98">
        <f t="shared" si="0"/>
        <v>10000</v>
      </c>
      <c r="H17" s="181">
        <v>10000</v>
      </c>
      <c r="I17" s="182"/>
      <c r="J17" s="141"/>
      <c r="K17" s="130"/>
      <c r="L17" s="101"/>
      <c r="M17" s="101"/>
      <c r="N17" s="100"/>
      <c r="O17" s="99"/>
      <c r="P17" s="99">
        <v>40000</v>
      </c>
      <c r="Q17" s="117">
        <f t="shared" si="1"/>
        <v>50000</v>
      </c>
      <c r="R17" s="123" t="s">
        <v>230</v>
      </c>
    </row>
    <row r="18" spans="1:18" ht="21" customHeight="1">
      <c r="A18" s="94">
        <v>17</v>
      </c>
      <c r="B18" s="89" t="s">
        <v>148</v>
      </c>
      <c r="C18" s="89" t="s">
        <v>149</v>
      </c>
      <c r="D18" s="183" t="s">
        <v>176</v>
      </c>
      <c r="E18" s="184"/>
      <c r="F18" s="185"/>
      <c r="G18" s="98">
        <f t="shared" si="0"/>
        <v>100000</v>
      </c>
      <c r="H18" s="181">
        <v>100000</v>
      </c>
      <c r="I18" s="182"/>
      <c r="J18" s="141"/>
      <c r="K18" s="130"/>
      <c r="L18" s="101"/>
      <c r="M18" s="101"/>
      <c r="N18" s="100"/>
      <c r="O18" s="99"/>
      <c r="P18" s="99">
        <f>100000-50000</f>
        <v>50000</v>
      </c>
      <c r="Q18" s="117">
        <f t="shared" si="1"/>
        <v>150000</v>
      </c>
      <c r="R18" s="123" t="s">
        <v>237</v>
      </c>
    </row>
    <row r="19" spans="1:18" ht="26.25" customHeight="1">
      <c r="A19" s="109">
        <v>18</v>
      </c>
      <c r="B19" s="131" t="s">
        <v>148</v>
      </c>
      <c r="C19" s="131" t="s">
        <v>149</v>
      </c>
      <c r="D19" s="163" t="s">
        <v>219</v>
      </c>
      <c r="E19" s="164"/>
      <c r="F19" s="165"/>
      <c r="G19" s="132">
        <v>0</v>
      </c>
      <c r="H19" s="133"/>
      <c r="I19" s="134"/>
      <c r="J19" s="135"/>
      <c r="K19" s="136"/>
      <c r="L19" s="135"/>
      <c r="M19" s="135"/>
      <c r="N19" s="137"/>
      <c r="O19" s="119"/>
      <c r="P19" s="119">
        <v>300000</v>
      </c>
      <c r="Q19" s="117">
        <f t="shared" si="1"/>
        <v>300000</v>
      </c>
      <c r="R19" s="124" t="s">
        <v>232</v>
      </c>
    </row>
    <row r="20" spans="1:18" ht="15" customHeight="1">
      <c r="A20" s="94"/>
      <c r="B20" s="94"/>
      <c r="C20" s="94"/>
      <c r="D20" s="168" t="s">
        <v>193</v>
      </c>
      <c r="E20" s="169"/>
      <c r="F20" s="170"/>
      <c r="G20" s="102">
        <f t="shared" si="0"/>
        <v>1169998</v>
      </c>
      <c r="H20" s="173">
        <f>SUM(H11:I18)</f>
        <v>1169998</v>
      </c>
      <c r="I20" s="173"/>
      <c r="J20" s="173">
        <f>SUM(J11:J11)</f>
        <v>0</v>
      </c>
      <c r="K20" s="173"/>
      <c r="L20" s="97">
        <f>SUM(L11:L11)</f>
        <v>0</v>
      </c>
      <c r="M20" s="97">
        <f>SUM(M11:M11)</f>
        <v>0</v>
      </c>
      <c r="N20" s="103">
        <f>SUM(N11:N11)</f>
        <v>0</v>
      </c>
      <c r="O20" s="104">
        <f>SUM(O11:O19)</f>
        <v>0</v>
      </c>
      <c r="P20" s="104">
        <f>SUM(P11:P19)</f>
        <v>1199000</v>
      </c>
      <c r="Q20" s="118">
        <f t="shared" si="1"/>
        <v>2368998</v>
      </c>
      <c r="R20" s="125"/>
    </row>
    <row r="21" spans="1:18" ht="30" customHeight="1">
      <c r="A21" s="94">
        <v>5</v>
      </c>
      <c r="B21" s="94">
        <v>600</v>
      </c>
      <c r="C21" s="94">
        <v>60016</v>
      </c>
      <c r="D21" s="180" t="s">
        <v>174</v>
      </c>
      <c r="E21" s="180"/>
      <c r="F21" s="180"/>
      <c r="G21" s="98">
        <f t="shared" si="0"/>
        <v>300000</v>
      </c>
      <c r="H21" s="179">
        <v>300000</v>
      </c>
      <c r="I21" s="179"/>
      <c r="J21" s="179"/>
      <c r="K21" s="179"/>
      <c r="L21" s="99"/>
      <c r="M21" s="99"/>
      <c r="N21" s="99"/>
      <c r="O21" s="99"/>
      <c r="P21" s="99">
        <v>30000</v>
      </c>
      <c r="Q21" s="117">
        <f t="shared" si="1"/>
        <v>330000</v>
      </c>
      <c r="R21" s="123" t="s">
        <v>228</v>
      </c>
    </row>
    <row r="22" spans="1:18" ht="37.5" customHeight="1">
      <c r="A22" s="94">
        <v>7</v>
      </c>
      <c r="B22" s="94">
        <v>600</v>
      </c>
      <c r="C22" s="94">
        <v>60016</v>
      </c>
      <c r="D22" s="138" t="s">
        <v>190</v>
      </c>
      <c r="E22" s="139"/>
      <c r="F22" s="140"/>
      <c r="G22" s="98">
        <f t="shared" si="0"/>
        <v>50000</v>
      </c>
      <c r="H22" s="141">
        <v>50000</v>
      </c>
      <c r="I22" s="130"/>
      <c r="J22" s="141"/>
      <c r="K22" s="130"/>
      <c r="L22" s="101"/>
      <c r="M22" s="101"/>
      <c r="N22" s="99"/>
      <c r="O22" s="99"/>
      <c r="P22" s="99">
        <v>50000</v>
      </c>
      <c r="Q22" s="117">
        <f t="shared" si="1"/>
        <v>100000</v>
      </c>
      <c r="R22" s="123" t="s">
        <v>229</v>
      </c>
    </row>
    <row r="23" spans="1:18" ht="54" customHeight="1">
      <c r="A23" s="94">
        <v>8</v>
      </c>
      <c r="B23" s="94">
        <v>600</v>
      </c>
      <c r="C23" s="94">
        <v>60016</v>
      </c>
      <c r="D23" s="138" t="s">
        <v>179</v>
      </c>
      <c r="E23" s="139"/>
      <c r="F23" s="140"/>
      <c r="G23" s="98">
        <f t="shared" si="0"/>
        <v>900000</v>
      </c>
      <c r="H23" s="141">
        <f>750000+150000</f>
        <v>900000</v>
      </c>
      <c r="I23" s="130"/>
      <c r="J23" s="141"/>
      <c r="K23" s="130"/>
      <c r="L23" s="101"/>
      <c r="M23" s="101"/>
      <c r="N23" s="99"/>
      <c r="O23" s="99"/>
      <c r="P23" s="99">
        <f>800000-150000</f>
        <v>650000</v>
      </c>
      <c r="Q23" s="117">
        <f t="shared" si="1"/>
        <v>1550000</v>
      </c>
      <c r="R23" s="123" t="s">
        <v>231</v>
      </c>
    </row>
    <row r="24" spans="1:18" ht="39" customHeight="1">
      <c r="A24" s="94">
        <v>9</v>
      </c>
      <c r="B24" s="94">
        <v>600</v>
      </c>
      <c r="C24" s="94">
        <v>60016</v>
      </c>
      <c r="D24" s="138" t="s">
        <v>180</v>
      </c>
      <c r="E24" s="139"/>
      <c r="F24" s="140"/>
      <c r="G24" s="98">
        <f t="shared" si="0"/>
        <v>1000000</v>
      </c>
      <c r="H24" s="141">
        <v>1000000</v>
      </c>
      <c r="I24" s="130"/>
      <c r="J24" s="141"/>
      <c r="K24" s="130"/>
      <c r="L24" s="101"/>
      <c r="M24" s="101"/>
      <c r="N24" s="99"/>
      <c r="O24" s="99"/>
      <c r="P24" s="99">
        <v>489000</v>
      </c>
      <c r="Q24" s="117">
        <f t="shared" si="1"/>
        <v>1489000</v>
      </c>
      <c r="R24" s="123" t="s">
        <v>228</v>
      </c>
    </row>
    <row r="25" spans="1:18" ht="30.75" customHeight="1">
      <c r="A25" s="94">
        <v>14</v>
      </c>
      <c r="B25" s="94">
        <v>600</v>
      </c>
      <c r="C25" s="94">
        <v>60016</v>
      </c>
      <c r="D25" s="138" t="s">
        <v>109</v>
      </c>
      <c r="E25" s="139"/>
      <c r="F25" s="140"/>
      <c r="G25" s="98">
        <f t="shared" si="0"/>
        <v>200000</v>
      </c>
      <c r="H25" s="141">
        <v>200000</v>
      </c>
      <c r="I25" s="130"/>
      <c r="J25" s="141"/>
      <c r="K25" s="130"/>
      <c r="L25" s="101"/>
      <c r="M25" s="101"/>
      <c r="N25" s="99"/>
      <c r="O25" s="99"/>
      <c r="P25" s="99">
        <v>60000</v>
      </c>
      <c r="Q25" s="117">
        <f t="shared" si="1"/>
        <v>260000</v>
      </c>
      <c r="R25" s="123" t="s">
        <v>229</v>
      </c>
    </row>
    <row r="26" spans="1:18" ht="58.5" customHeight="1">
      <c r="A26" s="94">
        <v>15</v>
      </c>
      <c r="B26" s="94">
        <v>600</v>
      </c>
      <c r="C26" s="94">
        <v>60016</v>
      </c>
      <c r="D26" s="138" t="s">
        <v>191</v>
      </c>
      <c r="E26" s="139"/>
      <c r="F26" s="140"/>
      <c r="G26" s="98">
        <f t="shared" si="0"/>
        <v>1958300</v>
      </c>
      <c r="H26" s="141">
        <f>2000000-41700</f>
        <v>1958300</v>
      </c>
      <c r="I26" s="130"/>
      <c r="J26" s="141"/>
      <c r="K26" s="130"/>
      <c r="L26" s="101"/>
      <c r="M26" s="101"/>
      <c r="N26" s="99"/>
      <c r="O26" s="99"/>
      <c r="P26" s="99">
        <f>14000+300000-100000-30000</f>
        <v>184000</v>
      </c>
      <c r="Q26" s="117">
        <f t="shared" si="1"/>
        <v>2142300</v>
      </c>
      <c r="R26" s="123" t="s">
        <v>231</v>
      </c>
    </row>
    <row r="27" spans="1:18" ht="27" customHeight="1">
      <c r="A27" s="94">
        <v>18</v>
      </c>
      <c r="B27" s="94">
        <v>600</v>
      </c>
      <c r="C27" s="94">
        <v>60016</v>
      </c>
      <c r="D27" s="138" t="s">
        <v>181</v>
      </c>
      <c r="E27" s="139"/>
      <c r="F27" s="140"/>
      <c r="G27" s="98">
        <f t="shared" si="0"/>
        <v>40000</v>
      </c>
      <c r="H27" s="141">
        <v>40000</v>
      </c>
      <c r="I27" s="130"/>
      <c r="J27" s="141"/>
      <c r="K27" s="130"/>
      <c r="L27" s="101"/>
      <c r="M27" s="101"/>
      <c r="N27" s="99"/>
      <c r="O27" s="99"/>
      <c r="P27" s="99">
        <v>10000</v>
      </c>
      <c r="Q27" s="117">
        <f t="shared" si="1"/>
        <v>50000</v>
      </c>
      <c r="R27" s="123" t="s">
        <v>228</v>
      </c>
    </row>
    <row r="28" spans="1:18" ht="19.5" customHeight="1">
      <c r="A28" s="94">
        <v>19</v>
      </c>
      <c r="B28" s="94">
        <v>600</v>
      </c>
      <c r="C28" s="94">
        <v>60016</v>
      </c>
      <c r="D28" s="138" t="s">
        <v>182</v>
      </c>
      <c r="E28" s="139"/>
      <c r="F28" s="140"/>
      <c r="G28" s="98">
        <f t="shared" si="0"/>
        <v>45000</v>
      </c>
      <c r="H28" s="141">
        <v>45000</v>
      </c>
      <c r="I28" s="130"/>
      <c r="J28" s="141"/>
      <c r="K28" s="130"/>
      <c r="L28" s="101"/>
      <c r="M28" s="101"/>
      <c r="N28" s="99"/>
      <c r="O28" s="99"/>
      <c r="P28" s="99">
        <v>10000</v>
      </c>
      <c r="Q28" s="117">
        <f t="shared" si="1"/>
        <v>55000</v>
      </c>
      <c r="R28" s="123" t="s">
        <v>229</v>
      </c>
    </row>
    <row r="29" spans="1:18" ht="49.5" customHeight="1">
      <c r="A29" s="94">
        <v>20</v>
      </c>
      <c r="B29" s="94">
        <v>600</v>
      </c>
      <c r="C29" s="94">
        <v>60016</v>
      </c>
      <c r="D29" s="138" t="s">
        <v>192</v>
      </c>
      <c r="E29" s="139"/>
      <c r="F29" s="140"/>
      <c r="G29" s="98">
        <f t="shared" si="0"/>
        <v>200000</v>
      </c>
      <c r="H29" s="141">
        <f>50000+150000</f>
        <v>200000</v>
      </c>
      <c r="I29" s="130"/>
      <c r="J29" s="141"/>
      <c r="K29" s="130"/>
      <c r="L29" s="101"/>
      <c r="M29" s="101"/>
      <c r="N29" s="99"/>
      <c r="O29" s="99"/>
      <c r="P29" s="99">
        <v>25000</v>
      </c>
      <c r="Q29" s="117">
        <f t="shared" si="1"/>
        <v>225000</v>
      </c>
      <c r="R29" s="123" t="s">
        <v>229</v>
      </c>
    </row>
    <row r="30" spans="1:18" ht="27.75" customHeight="1">
      <c r="A30" s="94">
        <v>23</v>
      </c>
      <c r="B30" s="94">
        <v>600</v>
      </c>
      <c r="C30" s="94">
        <v>60016</v>
      </c>
      <c r="D30" s="138" t="s">
        <v>74</v>
      </c>
      <c r="E30" s="139"/>
      <c r="F30" s="140"/>
      <c r="G30" s="98">
        <f t="shared" si="0"/>
        <v>50000</v>
      </c>
      <c r="H30" s="141">
        <v>50000</v>
      </c>
      <c r="I30" s="130"/>
      <c r="J30" s="141"/>
      <c r="K30" s="130"/>
      <c r="L30" s="101"/>
      <c r="M30" s="101"/>
      <c r="N30" s="99"/>
      <c r="O30" s="99"/>
      <c r="P30" s="99">
        <v>200000</v>
      </c>
      <c r="Q30" s="117">
        <f t="shared" si="1"/>
        <v>250000</v>
      </c>
      <c r="R30" s="123" t="s">
        <v>238</v>
      </c>
    </row>
    <row r="31" spans="1:18" ht="27" customHeight="1">
      <c r="A31" s="109">
        <v>24</v>
      </c>
      <c r="B31" s="146">
        <v>600</v>
      </c>
      <c r="C31" s="146">
        <v>60016</v>
      </c>
      <c r="D31" s="143" t="s">
        <v>245</v>
      </c>
      <c r="E31" s="144"/>
      <c r="F31" s="145"/>
      <c r="G31" s="132">
        <v>0</v>
      </c>
      <c r="H31" s="135"/>
      <c r="I31" s="136"/>
      <c r="J31" s="135"/>
      <c r="K31" s="136"/>
      <c r="L31" s="135"/>
      <c r="M31" s="135"/>
      <c r="N31" s="119"/>
      <c r="O31" s="119"/>
      <c r="P31" s="119">
        <v>54000</v>
      </c>
      <c r="Q31" s="147">
        <f t="shared" si="1"/>
        <v>54000</v>
      </c>
      <c r="R31" s="124" t="s">
        <v>229</v>
      </c>
    </row>
    <row r="32" spans="1:18" ht="15" customHeight="1">
      <c r="A32" s="94"/>
      <c r="B32" s="94"/>
      <c r="C32" s="94"/>
      <c r="D32" s="156" t="s">
        <v>194</v>
      </c>
      <c r="E32" s="157"/>
      <c r="F32" s="158"/>
      <c r="G32" s="102">
        <f>SUM(H32:N32)</f>
        <v>4743300</v>
      </c>
      <c r="H32" s="173">
        <f>SUM(H21:I30)</f>
        <v>4743300</v>
      </c>
      <c r="I32" s="173"/>
      <c r="J32" s="173">
        <f>SUM(J21:J21)</f>
        <v>0</v>
      </c>
      <c r="K32" s="173"/>
      <c r="L32" s="97">
        <f>SUM(L21:L21)</f>
        <v>0</v>
      </c>
      <c r="M32" s="97">
        <f>SUM(M21:M21)</f>
        <v>0</v>
      </c>
      <c r="N32" s="103">
        <f>SUM(N21:N21)</f>
        <v>0</v>
      </c>
      <c r="O32" s="104">
        <f>SUM(O21:O31)</f>
        <v>0</v>
      </c>
      <c r="P32" s="104">
        <f>SUM(P21:P31)</f>
        <v>1762000</v>
      </c>
      <c r="Q32" s="117">
        <f t="shared" si="1"/>
        <v>6505300</v>
      </c>
      <c r="R32" s="125"/>
    </row>
    <row r="33" spans="1:18" ht="34.5" customHeight="1">
      <c r="A33" s="94">
        <v>1</v>
      </c>
      <c r="B33" s="94">
        <v>600</v>
      </c>
      <c r="C33" s="94">
        <v>60014</v>
      </c>
      <c r="D33" s="143" t="s">
        <v>212</v>
      </c>
      <c r="E33" s="144"/>
      <c r="F33" s="145"/>
      <c r="G33" s="105">
        <f>SUM(H33)</f>
        <v>10000</v>
      </c>
      <c r="H33" s="202">
        <v>10000</v>
      </c>
      <c r="I33" s="203"/>
      <c r="J33" s="159"/>
      <c r="K33" s="160"/>
      <c r="L33" s="97"/>
      <c r="M33" s="97"/>
      <c r="N33" s="103"/>
      <c r="O33" s="104"/>
      <c r="P33" s="119">
        <f>300000+200000</f>
        <v>500000</v>
      </c>
      <c r="Q33" s="117">
        <f t="shared" si="1"/>
        <v>510000</v>
      </c>
      <c r="R33" s="126" t="s">
        <v>239</v>
      </c>
    </row>
    <row r="34" spans="1:18" ht="27.75" customHeight="1">
      <c r="A34" s="94">
        <v>2</v>
      </c>
      <c r="B34" s="146">
        <v>600</v>
      </c>
      <c r="C34" s="146">
        <v>60014</v>
      </c>
      <c r="D34" s="143" t="s">
        <v>244</v>
      </c>
      <c r="E34" s="144"/>
      <c r="F34" s="145"/>
      <c r="G34" s="132">
        <v>0</v>
      </c>
      <c r="H34" s="135"/>
      <c r="I34" s="136"/>
      <c r="J34" s="135"/>
      <c r="K34" s="136"/>
      <c r="L34" s="135"/>
      <c r="M34" s="135"/>
      <c r="N34" s="119"/>
      <c r="O34" s="119"/>
      <c r="P34" s="119">
        <f>100000-50000</f>
        <v>50000</v>
      </c>
      <c r="Q34" s="147">
        <f>SUM(G34-O34+P34)</f>
        <v>50000</v>
      </c>
      <c r="R34" s="126"/>
    </row>
    <row r="35" spans="1:18" ht="27" customHeight="1">
      <c r="A35" s="94">
        <v>3</v>
      </c>
      <c r="B35" s="146">
        <v>600</v>
      </c>
      <c r="C35" s="146">
        <v>60014</v>
      </c>
      <c r="D35" s="143" t="s">
        <v>225</v>
      </c>
      <c r="E35" s="144"/>
      <c r="F35" s="145"/>
      <c r="G35" s="132">
        <v>0</v>
      </c>
      <c r="H35" s="135"/>
      <c r="I35" s="136"/>
      <c r="J35" s="135"/>
      <c r="K35" s="136"/>
      <c r="L35" s="135"/>
      <c r="M35" s="135"/>
      <c r="N35" s="119"/>
      <c r="O35" s="119"/>
      <c r="P35" s="119">
        <v>50000</v>
      </c>
      <c r="Q35" s="147">
        <f>SUM(G35-O35+P35)</f>
        <v>50000</v>
      </c>
      <c r="R35" s="126"/>
    </row>
    <row r="36" spans="1:18" ht="27" customHeight="1">
      <c r="A36" s="94">
        <v>4</v>
      </c>
      <c r="B36" s="146">
        <v>600</v>
      </c>
      <c r="C36" s="146">
        <v>60014</v>
      </c>
      <c r="D36" s="138" t="s">
        <v>246</v>
      </c>
      <c r="E36" s="139"/>
      <c r="F36" s="140"/>
      <c r="G36" s="132">
        <v>0</v>
      </c>
      <c r="H36" s="135"/>
      <c r="I36" s="136"/>
      <c r="J36" s="135"/>
      <c r="K36" s="136"/>
      <c r="L36" s="135"/>
      <c r="M36" s="135"/>
      <c r="N36" s="119"/>
      <c r="O36" s="119"/>
      <c r="P36" s="119">
        <v>110000</v>
      </c>
      <c r="Q36" s="147">
        <f>SUM(G36-O36+P36)</f>
        <v>110000</v>
      </c>
      <c r="R36" s="126"/>
    </row>
    <row r="37" spans="1:18" ht="15" customHeight="1">
      <c r="A37" s="94"/>
      <c r="B37" s="94"/>
      <c r="C37" s="94"/>
      <c r="D37" s="156" t="s">
        <v>195</v>
      </c>
      <c r="E37" s="157"/>
      <c r="F37" s="158"/>
      <c r="G37" s="102">
        <f>SUM(G33)</f>
        <v>10000</v>
      </c>
      <c r="H37" s="159">
        <f>SUM(H33)</f>
        <v>10000</v>
      </c>
      <c r="I37" s="160"/>
      <c r="J37" s="159"/>
      <c r="K37" s="160"/>
      <c r="L37" s="97"/>
      <c r="M37" s="97"/>
      <c r="N37" s="103"/>
      <c r="O37" s="104">
        <f>SUM(O33)</f>
        <v>0</v>
      </c>
      <c r="P37" s="104">
        <f>SUM(P33:P36)</f>
        <v>710000</v>
      </c>
      <c r="Q37" s="117">
        <f t="shared" si="1"/>
        <v>720000</v>
      </c>
      <c r="R37" s="125"/>
    </row>
    <row r="38" spans="1:18" ht="30.75" customHeight="1">
      <c r="A38" s="94">
        <v>2</v>
      </c>
      <c r="B38" s="94">
        <v>600</v>
      </c>
      <c r="C38" s="94">
        <v>60095</v>
      </c>
      <c r="D38" s="138" t="s">
        <v>183</v>
      </c>
      <c r="E38" s="139"/>
      <c r="F38" s="140"/>
      <c r="G38" s="98">
        <f t="shared" si="0"/>
        <v>700000</v>
      </c>
      <c r="H38" s="141">
        <v>700000</v>
      </c>
      <c r="I38" s="130"/>
      <c r="J38" s="159"/>
      <c r="K38" s="176"/>
      <c r="L38" s="97"/>
      <c r="M38" s="97"/>
      <c r="N38" s="103"/>
      <c r="O38" s="104"/>
      <c r="P38" s="119">
        <f>221000+700000-200000-250000+3446</f>
        <v>474446</v>
      </c>
      <c r="Q38" s="117">
        <f t="shared" si="1"/>
        <v>1174446</v>
      </c>
      <c r="R38" s="123" t="s">
        <v>233</v>
      </c>
    </row>
    <row r="39" spans="1:18" ht="40.5" customHeight="1">
      <c r="A39" s="94">
        <v>3</v>
      </c>
      <c r="B39" s="94">
        <v>600</v>
      </c>
      <c r="C39" s="94">
        <v>60095</v>
      </c>
      <c r="D39" s="138" t="s">
        <v>184</v>
      </c>
      <c r="E39" s="139"/>
      <c r="F39" s="140"/>
      <c r="G39" s="98">
        <f t="shared" si="0"/>
        <v>190000</v>
      </c>
      <c r="H39" s="141">
        <f>200000-10000</f>
        <v>190000</v>
      </c>
      <c r="I39" s="130"/>
      <c r="J39" s="159"/>
      <c r="K39" s="176"/>
      <c r="L39" s="97"/>
      <c r="M39" s="97"/>
      <c r="N39" s="103"/>
      <c r="O39" s="104"/>
      <c r="P39" s="119">
        <v>310000</v>
      </c>
      <c r="Q39" s="117">
        <f t="shared" si="1"/>
        <v>500000</v>
      </c>
      <c r="R39" s="126" t="s">
        <v>240</v>
      </c>
    </row>
    <row r="40" spans="1:18" ht="36" customHeight="1">
      <c r="A40" s="94">
        <v>4</v>
      </c>
      <c r="B40" s="94">
        <v>600</v>
      </c>
      <c r="C40" s="94">
        <v>60095</v>
      </c>
      <c r="D40" s="138" t="s">
        <v>147</v>
      </c>
      <c r="E40" s="139"/>
      <c r="F40" s="140"/>
      <c r="G40" s="98">
        <f t="shared" si="0"/>
        <v>252302</v>
      </c>
      <c r="H40" s="141">
        <f>152302+100000</f>
        <v>252302</v>
      </c>
      <c r="I40" s="130"/>
      <c r="J40" s="159"/>
      <c r="K40" s="176"/>
      <c r="L40" s="97"/>
      <c r="M40" s="97"/>
      <c r="N40" s="103"/>
      <c r="O40" s="104"/>
      <c r="P40" s="119">
        <v>71000</v>
      </c>
      <c r="Q40" s="117">
        <f t="shared" si="1"/>
        <v>323302</v>
      </c>
      <c r="R40" s="123" t="s">
        <v>233</v>
      </c>
    </row>
    <row r="41" spans="1:18" ht="15" customHeight="1">
      <c r="A41" s="94"/>
      <c r="B41" s="94"/>
      <c r="C41" s="94"/>
      <c r="D41" s="156" t="s">
        <v>196</v>
      </c>
      <c r="E41" s="157"/>
      <c r="F41" s="158"/>
      <c r="G41" s="106">
        <f>SUM(G38:G40)</f>
        <v>1142302</v>
      </c>
      <c r="H41" s="178">
        <f>SUM(H38:I40)</f>
        <v>1142302</v>
      </c>
      <c r="I41" s="178"/>
      <c r="J41" s="173" t="e">
        <f>#REF!</f>
        <v>#REF!</v>
      </c>
      <c r="K41" s="173"/>
      <c r="L41" s="103" t="e">
        <f>#REF!</f>
        <v>#REF!</v>
      </c>
      <c r="M41" s="103" t="e">
        <f>#REF!</f>
        <v>#REF!</v>
      </c>
      <c r="N41" s="103" t="e">
        <f>#REF!</f>
        <v>#REF!</v>
      </c>
      <c r="O41" s="104">
        <f>SUM(O38:O40)</f>
        <v>0</v>
      </c>
      <c r="P41" s="104">
        <f>SUM(P38:P40)</f>
        <v>855446</v>
      </c>
      <c r="Q41" s="117">
        <f>SUM(G41-O41+P41)</f>
        <v>1997748</v>
      </c>
      <c r="R41" s="125"/>
    </row>
    <row r="42" spans="1:18" ht="15" customHeight="1">
      <c r="A42" s="94"/>
      <c r="B42" s="94"/>
      <c r="C42" s="94"/>
      <c r="D42" s="168" t="s">
        <v>197</v>
      </c>
      <c r="E42" s="169"/>
      <c r="F42" s="170"/>
      <c r="G42" s="106">
        <f>SUM(G32+G37+G41)</f>
        <v>5895602</v>
      </c>
      <c r="H42" s="171">
        <f>SUM(H32+H37+H41)</f>
        <v>5895602</v>
      </c>
      <c r="I42" s="172"/>
      <c r="J42" s="159"/>
      <c r="K42" s="160"/>
      <c r="L42" s="103"/>
      <c r="M42" s="103"/>
      <c r="N42" s="103"/>
      <c r="O42" s="104">
        <f>SUM(O32+O37+O41)</f>
        <v>0</v>
      </c>
      <c r="P42" s="104">
        <f>SUM(P32+P37+P41)</f>
        <v>3327446</v>
      </c>
      <c r="Q42" s="117">
        <f t="shared" si="1"/>
        <v>9223048</v>
      </c>
      <c r="R42" s="125"/>
    </row>
    <row r="43" spans="1:18" ht="34.5" customHeight="1">
      <c r="A43" s="94">
        <v>2</v>
      </c>
      <c r="B43" s="94">
        <v>700</v>
      </c>
      <c r="C43" s="94">
        <v>70004</v>
      </c>
      <c r="D43" s="138" t="s">
        <v>198</v>
      </c>
      <c r="E43" s="139"/>
      <c r="F43" s="140"/>
      <c r="G43" s="98">
        <f>SUM(H43)</f>
        <v>40000</v>
      </c>
      <c r="H43" s="141">
        <v>40000</v>
      </c>
      <c r="I43" s="130"/>
      <c r="J43" s="177"/>
      <c r="K43" s="176"/>
      <c r="L43" s="100"/>
      <c r="M43" s="100"/>
      <c r="N43" s="100"/>
      <c r="O43" s="99"/>
      <c r="P43" s="99">
        <v>100000</v>
      </c>
      <c r="Q43" s="117">
        <f t="shared" si="1"/>
        <v>140000</v>
      </c>
      <c r="R43" s="123" t="s">
        <v>241</v>
      </c>
    </row>
    <row r="44" spans="1:18" ht="14.25" customHeight="1">
      <c r="A44" s="94"/>
      <c r="B44" s="94"/>
      <c r="C44" s="94"/>
      <c r="D44" s="156" t="s">
        <v>199</v>
      </c>
      <c r="E44" s="157"/>
      <c r="F44" s="158"/>
      <c r="G44" s="107">
        <f>SUM(G43:G43)</f>
        <v>40000</v>
      </c>
      <c r="H44" s="174">
        <f>SUM(H43:I43)</f>
        <v>40000</v>
      </c>
      <c r="I44" s="175"/>
      <c r="J44" s="177"/>
      <c r="K44" s="176"/>
      <c r="L44" s="100"/>
      <c r="M44" s="100"/>
      <c r="N44" s="100"/>
      <c r="O44" s="99">
        <f>SUM(O43:O43)</f>
        <v>0</v>
      </c>
      <c r="P44" s="99">
        <f>SUM(P43:P43)</f>
        <v>100000</v>
      </c>
      <c r="Q44" s="117">
        <f t="shared" si="1"/>
        <v>140000</v>
      </c>
      <c r="R44" s="123"/>
    </row>
    <row r="45" spans="1:18" ht="14.25" customHeight="1">
      <c r="A45" s="94">
        <v>1</v>
      </c>
      <c r="B45" s="94">
        <v>700</v>
      </c>
      <c r="C45" s="94">
        <v>70005</v>
      </c>
      <c r="D45" s="138" t="s">
        <v>185</v>
      </c>
      <c r="E45" s="139"/>
      <c r="F45" s="140"/>
      <c r="G45" s="98">
        <f aca="true" t="shared" si="2" ref="G45:G51">SUM(H45:N45)</f>
        <v>100000</v>
      </c>
      <c r="H45" s="141">
        <v>100000</v>
      </c>
      <c r="I45" s="130"/>
      <c r="J45" s="177"/>
      <c r="K45" s="176"/>
      <c r="L45" s="100"/>
      <c r="M45" s="100"/>
      <c r="N45" s="100"/>
      <c r="O45" s="99"/>
      <c r="P45" s="99">
        <v>350000</v>
      </c>
      <c r="Q45" s="117">
        <f t="shared" si="1"/>
        <v>450000</v>
      </c>
      <c r="R45" s="123"/>
    </row>
    <row r="46" spans="1:18" ht="15" customHeight="1">
      <c r="A46" s="94"/>
      <c r="B46" s="94"/>
      <c r="C46" s="94"/>
      <c r="D46" s="156" t="s">
        <v>200</v>
      </c>
      <c r="E46" s="157"/>
      <c r="F46" s="158"/>
      <c r="G46" s="106">
        <f t="shared" si="2"/>
        <v>100000</v>
      </c>
      <c r="H46" s="171">
        <f>SUM(H45)</f>
        <v>100000</v>
      </c>
      <c r="I46" s="130"/>
      <c r="J46" s="159"/>
      <c r="K46" s="176"/>
      <c r="L46" s="103"/>
      <c r="M46" s="103"/>
      <c r="N46" s="103"/>
      <c r="O46" s="104">
        <f>SUM(O45)</f>
        <v>0</v>
      </c>
      <c r="P46" s="104">
        <f>SUM(P45)</f>
        <v>350000</v>
      </c>
      <c r="Q46" s="117">
        <f t="shared" si="1"/>
        <v>450000</v>
      </c>
      <c r="R46" s="125"/>
    </row>
    <row r="47" spans="1:18" ht="15" customHeight="1">
      <c r="A47" s="94"/>
      <c r="B47" s="94"/>
      <c r="C47" s="94"/>
      <c r="D47" s="168" t="s">
        <v>201</v>
      </c>
      <c r="E47" s="169"/>
      <c r="F47" s="170"/>
      <c r="G47" s="106">
        <f>SUM(G46,G44)</f>
        <v>140000</v>
      </c>
      <c r="H47" s="171">
        <f>SUM(H44+H46)</f>
        <v>140000</v>
      </c>
      <c r="I47" s="172"/>
      <c r="J47" s="159"/>
      <c r="K47" s="160"/>
      <c r="L47" s="103"/>
      <c r="M47" s="103"/>
      <c r="N47" s="103"/>
      <c r="O47" s="104">
        <f>SUM(O44+O46)</f>
        <v>0</v>
      </c>
      <c r="P47" s="104">
        <f>SUM(P44+P46)</f>
        <v>450000</v>
      </c>
      <c r="Q47" s="117">
        <f t="shared" si="1"/>
        <v>590000</v>
      </c>
      <c r="R47" s="125"/>
    </row>
    <row r="48" spans="1:18" ht="45.75" customHeight="1">
      <c r="A48" s="94">
        <v>2</v>
      </c>
      <c r="B48" s="94">
        <v>750</v>
      </c>
      <c r="C48" s="94">
        <v>75023</v>
      </c>
      <c r="D48" s="138" t="s">
        <v>202</v>
      </c>
      <c r="E48" s="139"/>
      <c r="F48" s="140"/>
      <c r="G48" s="98">
        <f t="shared" si="2"/>
        <v>8000000</v>
      </c>
      <c r="H48" s="141">
        <v>8000000</v>
      </c>
      <c r="I48" s="130"/>
      <c r="J48" s="159"/>
      <c r="K48" s="176"/>
      <c r="L48" s="103"/>
      <c r="M48" s="103"/>
      <c r="N48" s="103"/>
      <c r="O48" s="104"/>
      <c r="P48" s="119">
        <f>20000+500000+500000-500000</f>
        <v>520000</v>
      </c>
      <c r="Q48" s="117">
        <f t="shared" si="1"/>
        <v>8520000</v>
      </c>
      <c r="R48" s="126" t="s">
        <v>235</v>
      </c>
    </row>
    <row r="49" spans="1:18" ht="16.5" customHeight="1">
      <c r="A49" s="94"/>
      <c r="B49" s="94"/>
      <c r="C49" s="94"/>
      <c r="D49" s="156" t="s">
        <v>203</v>
      </c>
      <c r="E49" s="157"/>
      <c r="F49" s="158"/>
      <c r="G49" s="107">
        <f>SUM(G48:G48)</f>
        <v>8000000</v>
      </c>
      <c r="H49" s="174">
        <f>SUM(H48:I48)</f>
        <v>8000000</v>
      </c>
      <c r="I49" s="175"/>
      <c r="J49" s="159"/>
      <c r="K49" s="160"/>
      <c r="L49" s="103"/>
      <c r="M49" s="103"/>
      <c r="N49" s="103"/>
      <c r="O49" s="104">
        <f>SUM(O48:O48)</f>
        <v>0</v>
      </c>
      <c r="P49" s="104">
        <f>SUM(P48:P48)</f>
        <v>520000</v>
      </c>
      <c r="Q49" s="117">
        <f t="shared" si="1"/>
        <v>8520000</v>
      </c>
      <c r="R49" s="125"/>
    </row>
    <row r="50" spans="1:18" ht="15" customHeight="1">
      <c r="A50" s="94"/>
      <c r="B50" s="94"/>
      <c r="C50" s="94"/>
      <c r="D50" s="168" t="s">
        <v>204</v>
      </c>
      <c r="E50" s="169"/>
      <c r="F50" s="170"/>
      <c r="G50" s="106">
        <f>SUM(G49)</f>
        <v>8000000</v>
      </c>
      <c r="H50" s="171" t="e">
        <f>SUM(H49+#REF!)</f>
        <v>#REF!</v>
      </c>
      <c r="I50" s="172"/>
      <c r="J50" s="159"/>
      <c r="K50" s="160"/>
      <c r="L50" s="103"/>
      <c r="M50" s="103"/>
      <c r="N50" s="103"/>
      <c r="O50" s="104">
        <f>SUM(O49)</f>
        <v>0</v>
      </c>
      <c r="P50" s="104">
        <f>SUM(P49)</f>
        <v>520000</v>
      </c>
      <c r="Q50" s="127">
        <f>SUM(Q49)</f>
        <v>8520000</v>
      </c>
      <c r="R50" s="125"/>
    </row>
    <row r="51" spans="1:18" ht="25.5" customHeight="1">
      <c r="A51" s="94">
        <v>2</v>
      </c>
      <c r="B51" s="94">
        <v>801</v>
      </c>
      <c r="C51" s="94">
        <v>80101</v>
      </c>
      <c r="D51" s="138" t="s">
        <v>207</v>
      </c>
      <c r="E51" s="139"/>
      <c r="F51" s="140"/>
      <c r="G51" s="98">
        <f t="shared" si="2"/>
        <v>20000</v>
      </c>
      <c r="H51" s="141">
        <v>20000</v>
      </c>
      <c r="I51" s="130"/>
      <c r="J51" s="159"/>
      <c r="K51" s="160"/>
      <c r="L51" s="103"/>
      <c r="M51" s="103"/>
      <c r="N51" s="103"/>
      <c r="O51" s="104"/>
      <c r="P51" s="119">
        <v>30000</v>
      </c>
      <c r="Q51" s="117">
        <f aca="true" t="shared" si="3" ref="Q51:Q58">SUM(G51-O51+P51)</f>
        <v>50000</v>
      </c>
      <c r="R51" s="126" t="s">
        <v>234</v>
      </c>
    </row>
    <row r="52" spans="1:18" ht="48" customHeight="1">
      <c r="A52" s="94">
        <v>4</v>
      </c>
      <c r="B52" s="146">
        <v>801</v>
      </c>
      <c r="C52" s="146">
        <v>80101</v>
      </c>
      <c r="D52" s="143" t="s">
        <v>220</v>
      </c>
      <c r="E52" s="144"/>
      <c r="F52" s="145"/>
      <c r="G52" s="112">
        <v>0</v>
      </c>
      <c r="H52" s="113"/>
      <c r="I52" s="114"/>
      <c r="J52" s="115"/>
      <c r="K52" s="116"/>
      <c r="L52" s="111"/>
      <c r="M52" s="111"/>
      <c r="N52" s="111"/>
      <c r="O52" s="110"/>
      <c r="P52" s="120">
        <v>35000</v>
      </c>
      <c r="Q52" s="121">
        <f t="shared" si="3"/>
        <v>35000</v>
      </c>
      <c r="R52" s="126" t="s">
        <v>232</v>
      </c>
    </row>
    <row r="53" spans="1:18" ht="15.75" customHeight="1">
      <c r="A53" s="94"/>
      <c r="B53" s="94"/>
      <c r="C53" s="94"/>
      <c r="D53" s="156" t="s">
        <v>205</v>
      </c>
      <c r="E53" s="157"/>
      <c r="F53" s="158"/>
      <c r="G53" s="107">
        <f>SUM(G51:G51)</f>
        <v>20000</v>
      </c>
      <c r="H53" s="174">
        <f>SUM(H51:I51)</f>
        <v>20000</v>
      </c>
      <c r="I53" s="175"/>
      <c r="J53" s="159"/>
      <c r="K53" s="160"/>
      <c r="L53" s="103"/>
      <c r="M53" s="103"/>
      <c r="N53" s="103"/>
      <c r="O53" s="104">
        <f>SUM(O51:O52)</f>
        <v>0</v>
      </c>
      <c r="P53" s="104">
        <f>SUM(P51:P52)</f>
        <v>65000</v>
      </c>
      <c r="Q53" s="117">
        <f t="shared" si="3"/>
        <v>85000</v>
      </c>
      <c r="R53" s="125"/>
    </row>
    <row r="54" spans="1:18" ht="15" customHeight="1">
      <c r="A54" s="94"/>
      <c r="B54" s="94"/>
      <c r="C54" s="94"/>
      <c r="D54" s="168" t="s">
        <v>206</v>
      </c>
      <c r="E54" s="169"/>
      <c r="F54" s="170"/>
      <c r="G54" s="102">
        <f>SUM(G51:G52)</f>
        <v>20000</v>
      </c>
      <c r="H54" s="173" t="e">
        <f>SUM(H53+#REF!)</f>
        <v>#REF!</v>
      </c>
      <c r="I54" s="173"/>
      <c r="J54" s="159">
        <v>0</v>
      </c>
      <c r="K54" s="160"/>
      <c r="L54" s="103">
        <v>0</v>
      </c>
      <c r="M54" s="103">
        <v>0</v>
      </c>
      <c r="N54" s="103">
        <v>0</v>
      </c>
      <c r="O54" s="104">
        <f>SUM(O53)</f>
        <v>0</v>
      </c>
      <c r="P54" s="104">
        <f>SUM(P53)</f>
        <v>65000</v>
      </c>
      <c r="Q54" s="117">
        <f t="shared" si="3"/>
        <v>85000</v>
      </c>
      <c r="R54" s="125"/>
    </row>
    <row r="55" spans="1:18" ht="30.75" customHeight="1">
      <c r="A55" s="94">
        <v>4</v>
      </c>
      <c r="B55" s="94">
        <v>900</v>
      </c>
      <c r="C55" s="94">
        <v>90015</v>
      </c>
      <c r="D55" s="138" t="s">
        <v>186</v>
      </c>
      <c r="E55" s="139"/>
      <c r="F55" s="140"/>
      <c r="G55" s="98">
        <f t="shared" si="0"/>
        <v>200000</v>
      </c>
      <c r="H55" s="141">
        <v>200000</v>
      </c>
      <c r="I55" s="130"/>
      <c r="J55" s="141"/>
      <c r="K55" s="130"/>
      <c r="L55" s="99"/>
      <c r="M55" s="99"/>
      <c r="N55" s="99"/>
      <c r="O55" s="99"/>
      <c r="P55" s="99">
        <f>134000+166000-100000</f>
        <v>200000</v>
      </c>
      <c r="Q55" s="117">
        <f t="shared" si="3"/>
        <v>400000</v>
      </c>
      <c r="R55" s="123" t="s">
        <v>233</v>
      </c>
    </row>
    <row r="56" spans="1:18" ht="15" customHeight="1">
      <c r="A56" s="95"/>
      <c r="B56" s="94"/>
      <c r="C56" s="94"/>
      <c r="D56" s="168" t="s">
        <v>208</v>
      </c>
      <c r="E56" s="169"/>
      <c r="F56" s="170"/>
      <c r="G56" s="102">
        <f>SUM(G55)</f>
        <v>200000</v>
      </c>
      <c r="H56" s="173">
        <f>SUM(H55:I55)</f>
        <v>200000</v>
      </c>
      <c r="I56" s="173"/>
      <c r="J56" s="173" t="e">
        <f>#REF!</f>
        <v>#REF!</v>
      </c>
      <c r="K56" s="173"/>
      <c r="L56" s="103" t="e">
        <f>#REF!</f>
        <v>#REF!</v>
      </c>
      <c r="M56" s="103" t="e">
        <f>#REF!</f>
        <v>#REF!</v>
      </c>
      <c r="N56" s="103" t="e">
        <f>#REF!</f>
        <v>#REF!</v>
      </c>
      <c r="O56" s="104">
        <f>SUM(O55:O55)</f>
        <v>0</v>
      </c>
      <c r="P56" s="104">
        <f>SUM(P55:P55)</f>
        <v>200000</v>
      </c>
      <c r="Q56" s="117">
        <f t="shared" si="3"/>
        <v>400000</v>
      </c>
      <c r="R56" s="125"/>
    </row>
    <row r="57" spans="1:18" ht="24" customHeight="1">
      <c r="A57" s="146">
        <v>1</v>
      </c>
      <c r="B57" s="146">
        <v>926</v>
      </c>
      <c r="C57" s="146">
        <v>92605</v>
      </c>
      <c r="D57" s="143" t="s">
        <v>226</v>
      </c>
      <c r="E57" s="190"/>
      <c r="F57" s="191"/>
      <c r="G57" s="105">
        <v>0</v>
      </c>
      <c r="H57" s="128"/>
      <c r="I57" s="129"/>
      <c r="J57" s="128"/>
      <c r="K57" s="129"/>
      <c r="L57" s="128"/>
      <c r="M57" s="128"/>
      <c r="N57" s="137"/>
      <c r="O57" s="119"/>
      <c r="P57" s="119">
        <v>20000</v>
      </c>
      <c r="Q57" s="117">
        <f t="shared" si="3"/>
        <v>20000</v>
      </c>
      <c r="R57" s="126" t="s">
        <v>232</v>
      </c>
    </row>
    <row r="58" spans="1:18" ht="15" customHeight="1">
      <c r="A58" s="95"/>
      <c r="B58" s="94"/>
      <c r="C58" s="94"/>
      <c r="D58" s="168" t="s">
        <v>209</v>
      </c>
      <c r="E58" s="169"/>
      <c r="F58" s="170"/>
      <c r="G58" s="102">
        <f>SUM(G57)</f>
        <v>0</v>
      </c>
      <c r="H58" s="159" t="e">
        <f>SUM(#REF!)</f>
        <v>#REF!</v>
      </c>
      <c r="I58" s="176"/>
      <c r="J58" s="159"/>
      <c r="K58" s="176"/>
      <c r="L58" s="97"/>
      <c r="M58" s="97"/>
      <c r="N58" s="103"/>
      <c r="O58" s="104">
        <f>SUM(O57)</f>
        <v>0</v>
      </c>
      <c r="P58" s="104">
        <f>SUM(P57)</f>
        <v>20000</v>
      </c>
      <c r="Q58" s="117">
        <f t="shared" si="3"/>
        <v>20000</v>
      </c>
      <c r="R58" s="125"/>
    </row>
    <row r="59" spans="1:18" ht="15" customHeight="1">
      <c r="A59" s="193" t="s">
        <v>243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5"/>
    </row>
    <row r="60" spans="4:9" ht="12">
      <c r="D60" s="187"/>
      <c r="E60" s="187"/>
      <c r="F60" s="187"/>
      <c r="H60" s="192"/>
      <c r="I60" s="192"/>
    </row>
    <row r="61" s="189" customFormat="1" ht="12.75">
      <c r="A61" s="188" t="s">
        <v>242</v>
      </c>
    </row>
    <row r="62" spans="4:6" ht="12">
      <c r="D62" s="186"/>
      <c r="E62" s="186"/>
      <c r="F62" s="186"/>
    </row>
  </sheetData>
  <mergeCells count="147">
    <mergeCell ref="A7:R7"/>
    <mergeCell ref="D42:F42"/>
    <mergeCell ref="H42:I42"/>
    <mergeCell ref="J42:K42"/>
    <mergeCell ref="D12:F12"/>
    <mergeCell ref="H12:I12"/>
    <mergeCell ref="J12:K12"/>
    <mergeCell ref="D14:F14"/>
    <mergeCell ref="H13:I13"/>
    <mergeCell ref="H15:I15"/>
    <mergeCell ref="H16:I16"/>
    <mergeCell ref="H14:I14"/>
    <mergeCell ref="D33:F33"/>
    <mergeCell ref="H33:I33"/>
    <mergeCell ref="H26:I26"/>
    <mergeCell ref="H27:I27"/>
    <mergeCell ref="D15:F15"/>
    <mergeCell ref="H25:I25"/>
    <mergeCell ref="H23:I23"/>
    <mergeCell ref="H18:I18"/>
    <mergeCell ref="D11:F11"/>
    <mergeCell ref="H11:I11"/>
    <mergeCell ref="J11:K11"/>
    <mergeCell ref="H20:I20"/>
    <mergeCell ref="J20:K20"/>
    <mergeCell ref="D13:F13"/>
    <mergeCell ref="D16:F16"/>
    <mergeCell ref="J15:K15"/>
    <mergeCell ref="J14:K14"/>
    <mergeCell ref="J13:K13"/>
    <mergeCell ref="H53:I53"/>
    <mergeCell ref="H40:I40"/>
    <mergeCell ref="H46:I46"/>
    <mergeCell ref="D41:F41"/>
    <mergeCell ref="D43:F43"/>
    <mergeCell ref="H43:I43"/>
    <mergeCell ref="D50:F50"/>
    <mergeCell ref="H50:I50"/>
    <mergeCell ref="D49:F49"/>
    <mergeCell ref="H48:I48"/>
    <mergeCell ref="A9:A10"/>
    <mergeCell ref="B9:B10"/>
    <mergeCell ref="C9:C10"/>
    <mergeCell ref="D9:F10"/>
    <mergeCell ref="H9:N9"/>
    <mergeCell ref="H10:I10"/>
    <mergeCell ref="J10:K10"/>
    <mergeCell ref="G9:G10"/>
    <mergeCell ref="J16:K16"/>
    <mergeCell ref="H56:I56"/>
    <mergeCell ref="D32:F32"/>
    <mergeCell ref="D40:F40"/>
    <mergeCell ref="D44:F44"/>
    <mergeCell ref="D48:F48"/>
    <mergeCell ref="D45:F45"/>
    <mergeCell ref="D54:F54"/>
    <mergeCell ref="D46:F46"/>
    <mergeCell ref="D37:F37"/>
    <mergeCell ref="D62:F62"/>
    <mergeCell ref="D56:F56"/>
    <mergeCell ref="D60:F60"/>
    <mergeCell ref="A61:IV61"/>
    <mergeCell ref="D57:F57"/>
    <mergeCell ref="H60:I60"/>
    <mergeCell ref="A59:R59"/>
    <mergeCell ref="J17:K17"/>
    <mergeCell ref="J18:K18"/>
    <mergeCell ref="D22:F22"/>
    <mergeCell ref="J22:K22"/>
    <mergeCell ref="D21:F21"/>
    <mergeCell ref="D20:F20"/>
    <mergeCell ref="H22:I22"/>
    <mergeCell ref="H17:I17"/>
    <mergeCell ref="D17:F17"/>
    <mergeCell ref="D18:F18"/>
    <mergeCell ref="J21:K21"/>
    <mergeCell ref="D26:F26"/>
    <mergeCell ref="D27:F27"/>
    <mergeCell ref="D28:F28"/>
    <mergeCell ref="D25:F25"/>
    <mergeCell ref="H21:I21"/>
    <mergeCell ref="H24:I24"/>
    <mergeCell ref="D23:F23"/>
    <mergeCell ref="D24:F24"/>
    <mergeCell ref="J23:K23"/>
    <mergeCell ref="J24:K24"/>
    <mergeCell ref="J25:K25"/>
    <mergeCell ref="J26:K26"/>
    <mergeCell ref="J27:K27"/>
    <mergeCell ref="J28:K28"/>
    <mergeCell ref="D38:F38"/>
    <mergeCell ref="D30:F30"/>
    <mergeCell ref="H38:I38"/>
    <mergeCell ref="J33:K33"/>
    <mergeCell ref="J37:K37"/>
    <mergeCell ref="D29:F29"/>
    <mergeCell ref="H37:I37"/>
    <mergeCell ref="H30:I30"/>
    <mergeCell ref="H28:I28"/>
    <mergeCell ref="J53:K53"/>
    <mergeCell ref="H54:I54"/>
    <mergeCell ref="H41:I41"/>
    <mergeCell ref="D39:F39"/>
    <mergeCell ref="J54:K54"/>
    <mergeCell ref="J45:K45"/>
    <mergeCell ref="J44:K44"/>
    <mergeCell ref="J39:K39"/>
    <mergeCell ref="J41:K41"/>
    <mergeCell ref="J46:K46"/>
    <mergeCell ref="J58:K58"/>
    <mergeCell ref="D55:F55"/>
    <mergeCell ref="H55:I55"/>
    <mergeCell ref="J55:K55"/>
    <mergeCell ref="J56:K56"/>
    <mergeCell ref="D58:F58"/>
    <mergeCell ref="H58:I58"/>
    <mergeCell ref="J48:K48"/>
    <mergeCell ref="J43:K43"/>
    <mergeCell ref="H44:I44"/>
    <mergeCell ref="D51:F51"/>
    <mergeCell ref="J49:K49"/>
    <mergeCell ref="J50:K50"/>
    <mergeCell ref="J47:K47"/>
    <mergeCell ref="J29:K29"/>
    <mergeCell ref="J30:K30"/>
    <mergeCell ref="H32:I32"/>
    <mergeCell ref="J32:K32"/>
    <mergeCell ref="H29:I29"/>
    <mergeCell ref="H45:I45"/>
    <mergeCell ref="H39:I39"/>
    <mergeCell ref="J38:K38"/>
    <mergeCell ref="J40:K40"/>
    <mergeCell ref="R9:R10"/>
    <mergeCell ref="D53:F53"/>
    <mergeCell ref="J51:K51"/>
    <mergeCell ref="D31:F31"/>
    <mergeCell ref="Q9:Q10"/>
    <mergeCell ref="D19:F19"/>
    <mergeCell ref="D52:F52"/>
    <mergeCell ref="O9:P9"/>
    <mergeCell ref="D47:F47"/>
    <mergeCell ref="H47:I47"/>
    <mergeCell ref="D34:F34"/>
    <mergeCell ref="D35:F35"/>
    <mergeCell ref="D36:F36"/>
    <mergeCell ref="H51:I51"/>
    <mergeCell ref="H49:I49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212" t="s">
        <v>56</v>
      </c>
      <c r="G2" s="212"/>
      <c r="H2" s="213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210" t="s">
        <v>58</v>
      </c>
      <c r="C6" s="211"/>
      <c r="D6" s="211"/>
      <c r="E6" s="211"/>
      <c r="F6" s="211"/>
      <c r="G6" s="211"/>
      <c r="H6" s="211"/>
      <c r="I6" s="60" t="s">
        <v>50</v>
      </c>
      <c r="J6" s="61" t="s">
        <v>51</v>
      </c>
    </row>
    <row r="7" spans="1:8" ht="16.5" thickBot="1">
      <c r="A7" s="216"/>
      <c r="B7" s="217"/>
      <c r="C7" s="217"/>
      <c r="D7" s="223" t="s">
        <v>75</v>
      </c>
      <c r="E7" s="224"/>
      <c r="F7" s="224"/>
      <c r="G7" s="224"/>
      <c r="H7" s="225"/>
    </row>
    <row r="8" spans="1:8" ht="12.75" customHeight="1">
      <c r="A8" s="218" t="s">
        <v>3</v>
      </c>
      <c r="B8" s="220" t="s">
        <v>12</v>
      </c>
      <c r="C8" s="221" t="s">
        <v>4</v>
      </c>
      <c r="D8" s="228" t="s">
        <v>13</v>
      </c>
      <c r="E8" s="206" t="s">
        <v>5</v>
      </c>
      <c r="F8" s="208" t="s">
        <v>8</v>
      </c>
      <c r="G8" s="209"/>
      <c r="H8" s="226" t="s">
        <v>6</v>
      </c>
    </row>
    <row r="9" spans="1:8" ht="30" customHeight="1">
      <c r="A9" s="219"/>
      <c r="B9" s="207"/>
      <c r="C9" s="222"/>
      <c r="D9" s="229"/>
      <c r="E9" s="207"/>
      <c r="F9" s="15" t="s">
        <v>14</v>
      </c>
      <c r="G9" s="16" t="s">
        <v>15</v>
      </c>
      <c r="H9" s="227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214"/>
      <c r="C108" s="215"/>
      <c r="D108" s="215"/>
      <c r="E108" s="215"/>
      <c r="F108" s="215"/>
      <c r="G108" s="215"/>
      <c r="H108" s="215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  <mergeCell ref="B6:H6"/>
    <mergeCell ref="F2:H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2011-06-16T06:53:01Z</cp:lastPrinted>
  <dcterms:created xsi:type="dcterms:W3CDTF">1999-03-23T10:45:22Z</dcterms:created>
  <dcterms:modified xsi:type="dcterms:W3CDTF">2011-06-16T07:25:19Z</dcterms:modified>
  <cp:category/>
  <cp:version/>
  <cp:contentType/>
  <cp:contentStatus/>
</cp:coreProperties>
</file>