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<sst xmlns="http://schemas.openxmlformats.org/spreadsheetml/2006/main" count="493" uniqueCount="257">
  <si>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</si>
  <si>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</si>
  <si>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</si>
  <si>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</si>
  <si>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</si>
  <si>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</si>
  <si>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</si>
  <si>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</si>
  <si>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</si>
  <si>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</si>
  <si>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</si>
  <si>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</si>
  <si>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</si>
  <si>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</si>
  <si>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</si>
  <si>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</si>
  <si>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</si>
  <si>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</si>
  <si>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</si>
  <si>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</si>
  <si>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</si>
  <si>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</si>
  <si>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</si>
  <si>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</si>
  <si>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</si>
  <si>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</si>
  <si>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</si>
  <si>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</si>
  <si>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</si>
  <si>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</si>
  <si>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</si>
  <si>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</si>
  <si>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</si>
  <si>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</si>
  <si>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</si>
  <si>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</si>
  <si>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</si>
  <si>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</si>
  <si>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</si>
  <si>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</si>
  <si>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</si>
  <si>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</si>
  <si>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</si>
  <si>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</si>
  <si>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</si>
  <si>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</si>
  <si>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</si>
  <si>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</si>
  <si>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</si>
  <si>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</si>
  <si>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</si>
  <si>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</si>
  <si>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</si>
  <si>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</si>
  <si>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</si>
  <si>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</si>
  <si>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</si>
  <si>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</si>
  <si>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</si>
  <si>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</si>
  <si>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</si>
  <si>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</si>
  <si>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</si>
  <si>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</si>
  <si>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</si>
  <si>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</si>
  <si>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</si>
  <si>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</si>
  <si>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</si>
  <si>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</si>
  <si>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</si>
  <si>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</si>
  <si>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</si>
  <si>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</si>
  <si>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</si>
  <si>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</si>
  <si>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</si>
  <si>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</si>
  <si>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</si>
  <si>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</si>
  <si>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</si>
  <si>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</si>
  <si>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</si>
  <si>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</si>
  <si>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</si>
  <si>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</si>
  <si>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</si>
  <si>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</si>
  <si>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</si>
  <si>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</si>
  <si>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</si>
  <si>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</si>
  <si>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</si>
  <si>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</si>
  <si>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</si>
  <si>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</si>
  <si>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</si>
  <si>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</si>
  <si>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</si>
  <si>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</si>
  <si>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</si>
  <si>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</si>
  <si>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</si>
  <si>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</si>
  <si>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</si>
  <si>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</si>
  <si>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</si>
  <si>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</si>
  <si>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</si>
  <si>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</si>
  <si>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</si>
  <si>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</si>
  <si>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</si>
  <si>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</si>
  <si>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</si>
  <si>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</si>
  <si>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</si>
  <si>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</si>
  <si>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</si>
  <si>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</si>
  <si>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</si>
  <si>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</si>
  <si>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</si>
  <si>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</si>
  <si>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</si>
  <si>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Plan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</si>
  <si>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</si>
  <si>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</si>
  <si>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</si>
  <si>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</si>
  <si>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</si>
  <si>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</si>
  <si>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</si>
  <si>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</si>
  <si>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</si>
  <si>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</si>
  <si>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</si>
  <si>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</si>
  <si>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</si>
  <si>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</si>
  <si>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</si>
  <si>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</si>
  <si>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</si>
  <si>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</si>
  <si>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</si>
  <si>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</si>
  <si>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</si>
  <si>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</si>
  <si>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</si>
  <si>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</si>
  <si>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</si>
  <si>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</si>
  <si>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Łącznie: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</si>
  <si>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</si>
  <si>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</si>
  <si>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</si>
  <si>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</si>
  <si>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</si>
  <si>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</si>
  <si>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</si>
  <si>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</si>
  <si>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</si>
  <si>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</si>
  <si>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</si>
  <si>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</si>
  <si>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</si>
  <si>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</si>
  <si>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</si>
  <si>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</si>
  <si>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</si>
  <si>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</si>
  <si>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</si>
  <si>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</si>
  <si>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</si>
  <si>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</si>
  <si>
    <t>środki własne</t>
  </si>
  <si>
    <t>Budowa alejek spacerowych w parku w Regułach (z funduszu sołeckiego)</t>
  </si>
  <si>
    <t>Wykonanie projektu remontu ul. Wspólnoty Wiejskiej w Sokołowie (z funduszu sołeckiego)</t>
  </si>
  <si>
    <t>Odwodnienie ul. Parkowej w Suchym Lesie (z funduszu sołeckiego)</t>
  </si>
  <si>
    <t>Wykonanie oświetlenia ul. Sportowej w Nowej Wsi (z funduszu sołeckiego)</t>
  </si>
  <si>
    <t>Wykonanie projektu na oświetlenie ul. Kolejowej w Michałowicach Wsi (z funduszu sołeckiego)</t>
  </si>
  <si>
    <t>Budowa kanalizacji sanitarnej w ul. Tęczowej w Komorowie Wsi</t>
  </si>
  <si>
    <t>Budowa sieci wodociągowej w ul. Radosnej w Michałowicach</t>
  </si>
  <si>
    <t>Budowa sieci wodociągowej w ul. Osieckiej i Jedliny w Granicy</t>
  </si>
  <si>
    <t>Budowa sieci wodociągowej w ul. Tęczowej i Starego Dębu w Komorowie Wsi</t>
  </si>
  <si>
    <t>Przebudowa ul. Konopnickiej w Pęcicach Małych</t>
  </si>
  <si>
    <t>Wykonanie dok. technicznej na przebudowę ul. Kwiatowej w Nowej Wsi (z funduszu sołeckiego)</t>
  </si>
  <si>
    <t>do Uchwały Budżetowej</t>
  </si>
  <si>
    <t xml:space="preserve">Zakpy inwestycyjne (zakup obieraczki do warzyw - Przedszkole Michałowice) </t>
  </si>
  <si>
    <t>Budowa sieci wodociągowej na terenie Gminy</t>
  </si>
  <si>
    <t>Budowa zbiornika retencyjnego w Michałowicach</t>
  </si>
  <si>
    <t>Odwodnienie Pęcic Małych</t>
  </si>
  <si>
    <t xml:space="preserve">Budowa kanalizacji sanitarnej w ul. Jałowcowej w Opaczy Małej 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</si>
  <si>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</si>
  <si>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</si>
  <si>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kanalizacji sanitarnej w ul. Wandy, Sportowej w Nowej Wsi </t>
  </si>
  <si>
    <t xml:space="preserve">Budowa SUW Michałowice -Reguły </t>
  </si>
  <si>
    <t xml:space="preserve">Budowa sieci wodociągowej w ul. Jałowcowej w Opaczy Małej </t>
  </si>
  <si>
    <t>Modernizacja SUW Komorów</t>
  </si>
  <si>
    <t xml:space="preserve">Przebudowa ul. 3 Maja, Kościuszki, Mickiewicza, Partyzantów, Wojska Polskiego, Rumuńskiej, Żytniej, Ks. Popiełuszki, Raszyńskiej, Lotniczej, Kwiatowej w M-cach </t>
  </si>
  <si>
    <t>Przebudowa ul.: Kasztanowej, Poniatowskiego w M-cach Wsi, Wesołej, Regulskiej, Kolejowej, Topolowej w M-cach.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</si>
  <si>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</si>
  <si>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</si>
  <si>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</si>
  <si>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</si>
  <si>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</si>
  <si>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</si>
  <si>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</si>
  <si>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</si>
  <si>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</si>
  <si>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>Dofinansowanie projektu realizowanego przez Samorz Województwa w ramach porozumienia</t>
  </si>
  <si>
    <t xml:space="preserve">Budowa gminnego przedszkola w Granicy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</si>
  <si>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</si>
  <si>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</si>
  <si>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</si>
  <si>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</si>
  <si>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2011 rok </t>
  </si>
  <si>
    <t>Uzupełnienie oświetlenia ulicznego w Komorowie Wsi (z funduszu sołeckiego)</t>
  </si>
  <si>
    <t>Budowa przykanalików sanitarnych i odcinków sieci kanalizacyjnej w ulicach gdzie kanalizacja sanitarna została wybudowana w latach ubiegłych</t>
  </si>
  <si>
    <t>Budowa sieci wodociągowej w ul. Sosnowej, Daktylowej i Klonowej w Opaczy Kol.</t>
  </si>
  <si>
    <t>Sieć wodociągowa na terenie Gminy (obsługa geodezyjna, opracowanie dok. proj., w tym do budynków "Pęcice Ogród", i ul Kubusia Puchatka w Granicy)</t>
  </si>
  <si>
    <t>Przebudowa ul. Makowej, Studziennej, Jasnej, Grabowej, Ewy, Malinowej, Willowej w Opaczy Kol.</t>
  </si>
  <si>
    <t xml:space="preserve">Przebudowa ul. Orzeszkowej, Daniłowskiego, Baczyńskiego, Działkowej i Żytniej w Regułach </t>
  </si>
  <si>
    <t>Przebudowa ul.  Kurpińskiego, Sobieskiego, Wiejskiej, Kotońskiego, Moniuszki, Poniatowskiego, Kraszewskiego, Mazurskiej, 3 Maja (dok), Kredytowej (dok), Kujawskiej (dok) w Komorowe</t>
  </si>
  <si>
    <t>Przebudowa ul. Warszawskiej (strona północna i południowa), Poprzecznej, Piaskowej, Dębowej (dok), Kochanowskiego (dok), Skośnej (dok), Sabały (dok) i Okrężnej (dok) w Granicy</t>
  </si>
  <si>
    <t>Opracowanie koncepcji zagospodarowania Palacu Paderewskiego w Komorowie</t>
  </si>
  <si>
    <t>Razem dział 010</t>
  </si>
  <si>
    <t>Razem dział 150</t>
  </si>
  <si>
    <t>Razem rozdz. 60016</t>
  </si>
  <si>
    <t>Razem rozdz. 60014</t>
  </si>
  <si>
    <t>Razem rozdz 60095</t>
  </si>
  <si>
    <t>Razem dział 600</t>
  </si>
  <si>
    <t xml:space="preserve">Modernizacja budynku przy ul Ryżowej 90 w Opaczy Kol wraz z zagospodarowaniem terenu przyległego </t>
  </si>
  <si>
    <t>Razem rozdz 70004</t>
  </si>
  <si>
    <t>Razem rozdz 70005</t>
  </si>
  <si>
    <t>Razem dział 700</t>
  </si>
  <si>
    <r>
      <t xml:space="preserve">Budowa budynku Urzędu Gminy wraz z lokalami użytkowymi </t>
    </r>
    <r>
      <rPr>
        <i/>
        <sz val="9"/>
        <rFont val="Times New Roman CE"/>
        <family val="0"/>
      </rPr>
      <t>(w tym pomieszczenie dla punktu przedszkolnego)</t>
    </r>
    <r>
      <rPr>
        <sz val="9"/>
        <rFont val="Times New Roman CE"/>
        <family val="1"/>
      </rPr>
      <t xml:space="preserve"> i infrastrukturą techniczną </t>
    </r>
  </si>
  <si>
    <t>Razem rozdz 75023</t>
  </si>
  <si>
    <t>Razem rozdz 75095</t>
  </si>
  <si>
    <t>Razem dział 750</t>
  </si>
  <si>
    <t>Razem rozdz 80101</t>
  </si>
  <si>
    <t>Razem rozdz 80104</t>
  </si>
  <si>
    <t>Razem dział 801</t>
  </si>
  <si>
    <t>Rozbudowa Szkoły w Nowej Wsi / Granicy</t>
  </si>
  <si>
    <t>Rozbudowa szkoły w Komorowie wraz z wykonaniem lodowiska</t>
  </si>
  <si>
    <t xml:space="preserve">Budowa ośrodka dziennego pobytu dla ludzi starszych </t>
  </si>
  <si>
    <t>Razem dział 852</t>
  </si>
  <si>
    <t>Razem dział 900</t>
  </si>
  <si>
    <t xml:space="preserve">Budowa świetlicy w  Komorowie Wsi </t>
  </si>
  <si>
    <t>Budowa osrodka kultury w Komorowie</t>
  </si>
  <si>
    <t>Razem dział 921</t>
  </si>
  <si>
    <t>Razem dział 926</t>
  </si>
  <si>
    <t>Nr IV/20/2011</t>
  </si>
  <si>
    <t>z dnia 31 stycznia 2011 r.</t>
  </si>
  <si>
    <t>(w złotych)</t>
  </si>
  <si>
    <t>Przebudowa ul Brzozowej i Al. Marii Dąbrowskiej w Komorowie - dofinansowanie inwestycji powiatowej</t>
  </si>
  <si>
    <t xml:space="preserve">Budowa sieci kanalizacyjnej na terenie Gminy, w tym ul Dębowa (dok), Cisowa, Cyprysowa, Lawendowa, Dziewanny (dok), Kubusia Puchatka, boczna od ul Długiej w Granicy, ul Starego Dębu w Komorowie Wsi, ul Leśna w Pęcicach Małych, ul Topolowa (dok) w Michałowicach: ul Piachy  i Sokołowska w Pęcicach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</si>
</sst>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9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170" fontId="20" fillId="0" borderId="1" xfId="0" applyNumberFormat="1" applyFont="1" applyBorder="1" applyAlignment="1">
      <alignment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8" fontId="20" fillId="0" borderId="11" xfId="0" applyNumberFormat="1" applyFont="1" applyBorder="1" applyAlignment="1">
      <alignment horizontal="center" vertical="center"/>
    </xf>
    <xf numFmtId="170" fontId="21" fillId="0" borderId="1" xfId="0" applyNumberFormat="1" applyFont="1" applyBorder="1" applyAlignment="1">
      <alignment/>
    </xf>
    <xf numFmtId="168" fontId="21" fillId="0" borderId="1" xfId="0" applyNumberFormat="1" applyFont="1" applyBorder="1" applyAlignment="1">
      <alignment horizontal="center"/>
    </xf>
    <xf numFmtId="168" fontId="21" fillId="0" borderId="11" xfId="0" applyNumberFormat="1" applyFont="1" applyBorder="1" applyAlignment="1">
      <alignment horizontal="center"/>
    </xf>
    <xf numFmtId="168" fontId="21" fillId="0" borderId="11" xfId="0" applyNumberFormat="1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vertical="center"/>
    </xf>
    <xf numFmtId="170" fontId="21" fillId="0" borderId="1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/>
    </xf>
    <xf numFmtId="170" fontId="20" fillId="0" borderId="1" xfId="0" applyNumberFormat="1" applyFont="1" applyBorder="1" applyAlignment="1">
      <alignment/>
    </xf>
    <xf numFmtId="6" fontId="20" fillId="0" borderId="1" xfId="0" applyFont="1" applyBorder="1" applyAlignment="1">
      <alignment/>
    </xf>
    <xf numFmtId="170" fontId="22" fillId="0" borderId="1" xfId="0" applyNumberFormat="1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/>
    </xf>
    <xf numFmtId="170" fontId="21" fillId="0" borderId="1" xfId="0" applyNumberFormat="1" applyFont="1" applyBorder="1" applyAlignment="1">
      <alignment vertical="center"/>
    </xf>
    <xf numFmtId="6" fontId="20" fillId="0" borderId="5" xfId="0" applyFont="1" applyBorder="1" applyAlignment="1">
      <alignment wrapText="1"/>
    </xf>
    <xf numFmtId="170" fontId="20" fillId="0" borderId="11" xfId="0" applyNumberFormat="1" applyFont="1" applyBorder="1" applyAlignment="1">
      <alignment horizontal="center" vertical="center" wrapText="1"/>
    </xf>
    <xf numFmtId="168" fontId="20" fillId="0" borderId="11" xfId="0" applyNumberFormat="1" applyFont="1" applyBorder="1" applyAlignment="1">
      <alignment horizontal="center" vertical="center"/>
    </xf>
    <xf numFmtId="6" fontId="20" fillId="0" borderId="5" xfId="0" applyFont="1" applyBorder="1" applyAlignment="1">
      <alignment horizontal="center" vertical="center"/>
    </xf>
    <xf numFmtId="6" fontId="20" fillId="0" borderId="11" xfId="0" applyFont="1" applyBorder="1" applyAlignment="1">
      <alignment horizontal="justify" vertical="top" wrapText="1"/>
    </xf>
    <xf numFmtId="6" fontId="20" fillId="0" borderId="13" xfId="0" applyFont="1" applyBorder="1" applyAlignment="1">
      <alignment wrapText="1"/>
    </xf>
    <xf numFmtId="6" fontId="22" fillId="0" borderId="5" xfId="0" applyFont="1" applyBorder="1" applyAlignment="1">
      <alignment horizontal="right" vertical="center" wrapText="1"/>
    </xf>
    <xf numFmtId="170" fontId="20" fillId="0" borderId="11" xfId="0" applyNumberFormat="1" applyFont="1" applyBorder="1" applyAlignment="1">
      <alignment horizontal="center"/>
    </xf>
    <xf numFmtId="170" fontId="20" fillId="0" borderId="5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70" fontId="21" fillId="0" borderId="5" xfId="0" applyNumberFormat="1" applyFont="1" applyBorder="1" applyAlignment="1">
      <alignment horizontal="center"/>
    </xf>
    <xf numFmtId="6" fontId="23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1" fillId="0" borderId="11" xfId="0" applyFont="1" applyBorder="1" applyAlignment="1">
      <alignment horizontal="center" vertical="center" wrapText="1"/>
    </xf>
    <xf numFmtId="6" fontId="21" fillId="0" borderId="13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 vertical="center" wrapText="1"/>
    </xf>
    <xf numFmtId="170" fontId="21" fillId="0" borderId="11" xfId="0" applyNumberFormat="1" applyFont="1" applyBorder="1" applyAlignment="1">
      <alignment horizontal="center" vertical="center"/>
    </xf>
    <xf numFmtId="170" fontId="21" fillId="0" borderId="5" xfId="0" applyNumberFormat="1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170" fontId="20" fillId="0" borderId="11" xfId="0" applyNumberFormat="1" applyFont="1" applyBorder="1" applyAlignment="1">
      <alignment horizontal="center" vertical="center"/>
    </xf>
    <xf numFmtId="170" fontId="20" fillId="0" borderId="5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/>
    </xf>
    <xf numFmtId="168" fontId="20" fillId="0" borderId="5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6" fontId="20" fillId="0" borderId="5" xfId="0" applyFont="1" applyBorder="1" applyAlignment="1">
      <alignment horizontal="center" vertical="center" wrapText="1"/>
    </xf>
    <xf numFmtId="168" fontId="20" fillId="0" borderId="5" xfId="0" applyNumberFormat="1" applyFont="1" applyBorder="1" applyAlignment="1">
      <alignment horizontal="center" vertical="center"/>
    </xf>
    <xf numFmtId="170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70" fontId="20" fillId="0" borderId="5" xfId="0" applyNumberFormat="1" applyFont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/>
    </xf>
    <xf numFmtId="170" fontId="21" fillId="0" borderId="1" xfId="0" applyNumberFormat="1" applyFont="1" applyBorder="1" applyAlignment="1">
      <alignment horizontal="center"/>
    </xf>
    <xf numFmtId="6" fontId="20" fillId="0" borderId="5" xfId="0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170" fontId="22" fillId="0" borderId="11" xfId="0" applyNumberFormat="1" applyFont="1" applyBorder="1" applyAlignment="1">
      <alignment horizontal="center"/>
    </xf>
    <xf numFmtId="170" fontId="22" fillId="0" borderId="5" xfId="0" applyNumberFormat="1" applyFont="1" applyBorder="1" applyAlignment="1">
      <alignment horizontal="center"/>
    </xf>
    <xf numFmtId="168" fontId="22" fillId="0" borderId="11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6" fontId="21" fillId="0" borderId="0" xfId="0" applyFont="1" applyAlignment="1">
      <alignment horizontal="center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6" fontId="20" fillId="0" borderId="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center" vertical="center" wrapText="1"/>
    </xf>
    <xf numFmtId="6" fontId="20" fillId="0" borderId="0" xfId="0" applyFont="1" applyAlignment="1">
      <alignment horizontal="left" vertical="center" wrapText="1"/>
    </xf>
    <xf numFmtId="6" fontId="20" fillId="0" borderId="0" xfId="0" applyFont="1" applyAlignment="1">
      <alignment horizontal="center" vertical="center" wrapText="1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6" fontId="22" fillId="0" borderId="5" xfId="0" applyFont="1" applyBorder="1" applyAlignment="1">
      <alignment horizontal="right" vertical="center" wrapText="1"/>
    </xf>
    <xf numFmtId="168" fontId="21" fillId="0" borderId="11" xfId="0" applyNumberFormat="1" applyFont="1" applyBorder="1" applyAlignment="1">
      <alignment horizontal="center" vertical="center"/>
    </xf>
    <xf numFmtId="168" fontId="21" fillId="0" borderId="5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 vertical="center"/>
    </xf>
    <xf numFmtId="170" fontId="21" fillId="0" borderId="5" xfId="0" applyNumberFormat="1" applyFont="1" applyBorder="1" applyAlignment="1">
      <alignment horizontal="center" vertical="center"/>
    </xf>
    <xf numFmtId="6" fontId="21" fillId="0" borderId="5" xfId="0" applyFont="1" applyBorder="1" applyAlignment="1">
      <alignment horizontal="center" vertical="center"/>
    </xf>
    <xf numFmtId="170" fontId="20" fillId="0" borderId="11" xfId="0" applyNumberFormat="1" applyFont="1" applyBorder="1" applyAlignment="1">
      <alignment horizontal="center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4" xfId="0" applyFont="1" applyBorder="1" applyAlignment="1">
      <alignment horizontal="center" vertical="top"/>
    </xf>
    <xf numFmtId="6" fontId="12" fillId="0" borderId="15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6" xfId="0" applyFont="1" applyBorder="1" applyAlignment="1">
      <alignment horizontal="center" vertical="top"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6" fontId="0" fillId="0" borderId="19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0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1" xfId="0" applyFont="1" applyBorder="1" applyAlignment="1">
      <alignment horizontal="center" vertical="center" wrapText="1"/>
    </xf>
    <xf numFmtId="6" fontId="0" fillId="0" borderId="22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129</v>
      </c>
    </row>
    <row r="2" ht="12.75">
      <c r="H2" t="s">
        <v>130</v>
      </c>
    </row>
    <row r="4" spans="1:15" ht="15.7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32" t="s">
        <v>121</v>
      </c>
      <c r="B6" s="132" t="s">
        <v>122</v>
      </c>
      <c r="C6" s="132" t="s">
        <v>132</v>
      </c>
      <c r="D6" s="129" t="s">
        <v>140</v>
      </c>
      <c r="E6" s="129" t="s">
        <v>133</v>
      </c>
      <c r="F6" s="131" t="s">
        <v>134</v>
      </c>
      <c r="G6" s="131"/>
      <c r="H6" s="131"/>
      <c r="I6" s="131"/>
      <c r="J6" s="129" t="s">
        <v>139</v>
      </c>
      <c r="K6" s="3"/>
      <c r="L6" s="3"/>
    </row>
    <row r="7" spans="1:12" ht="93.75" customHeight="1">
      <c r="A7" s="132"/>
      <c r="B7" s="132"/>
      <c r="C7" s="132"/>
      <c r="D7" s="129"/>
      <c r="E7" s="129"/>
      <c r="F7" s="69" t="s">
        <v>135</v>
      </c>
      <c r="G7" s="69" t="s">
        <v>136</v>
      </c>
      <c r="H7" s="69" t="s">
        <v>137</v>
      </c>
      <c r="I7" s="69" t="s">
        <v>138</v>
      </c>
      <c r="J7" s="129"/>
      <c r="K7" s="3"/>
      <c r="L7" s="3"/>
    </row>
    <row r="8" spans="1:10" ht="25.5">
      <c r="A8" s="83">
        <v>1</v>
      </c>
      <c r="B8" s="84" t="s">
        <v>149</v>
      </c>
      <c r="C8" s="84" t="s">
        <v>150</v>
      </c>
      <c r="D8" s="71" t="s">
        <v>141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154</v>
      </c>
    </row>
    <row r="9" spans="1:10" ht="25.5">
      <c r="A9" s="83">
        <v>2</v>
      </c>
      <c r="B9" s="84" t="s">
        <v>149</v>
      </c>
      <c r="C9" s="84" t="s">
        <v>150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154</v>
      </c>
    </row>
    <row r="10" spans="1:10" ht="51">
      <c r="A10" s="83">
        <v>3</v>
      </c>
      <c r="B10" s="84" t="s">
        <v>149</v>
      </c>
      <c r="C10" s="84" t="s">
        <v>150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154</v>
      </c>
    </row>
    <row r="11" spans="1:10" ht="51">
      <c r="A11" s="83">
        <v>4</v>
      </c>
      <c r="B11" s="84" t="s">
        <v>149</v>
      </c>
      <c r="C11" s="86" t="s">
        <v>150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154</v>
      </c>
    </row>
    <row r="12" spans="1:10" ht="38.25">
      <c r="A12" s="83">
        <v>5</v>
      </c>
      <c r="B12" s="84" t="s">
        <v>149</v>
      </c>
      <c r="C12" s="86" t="s">
        <v>150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154</v>
      </c>
    </row>
    <row r="13" spans="1:10" ht="25.5">
      <c r="A13" s="83">
        <v>6</v>
      </c>
      <c r="B13" s="84" t="s">
        <v>149</v>
      </c>
      <c r="C13" s="86" t="s">
        <v>150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154</v>
      </c>
    </row>
    <row r="14" spans="1:10" ht="38.25">
      <c r="A14" s="83">
        <v>7</v>
      </c>
      <c r="B14" s="84" t="s">
        <v>149</v>
      </c>
      <c r="C14" s="86" t="s">
        <v>150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154</v>
      </c>
    </row>
    <row r="15" spans="1:10" ht="38.25">
      <c r="A15" s="83">
        <v>8</v>
      </c>
      <c r="B15" s="84" t="s">
        <v>149</v>
      </c>
      <c r="C15" s="86" t="s">
        <v>150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154</v>
      </c>
    </row>
    <row r="16" spans="1:10" ht="25.5">
      <c r="A16" s="83">
        <v>9</v>
      </c>
      <c r="B16" s="84" t="s">
        <v>149</v>
      </c>
      <c r="C16" s="86" t="s">
        <v>150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154</v>
      </c>
    </row>
    <row r="17" spans="1:10" ht="38.25">
      <c r="A17" s="83">
        <v>10</v>
      </c>
      <c r="B17" s="84" t="s">
        <v>149</v>
      </c>
      <c r="C17" s="86" t="s">
        <v>150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154</v>
      </c>
    </row>
    <row r="18" spans="1:10" ht="25.5">
      <c r="A18" s="83">
        <v>11</v>
      </c>
      <c r="B18" s="84" t="s">
        <v>149</v>
      </c>
      <c r="C18" s="86" t="s">
        <v>150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154</v>
      </c>
    </row>
    <row r="19" spans="1:10" ht="12.75">
      <c r="A19" s="83">
        <v>12</v>
      </c>
      <c r="B19" s="84" t="s">
        <v>149</v>
      </c>
      <c r="C19" s="86" t="s">
        <v>150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154</v>
      </c>
    </row>
    <row r="20" spans="1:10" ht="25.5">
      <c r="A20" s="83">
        <v>13</v>
      </c>
      <c r="B20" s="84" t="s">
        <v>149</v>
      </c>
      <c r="C20" s="86" t="s">
        <v>150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154</v>
      </c>
    </row>
    <row r="21" spans="1:10" ht="39.75" customHeight="1">
      <c r="A21" s="83">
        <v>14</v>
      </c>
      <c r="B21" s="84" t="s">
        <v>149</v>
      </c>
      <c r="C21" s="86" t="s">
        <v>150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154</v>
      </c>
    </row>
    <row r="22" spans="1:10" ht="38.25">
      <c r="A22" s="83">
        <v>15</v>
      </c>
      <c r="B22" s="84" t="s">
        <v>149</v>
      </c>
      <c r="C22" s="86" t="s">
        <v>150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154</v>
      </c>
    </row>
    <row r="23" spans="1:10" ht="15" customHeight="1">
      <c r="A23" s="128" t="s">
        <v>151</v>
      </c>
      <c r="B23" s="128"/>
      <c r="C23" s="128"/>
      <c r="D23" s="128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142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154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154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154</v>
      </c>
    </row>
    <row r="27" spans="1:10" ht="63.75">
      <c r="A27" s="83">
        <v>19</v>
      </c>
      <c r="B27" s="88">
        <v>600</v>
      </c>
      <c r="C27" s="88">
        <v>60016</v>
      </c>
      <c r="D27" s="71" t="s">
        <v>143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154</v>
      </c>
    </row>
    <row r="28" spans="1:10" ht="38.25">
      <c r="A28" s="83">
        <v>20</v>
      </c>
      <c r="B28" s="88">
        <v>600</v>
      </c>
      <c r="C28" s="88">
        <v>60016</v>
      </c>
      <c r="D28" s="71" t="s">
        <v>144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154</v>
      </c>
    </row>
    <row r="29" spans="1:10" ht="38.25">
      <c r="A29" s="83">
        <v>21</v>
      </c>
      <c r="B29" s="88">
        <v>600</v>
      </c>
      <c r="C29" s="88">
        <v>60016</v>
      </c>
      <c r="D29" s="71" t="s">
        <v>145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154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154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154</v>
      </c>
    </row>
    <row r="32" spans="1:10" ht="25.5">
      <c r="A32" s="83">
        <v>24</v>
      </c>
      <c r="B32" s="88">
        <v>600</v>
      </c>
      <c r="C32" s="88">
        <v>60016</v>
      </c>
      <c r="D32" s="71" t="s">
        <v>146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154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154</v>
      </c>
    </row>
    <row r="34" spans="1:10" ht="63.75">
      <c r="A34" s="83">
        <v>26</v>
      </c>
      <c r="B34" s="88">
        <v>600</v>
      </c>
      <c r="C34" s="88">
        <v>60016</v>
      </c>
      <c r="D34" s="71" t="s">
        <v>147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154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154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154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154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154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154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170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154</v>
      </c>
    </row>
    <row r="41" spans="1:10" ht="38.25">
      <c r="A41" s="83">
        <v>33</v>
      </c>
      <c r="B41" s="88">
        <v>600</v>
      </c>
      <c r="C41" s="88">
        <v>60016</v>
      </c>
      <c r="D41" s="75" t="s">
        <v>155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154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154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154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154</v>
      </c>
    </row>
    <row r="45" spans="1:10" ht="25.5">
      <c r="A45" s="83">
        <v>37</v>
      </c>
      <c r="B45" s="88">
        <v>600</v>
      </c>
      <c r="C45" s="88">
        <v>60095</v>
      </c>
      <c r="D45" s="71" t="s">
        <v>148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154</v>
      </c>
    </row>
    <row r="46" spans="1:10" ht="12.75">
      <c r="A46" s="128" t="s">
        <v>151</v>
      </c>
      <c r="B46" s="128"/>
      <c r="C46" s="128"/>
      <c r="D46" s="128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154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154</v>
      </c>
    </row>
    <row r="49" spans="1:10" ht="15" customHeight="1">
      <c r="A49" s="128" t="s">
        <v>151</v>
      </c>
      <c r="B49" s="128"/>
      <c r="C49" s="128"/>
      <c r="D49" s="128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154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154</v>
      </c>
    </row>
    <row r="52" spans="1:10" ht="15" customHeight="1">
      <c r="A52" s="128" t="s">
        <v>151</v>
      </c>
      <c r="B52" s="128"/>
      <c r="C52" s="128"/>
      <c r="D52" s="128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154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154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154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154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154</v>
      </c>
    </row>
    <row r="58" spans="1:10" ht="15" customHeight="1">
      <c r="A58" s="128" t="s">
        <v>151</v>
      </c>
      <c r="B58" s="128"/>
      <c r="C58" s="128"/>
      <c r="D58" s="128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154</v>
      </c>
    </row>
    <row r="60" spans="1:10" ht="15" customHeight="1">
      <c r="A60" s="128" t="s">
        <v>151</v>
      </c>
      <c r="B60" s="128"/>
      <c r="C60" s="128"/>
      <c r="D60" s="128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154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154</v>
      </c>
    </row>
    <row r="62" spans="1:10" ht="15" customHeight="1">
      <c r="A62" s="128" t="s">
        <v>151</v>
      </c>
      <c r="B62" s="128"/>
      <c r="C62" s="128"/>
      <c r="D62" s="128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154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154</v>
      </c>
    </row>
    <row r="65" spans="1:10" ht="15" customHeight="1">
      <c r="A65" s="128" t="s">
        <v>151</v>
      </c>
      <c r="B65" s="128"/>
      <c r="C65" s="128"/>
      <c r="D65" s="128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26" t="s">
        <v>151</v>
      </c>
      <c r="B68" s="126"/>
      <c r="C68" s="126"/>
      <c r="D68" s="126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27" t="s">
        <v>156</v>
      </c>
      <c r="B69" s="127"/>
      <c r="C69" s="127"/>
      <c r="D69" s="127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F69+Arkusz2!G99</f>
        <v>30631124.07</v>
      </c>
    </row>
    <row r="78" spans="5:11" ht="12.75">
      <c r="E78" t="s">
        <v>171</v>
      </c>
      <c r="F78" s="78">
        <v>2010</v>
      </c>
      <c r="G78" t="s">
        <v>171</v>
      </c>
      <c r="H78" s="78">
        <v>2009</v>
      </c>
      <c r="I78" s="78">
        <v>2009</v>
      </c>
      <c r="J78" t="s">
        <v>172</v>
      </c>
      <c r="K78" s="78">
        <v>2010</v>
      </c>
    </row>
    <row r="79" spans="4:8" ht="12.75">
      <c r="D79" t="s">
        <v>157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158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159</v>
      </c>
      <c r="E81">
        <f>Arkusz2!G11+Arkusz3!E43</f>
        <v>3660000</v>
      </c>
      <c r="F81">
        <f>Arkusz2!G11+Arkusz3!F43</f>
        <v>160000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160</v>
      </c>
      <c r="E82">
        <f>Arkusz2!G30+Arkusz2!H31+Arkusz3!E14+Arkusz3!E15+Arkusz3!E26+Arkusz3!E27+Arkusz3!E57</f>
        <v>9292252.4</v>
      </c>
      <c r="F82">
        <f>Arkusz2!H30+Arkusz2!H31+Arkusz3!F14+Arkusz3!F15+Arkusz3!F26+Arkusz3!F27+Arkusz3!F57</f>
        <v>2987252.4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161</v>
      </c>
      <c r="E83">
        <f>Arkusz2!G14+Arkusz3!E18+Arkusz3!E28+Arkusz3!E44+Arkusz3!E54+E29</f>
        <v>7410000</v>
      </c>
      <c r="F83">
        <f>Arkusz2!G14+Arkusz3!F18+Arkusz3!F28+Arkusz3!F29+Arkusz3!F44+Arkusz3!F54</f>
        <v>680000</v>
      </c>
      <c r="H83">
        <f>'[1]Arkusz1'!$D$22+'[1]Arkusz1'!$D$36+'[1]Arkusz1'!$D$38+'[1]Arkusz1'!$D$52+'[1]Arkusz1'!$D$55</f>
        <v>695130</v>
      </c>
    </row>
    <row r="84" ht="12.75">
      <c r="D84" t="s">
        <v>162</v>
      </c>
    </row>
    <row r="85" spans="4:11" ht="12.75">
      <c r="D85" t="s">
        <v>163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3693000</v>
      </c>
      <c r="H85">
        <f>'[1]Arkusz1'!$D$14+'[1]Arkusz1'!$D$45+'[1]Arkusz1'!$D$46</f>
        <v>3287022</v>
      </c>
      <c r="I85">
        <f>H84+H85+H86+H87</f>
        <v>7990022</v>
      </c>
      <c r="J85">
        <f>I85+G85</f>
        <v>11683022</v>
      </c>
      <c r="K85">
        <f>F84+F85+F86+F87</f>
        <v>523000</v>
      </c>
    </row>
    <row r="86" spans="4:8" ht="12.75">
      <c r="D86" t="s">
        <v>164</v>
      </c>
      <c r="E86">
        <f>Arkusz2!G10+Arkusz2!G89+Arkusz3!E39</f>
        <v>1453000</v>
      </c>
      <c r="F86">
        <f>Arkusz2!G10+Arkusz2!G89+Arkusz3!F39</f>
        <v>303000</v>
      </c>
      <c r="H86">
        <f>'[1]Arkusz1'!$D$13+'[1]Arkusz1'!$D$104+'[1]Arkusz1'!$D$89</f>
        <v>3438000</v>
      </c>
    </row>
    <row r="87" spans="4:8" ht="12.75">
      <c r="D87" t="s">
        <v>165</v>
      </c>
      <c r="H87">
        <f>'[1]Arkusz1'!$D$15</f>
        <v>1265000</v>
      </c>
    </row>
    <row r="88" spans="4:8" ht="12.75">
      <c r="D88" t="s">
        <v>166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167</v>
      </c>
      <c r="E89">
        <f>Arkusz2!G32+Arkusz3!E67+Arkusz3!E59+Arkusz3!E36+Arkusz3!E35+Arkusz3!E19+E34</f>
        <v>10241087.620000001</v>
      </c>
      <c r="F89">
        <f>Arkusz2!G32+Arkusz3!F19+Arkusz3!F34+Arkusz3!F35+Arkusz3!F36+Arkusz3!F59+Arkusz3!F67</f>
        <v>1871087.62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168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24418087.62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35678094.620000005</v>
      </c>
      <c r="K90">
        <f>F88+F89+F90+F91</f>
        <v>3697087.62</v>
      </c>
    </row>
    <row r="91" spans="4:8" ht="12.75">
      <c r="D91" t="s">
        <v>169</v>
      </c>
      <c r="E91">
        <f>Arkusz3!E56+Arkusz3!E53+Arkusz3!E41+Arkusz3!E13+Arkusz2!G34</f>
        <v>2435000</v>
      </c>
      <c r="F91">
        <f>Arkusz2!G34+Arkusz3!F13+Arkusz3!F41+Arkusz3!F53+Arkusz3!F56</f>
        <v>535000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74">
      <selection activeCell="Q51" sqref="Q51"/>
    </sheetView>
  </sheetViews>
  <sheetFormatPr defaultColWidth="9.00390625" defaultRowHeight="12.75"/>
  <cols>
    <col min="1" max="1" width="5.00390625" style="90" customWidth="1"/>
    <col min="2" max="2" width="8.375" style="90" customWidth="1"/>
    <col min="3" max="4" width="9.375" style="90" customWidth="1"/>
    <col min="5" max="5" width="14.875" style="90" customWidth="1"/>
    <col min="6" max="6" width="18.875" style="90" customWidth="1"/>
    <col min="7" max="7" width="15.50390625" style="90" customWidth="1"/>
    <col min="8" max="8" width="7.375" style="90" customWidth="1"/>
    <col min="9" max="9" width="9.375" style="90" customWidth="1"/>
    <col min="10" max="11" width="6.50390625" style="90" customWidth="1"/>
    <col min="12" max="12" width="17.50390625" style="90" customWidth="1"/>
    <col min="13" max="13" width="10.875" style="90" customWidth="1"/>
    <col min="14" max="16384" width="9.375" style="90" customWidth="1"/>
  </cols>
  <sheetData>
    <row r="1" spans="11:12" ht="12">
      <c r="K1" s="91" t="s">
        <v>120</v>
      </c>
      <c r="L1" s="91"/>
    </row>
    <row r="2" spans="11:12" ht="12">
      <c r="K2" s="91" t="s">
        <v>187</v>
      </c>
      <c r="L2" s="91"/>
    </row>
    <row r="3" spans="11:12" ht="12">
      <c r="K3" s="91" t="s">
        <v>252</v>
      </c>
      <c r="L3" s="91"/>
    </row>
    <row r="4" spans="11:12" ht="12">
      <c r="K4" s="91" t="s">
        <v>253</v>
      </c>
      <c r="L4" s="91"/>
    </row>
    <row r="5" spans="11:12" ht="12">
      <c r="K5" s="91"/>
      <c r="L5" s="91"/>
    </row>
    <row r="6" spans="1:14" ht="12">
      <c r="A6" s="166" t="s">
        <v>216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25" t="s">
        <v>254</v>
      </c>
      <c r="M7" s="92"/>
      <c r="N7" s="92"/>
    </row>
    <row r="8" spans="1:14" ht="12">
      <c r="A8" s="170" t="s">
        <v>121</v>
      </c>
      <c r="B8" s="170" t="s">
        <v>122</v>
      </c>
      <c r="C8" s="170" t="s">
        <v>123</v>
      </c>
      <c r="D8" s="170" t="s">
        <v>124</v>
      </c>
      <c r="E8" s="170"/>
      <c r="F8" s="170"/>
      <c r="G8" s="170" t="s">
        <v>125</v>
      </c>
      <c r="H8" s="167" t="s">
        <v>126</v>
      </c>
      <c r="I8" s="168"/>
      <c r="J8" s="168"/>
      <c r="K8" s="168"/>
      <c r="L8" s="168"/>
      <c r="M8" s="168"/>
      <c r="N8" s="169"/>
    </row>
    <row r="9" spans="1:14" ht="63.75" customHeight="1">
      <c r="A9" s="170"/>
      <c r="B9" s="170"/>
      <c r="C9" s="170"/>
      <c r="D9" s="170"/>
      <c r="E9" s="170"/>
      <c r="F9" s="170"/>
      <c r="G9" s="170"/>
      <c r="H9" s="170" t="s">
        <v>175</v>
      </c>
      <c r="I9" s="170"/>
      <c r="J9" s="170" t="s">
        <v>174</v>
      </c>
      <c r="K9" s="170"/>
      <c r="L9" s="93" t="s">
        <v>153</v>
      </c>
      <c r="M9" s="93" t="s">
        <v>127</v>
      </c>
      <c r="N9" s="93" t="s">
        <v>128</v>
      </c>
    </row>
    <row r="10" spans="1:14" ht="27" customHeight="1">
      <c r="A10" s="94">
        <v>1</v>
      </c>
      <c r="B10" s="89" t="s">
        <v>149</v>
      </c>
      <c r="C10" s="89" t="s">
        <v>150</v>
      </c>
      <c r="D10" s="171" t="s">
        <v>181</v>
      </c>
      <c r="E10" s="171"/>
      <c r="F10" s="171"/>
      <c r="G10" s="95">
        <f>SUM(H10:N10)</f>
        <v>263000</v>
      </c>
      <c r="H10" s="154">
        <f>238000+25000</f>
        <v>263000</v>
      </c>
      <c r="I10" s="154"/>
      <c r="J10" s="155"/>
      <c r="K10" s="155"/>
      <c r="L10" s="96"/>
      <c r="M10" s="96"/>
      <c r="N10" s="97"/>
    </row>
    <row r="11" spans="1:14" ht="25.5" customHeight="1">
      <c r="A11" s="94">
        <v>2</v>
      </c>
      <c r="B11" s="89" t="s">
        <v>149</v>
      </c>
      <c r="C11" s="89" t="s">
        <v>150</v>
      </c>
      <c r="D11" s="171" t="s">
        <v>182</v>
      </c>
      <c r="E11" s="171"/>
      <c r="F11" s="171"/>
      <c r="G11" s="95">
        <f aca="true" t="shared" si="0" ref="G11:G95">SUM(H11:N11)</f>
        <v>60000</v>
      </c>
      <c r="H11" s="154">
        <v>60000</v>
      </c>
      <c r="I11" s="154"/>
      <c r="J11" s="155"/>
      <c r="K11" s="155"/>
      <c r="L11" s="96"/>
      <c r="M11" s="96"/>
      <c r="N11" s="97"/>
    </row>
    <row r="12" spans="1:14" ht="29.25" customHeight="1">
      <c r="A12" s="94">
        <v>3</v>
      </c>
      <c r="B12" s="89" t="s">
        <v>149</v>
      </c>
      <c r="C12" s="89" t="s">
        <v>150</v>
      </c>
      <c r="D12" s="140" t="s">
        <v>84</v>
      </c>
      <c r="E12" s="141"/>
      <c r="F12" s="142"/>
      <c r="G12" s="95">
        <f t="shared" si="0"/>
        <v>100000</v>
      </c>
      <c r="H12" s="143">
        <v>100000</v>
      </c>
      <c r="I12" s="144"/>
      <c r="J12" s="116"/>
      <c r="K12" s="153"/>
      <c r="L12" s="96"/>
      <c r="M12" s="96"/>
      <c r="N12" s="97"/>
    </row>
    <row r="13" spans="1:14" ht="29.25" customHeight="1">
      <c r="A13" s="94">
        <v>4</v>
      </c>
      <c r="B13" s="89" t="s">
        <v>149</v>
      </c>
      <c r="C13" s="89" t="s">
        <v>150</v>
      </c>
      <c r="D13" s="140" t="s">
        <v>184</v>
      </c>
      <c r="E13" s="141"/>
      <c r="F13" s="142"/>
      <c r="G13" s="95">
        <f t="shared" si="0"/>
        <v>90000</v>
      </c>
      <c r="H13" s="143">
        <f>100000-10000</f>
        <v>90000</v>
      </c>
      <c r="I13" s="144"/>
      <c r="J13" s="116"/>
      <c r="K13" s="153"/>
      <c r="L13" s="96"/>
      <c r="M13" s="96"/>
      <c r="N13" s="97"/>
    </row>
    <row r="14" spans="1:14" ht="28.5" customHeight="1">
      <c r="A14" s="94">
        <v>5</v>
      </c>
      <c r="B14" s="89" t="s">
        <v>149</v>
      </c>
      <c r="C14" s="89" t="s">
        <v>150</v>
      </c>
      <c r="D14" s="171" t="s">
        <v>183</v>
      </c>
      <c r="E14" s="171"/>
      <c r="F14" s="171"/>
      <c r="G14" s="95">
        <f t="shared" si="0"/>
        <v>90000</v>
      </c>
      <c r="H14" s="154">
        <f>100000-10000</f>
        <v>90000</v>
      </c>
      <c r="I14" s="154"/>
      <c r="J14" s="155"/>
      <c r="K14" s="155"/>
      <c r="L14" s="96"/>
      <c r="M14" s="96"/>
      <c r="N14" s="97"/>
    </row>
    <row r="15" spans="1:14" ht="28.5" customHeight="1">
      <c r="A15" s="94">
        <v>6</v>
      </c>
      <c r="B15" s="89" t="s">
        <v>149</v>
      </c>
      <c r="C15" s="89" t="s">
        <v>150</v>
      </c>
      <c r="D15" s="118" t="s">
        <v>192</v>
      </c>
      <c r="E15" s="119"/>
      <c r="F15" s="114"/>
      <c r="G15" s="95">
        <f t="shared" si="0"/>
        <v>1000</v>
      </c>
      <c r="H15" s="115">
        <v>1000</v>
      </c>
      <c r="I15" s="156"/>
      <c r="J15" s="116"/>
      <c r="K15" s="153"/>
      <c r="L15" s="98"/>
      <c r="M15" s="98"/>
      <c r="N15" s="97"/>
    </row>
    <row r="16" spans="1:14" ht="49.5" customHeight="1">
      <c r="A16" s="94">
        <v>7</v>
      </c>
      <c r="B16" s="89" t="s">
        <v>149</v>
      </c>
      <c r="C16" s="89" t="s">
        <v>150</v>
      </c>
      <c r="D16" s="118" t="s">
        <v>193</v>
      </c>
      <c r="E16" s="119"/>
      <c r="F16" s="114"/>
      <c r="G16" s="95">
        <f t="shared" si="0"/>
        <v>200000</v>
      </c>
      <c r="H16" s="115">
        <v>200000</v>
      </c>
      <c r="I16" s="152"/>
      <c r="J16" s="116"/>
      <c r="K16" s="117"/>
      <c r="L16" s="98"/>
      <c r="M16" s="98"/>
      <c r="N16" s="97"/>
    </row>
    <row r="17" spans="1:14" ht="38.25" customHeight="1">
      <c r="A17" s="94">
        <v>8</v>
      </c>
      <c r="B17" s="89" t="s">
        <v>149</v>
      </c>
      <c r="C17" s="89" t="s">
        <v>150</v>
      </c>
      <c r="D17" s="118" t="s">
        <v>218</v>
      </c>
      <c r="E17" s="119"/>
      <c r="F17" s="114"/>
      <c r="G17" s="95">
        <f t="shared" si="0"/>
        <v>150000</v>
      </c>
      <c r="H17" s="115">
        <v>150000</v>
      </c>
      <c r="I17" s="152"/>
      <c r="J17" s="116"/>
      <c r="K17" s="117"/>
      <c r="L17" s="98"/>
      <c r="M17" s="98"/>
      <c r="N17" s="97"/>
    </row>
    <row r="18" spans="1:14" ht="27.75" customHeight="1">
      <c r="A18" s="94">
        <v>9</v>
      </c>
      <c r="B18" s="89" t="s">
        <v>149</v>
      </c>
      <c r="C18" s="89" t="s">
        <v>150</v>
      </c>
      <c r="D18" s="118" t="s">
        <v>194</v>
      </c>
      <c r="E18" s="119"/>
      <c r="F18" s="114"/>
      <c r="G18" s="95">
        <f t="shared" si="0"/>
        <v>10000</v>
      </c>
      <c r="H18" s="115">
        <v>10000</v>
      </c>
      <c r="I18" s="152"/>
      <c r="J18" s="116"/>
      <c r="K18" s="117"/>
      <c r="L18" s="98"/>
      <c r="M18" s="98"/>
      <c r="N18" s="97"/>
    </row>
    <row r="19" spans="1:14" ht="31.5" customHeight="1">
      <c r="A19" s="94">
        <v>10</v>
      </c>
      <c r="B19" s="89" t="s">
        <v>149</v>
      </c>
      <c r="C19" s="89" t="s">
        <v>150</v>
      </c>
      <c r="D19" s="118" t="s">
        <v>195</v>
      </c>
      <c r="E19" s="119"/>
      <c r="F19" s="114"/>
      <c r="G19" s="95">
        <f t="shared" si="0"/>
        <v>150000</v>
      </c>
      <c r="H19" s="115">
        <v>150000</v>
      </c>
      <c r="I19" s="152"/>
      <c r="J19" s="116"/>
      <c r="K19" s="117"/>
      <c r="L19" s="98"/>
      <c r="M19" s="98"/>
      <c r="N19" s="97"/>
    </row>
    <row r="20" spans="1:14" ht="91.5" customHeight="1">
      <c r="A20" s="94">
        <v>11</v>
      </c>
      <c r="B20" s="89" t="s">
        <v>149</v>
      </c>
      <c r="C20" s="89" t="s">
        <v>150</v>
      </c>
      <c r="D20" s="118" t="s">
        <v>256</v>
      </c>
      <c r="E20" s="119"/>
      <c r="F20" s="114"/>
      <c r="G20" s="95">
        <f t="shared" si="0"/>
        <v>269998</v>
      </c>
      <c r="H20" s="115">
        <v>269998</v>
      </c>
      <c r="I20" s="152"/>
      <c r="J20" s="116"/>
      <c r="K20" s="117"/>
      <c r="L20" s="98"/>
      <c r="M20" s="98"/>
      <c r="N20" s="97"/>
    </row>
    <row r="21" spans="1:14" ht="15.75" customHeight="1">
      <c r="A21" s="94">
        <v>12</v>
      </c>
      <c r="B21" s="89" t="s">
        <v>149</v>
      </c>
      <c r="C21" s="89" t="s">
        <v>150</v>
      </c>
      <c r="D21" s="118" t="s">
        <v>196</v>
      </c>
      <c r="E21" s="119"/>
      <c r="F21" s="114"/>
      <c r="G21" s="95">
        <f t="shared" si="0"/>
        <v>1000</v>
      </c>
      <c r="H21" s="115">
        <v>1000</v>
      </c>
      <c r="I21" s="152"/>
      <c r="J21" s="116"/>
      <c r="K21" s="117"/>
      <c r="L21" s="98"/>
      <c r="M21" s="98"/>
      <c r="N21" s="97"/>
    </row>
    <row r="22" spans="1:14" ht="29.25" customHeight="1">
      <c r="A22" s="94">
        <v>13</v>
      </c>
      <c r="B22" s="89" t="s">
        <v>149</v>
      </c>
      <c r="C22" s="89" t="s">
        <v>150</v>
      </c>
      <c r="D22" s="118" t="s">
        <v>197</v>
      </c>
      <c r="E22" s="119"/>
      <c r="F22" s="114"/>
      <c r="G22" s="95">
        <f t="shared" si="0"/>
        <v>1000</v>
      </c>
      <c r="H22" s="115">
        <v>1000</v>
      </c>
      <c r="I22" s="152"/>
      <c r="J22" s="116"/>
      <c r="K22" s="117"/>
      <c r="L22" s="98"/>
      <c r="M22" s="98"/>
      <c r="N22" s="97"/>
    </row>
    <row r="23" spans="1:14" ht="29.25" customHeight="1">
      <c r="A23" s="94">
        <v>14</v>
      </c>
      <c r="B23" s="89" t="s">
        <v>149</v>
      </c>
      <c r="C23" s="89" t="s">
        <v>150</v>
      </c>
      <c r="D23" s="118" t="s">
        <v>219</v>
      </c>
      <c r="E23" s="119"/>
      <c r="F23" s="114"/>
      <c r="G23" s="95">
        <f t="shared" si="0"/>
        <v>50000</v>
      </c>
      <c r="H23" s="115">
        <v>50000</v>
      </c>
      <c r="I23" s="152"/>
      <c r="J23" s="116"/>
      <c r="K23" s="117"/>
      <c r="L23" s="98"/>
      <c r="M23" s="98"/>
      <c r="N23" s="97"/>
    </row>
    <row r="24" spans="1:14" ht="17.25" customHeight="1">
      <c r="A24" s="94">
        <v>15</v>
      </c>
      <c r="B24" s="89" t="s">
        <v>149</v>
      </c>
      <c r="C24" s="89" t="s">
        <v>150</v>
      </c>
      <c r="D24" s="118" t="s">
        <v>198</v>
      </c>
      <c r="E24" s="119"/>
      <c r="F24" s="114"/>
      <c r="G24" s="95">
        <f t="shared" si="0"/>
        <v>300000</v>
      </c>
      <c r="H24" s="115">
        <v>300000</v>
      </c>
      <c r="I24" s="152"/>
      <c r="J24" s="116"/>
      <c r="K24" s="117"/>
      <c r="L24" s="98"/>
      <c r="M24" s="98"/>
      <c r="N24" s="97"/>
    </row>
    <row r="25" spans="1:14" ht="48" customHeight="1">
      <c r="A25" s="94">
        <v>16</v>
      </c>
      <c r="B25" s="89" t="s">
        <v>149</v>
      </c>
      <c r="C25" s="89" t="s">
        <v>150</v>
      </c>
      <c r="D25" s="118" t="s">
        <v>220</v>
      </c>
      <c r="E25" s="119"/>
      <c r="F25" s="114"/>
      <c r="G25" s="95">
        <f t="shared" si="0"/>
        <v>10000</v>
      </c>
      <c r="H25" s="115">
        <v>10000</v>
      </c>
      <c r="I25" s="152"/>
      <c r="J25" s="116"/>
      <c r="K25" s="117"/>
      <c r="L25" s="98"/>
      <c r="M25" s="98"/>
      <c r="N25" s="97"/>
    </row>
    <row r="26" spans="1:14" ht="15" customHeight="1">
      <c r="A26" s="94">
        <v>17</v>
      </c>
      <c r="B26" s="89" t="s">
        <v>149</v>
      </c>
      <c r="C26" s="89" t="s">
        <v>150</v>
      </c>
      <c r="D26" s="118" t="s">
        <v>189</v>
      </c>
      <c r="E26" s="119"/>
      <c r="F26" s="114"/>
      <c r="G26" s="95">
        <f t="shared" si="0"/>
        <v>100000</v>
      </c>
      <c r="H26" s="115">
        <v>100000</v>
      </c>
      <c r="I26" s="152"/>
      <c r="J26" s="116"/>
      <c r="K26" s="117"/>
      <c r="L26" s="98"/>
      <c r="M26" s="98"/>
      <c r="N26" s="97"/>
    </row>
    <row r="27" spans="1:14" ht="15" customHeight="1">
      <c r="A27" s="94"/>
      <c r="B27" s="94"/>
      <c r="C27" s="94"/>
      <c r="D27" s="133" t="s">
        <v>226</v>
      </c>
      <c r="E27" s="134"/>
      <c r="F27" s="135"/>
      <c r="G27" s="99">
        <f t="shared" si="0"/>
        <v>1845998</v>
      </c>
      <c r="H27" s="159">
        <f>SUM(H10:I26)</f>
        <v>1845998</v>
      </c>
      <c r="I27" s="159"/>
      <c r="J27" s="158">
        <f>SUM(J10:J14)</f>
        <v>0</v>
      </c>
      <c r="K27" s="158"/>
      <c r="L27" s="101">
        <f>SUM(L10:L14)</f>
        <v>0</v>
      </c>
      <c r="M27" s="101">
        <f>SUM(M10:M14)</f>
        <v>0</v>
      </c>
      <c r="N27" s="100">
        <f>SUM(N10:N14)</f>
        <v>0</v>
      </c>
    </row>
    <row r="28" spans="1:14" ht="26.25" customHeight="1">
      <c r="A28" s="94">
        <v>1</v>
      </c>
      <c r="B28" s="94">
        <v>150</v>
      </c>
      <c r="C28" s="94">
        <v>15011</v>
      </c>
      <c r="D28" s="140" t="s">
        <v>173</v>
      </c>
      <c r="E28" s="141"/>
      <c r="F28" s="142"/>
      <c r="G28" s="95">
        <f>SUM(H28+J28+L28+M28+N28)</f>
        <v>14220</v>
      </c>
      <c r="H28" s="143">
        <f>3303+10917</f>
        <v>14220</v>
      </c>
      <c r="I28" s="144"/>
      <c r="J28" s="178"/>
      <c r="K28" s="179"/>
      <c r="L28" s="102"/>
      <c r="M28" s="102"/>
      <c r="N28" s="103"/>
    </row>
    <row r="29" spans="1:14" ht="15" customHeight="1">
      <c r="A29" s="94"/>
      <c r="B29" s="104"/>
      <c r="C29" s="104"/>
      <c r="D29" s="133" t="s">
        <v>227</v>
      </c>
      <c r="E29" s="172"/>
      <c r="F29" s="152"/>
      <c r="G29" s="99">
        <f>SUM(G28)</f>
        <v>14220</v>
      </c>
      <c r="H29" s="123">
        <f>SUM(H28)</f>
        <v>14220</v>
      </c>
      <c r="I29" s="124"/>
      <c r="J29" s="138">
        <v>0</v>
      </c>
      <c r="K29" s="139"/>
      <c r="L29" s="101">
        <v>0</v>
      </c>
      <c r="M29" s="101">
        <v>0</v>
      </c>
      <c r="N29" s="100">
        <v>0</v>
      </c>
    </row>
    <row r="30" spans="1:14" ht="27.75" customHeight="1">
      <c r="A30" s="94">
        <v>1</v>
      </c>
      <c r="B30" s="94">
        <v>600</v>
      </c>
      <c r="C30" s="94">
        <v>60016</v>
      </c>
      <c r="D30" s="171" t="s">
        <v>176</v>
      </c>
      <c r="E30" s="171"/>
      <c r="F30" s="171"/>
      <c r="G30" s="95">
        <f t="shared" si="0"/>
        <v>33252.4</v>
      </c>
      <c r="H30" s="154">
        <v>33252.4</v>
      </c>
      <c r="I30" s="154"/>
      <c r="J30" s="155"/>
      <c r="K30" s="155"/>
      <c r="L30" s="96"/>
      <c r="M30" s="96"/>
      <c r="N30" s="96"/>
    </row>
    <row r="31" spans="1:14" ht="33.75" customHeight="1">
      <c r="A31" s="94">
        <v>2</v>
      </c>
      <c r="B31" s="94">
        <v>600</v>
      </c>
      <c r="C31" s="94">
        <v>60016</v>
      </c>
      <c r="D31" s="171" t="s">
        <v>186</v>
      </c>
      <c r="E31" s="171"/>
      <c r="F31" s="171"/>
      <c r="G31" s="95">
        <f t="shared" si="0"/>
        <v>20000</v>
      </c>
      <c r="H31" s="154">
        <v>20000</v>
      </c>
      <c r="I31" s="154"/>
      <c r="J31" s="155"/>
      <c r="K31" s="155"/>
      <c r="L31" s="96"/>
      <c r="M31" s="96"/>
      <c r="N31" s="96"/>
    </row>
    <row r="32" spans="1:14" ht="32.25" customHeight="1">
      <c r="A32" s="94">
        <v>3</v>
      </c>
      <c r="B32" s="94">
        <v>600</v>
      </c>
      <c r="C32" s="94">
        <v>60016</v>
      </c>
      <c r="D32" s="171" t="s">
        <v>177</v>
      </c>
      <c r="E32" s="171"/>
      <c r="F32" s="171"/>
      <c r="G32" s="95">
        <f t="shared" si="0"/>
        <v>21087.62</v>
      </c>
      <c r="H32" s="154">
        <v>21087.62</v>
      </c>
      <c r="I32" s="154"/>
      <c r="J32" s="155"/>
      <c r="K32" s="155"/>
      <c r="L32" s="96"/>
      <c r="M32" s="96"/>
      <c r="N32" s="96"/>
    </row>
    <row r="33" spans="1:14" ht="27.75" customHeight="1">
      <c r="A33" s="94">
        <v>4</v>
      </c>
      <c r="B33" s="94">
        <v>600</v>
      </c>
      <c r="C33" s="94">
        <v>60016</v>
      </c>
      <c r="D33" s="140" t="s">
        <v>92</v>
      </c>
      <c r="E33" s="141"/>
      <c r="F33" s="142"/>
      <c r="G33" s="95">
        <f t="shared" si="0"/>
        <v>944000</v>
      </c>
      <c r="H33" s="143">
        <v>944000</v>
      </c>
      <c r="I33" s="144"/>
      <c r="J33" s="116"/>
      <c r="K33" s="153"/>
      <c r="L33" s="96"/>
      <c r="M33" s="96"/>
      <c r="N33" s="96"/>
    </row>
    <row r="34" spans="1:14" ht="21.75" customHeight="1">
      <c r="A34" s="94">
        <v>5</v>
      </c>
      <c r="B34" s="94">
        <v>600</v>
      </c>
      <c r="C34" s="94">
        <v>60016</v>
      </c>
      <c r="D34" s="171" t="s">
        <v>185</v>
      </c>
      <c r="E34" s="171"/>
      <c r="F34" s="171"/>
      <c r="G34" s="95">
        <f t="shared" si="0"/>
        <v>300000</v>
      </c>
      <c r="H34" s="154">
        <v>300000</v>
      </c>
      <c r="I34" s="154"/>
      <c r="J34" s="155"/>
      <c r="K34" s="155"/>
      <c r="L34" s="96"/>
      <c r="M34" s="96"/>
      <c r="N34" s="96"/>
    </row>
    <row r="35" spans="1:14" ht="19.5" customHeight="1">
      <c r="A35" s="94">
        <v>6</v>
      </c>
      <c r="B35" s="94">
        <v>600</v>
      </c>
      <c r="C35" s="94">
        <v>60016</v>
      </c>
      <c r="D35" s="140" t="s">
        <v>142</v>
      </c>
      <c r="E35" s="141"/>
      <c r="F35" s="142"/>
      <c r="G35" s="95">
        <f t="shared" si="0"/>
        <v>200000</v>
      </c>
      <c r="H35" s="143">
        <v>200000</v>
      </c>
      <c r="I35" s="144"/>
      <c r="J35" s="116"/>
      <c r="K35" s="153"/>
      <c r="L35" s="98"/>
      <c r="M35" s="98"/>
      <c r="N35" s="96"/>
    </row>
    <row r="36" spans="1:14" ht="37.5" customHeight="1">
      <c r="A36" s="94">
        <v>7</v>
      </c>
      <c r="B36" s="94">
        <v>600</v>
      </c>
      <c r="C36" s="94">
        <v>60016</v>
      </c>
      <c r="D36" s="140" t="s">
        <v>221</v>
      </c>
      <c r="E36" s="141"/>
      <c r="F36" s="142"/>
      <c r="G36" s="95">
        <f t="shared" si="0"/>
        <v>50000</v>
      </c>
      <c r="H36" s="143">
        <v>50000</v>
      </c>
      <c r="I36" s="144"/>
      <c r="J36" s="116"/>
      <c r="K36" s="153"/>
      <c r="L36" s="98"/>
      <c r="M36" s="98"/>
      <c r="N36" s="96"/>
    </row>
    <row r="37" spans="1:14" ht="54" customHeight="1">
      <c r="A37" s="94">
        <v>8</v>
      </c>
      <c r="B37" s="94">
        <v>600</v>
      </c>
      <c r="C37" s="94">
        <v>60016</v>
      </c>
      <c r="D37" s="140" t="s">
        <v>199</v>
      </c>
      <c r="E37" s="141"/>
      <c r="F37" s="142"/>
      <c r="G37" s="95">
        <f t="shared" si="0"/>
        <v>900000</v>
      </c>
      <c r="H37" s="143">
        <f>750000+150000</f>
        <v>900000</v>
      </c>
      <c r="I37" s="144"/>
      <c r="J37" s="116"/>
      <c r="K37" s="153"/>
      <c r="L37" s="98"/>
      <c r="M37" s="98"/>
      <c r="N37" s="96"/>
    </row>
    <row r="38" spans="1:14" ht="39" customHeight="1">
      <c r="A38" s="94">
        <v>9</v>
      </c>
      <c r="B38" s="94">
        <v>600</v>
      </c>
      <c r="C38" s="94">
        <v>60016</v>
      </c>
      <c r="D38" s="140" t="s">
        <v>200</v>
      </c>
      <c r="E38" s="141"/>
      <c r="F38" s="142"/>
      <c r="G38" s="95">
        <f t="shared" si="0"/>
        <v>1000000</v>
      </c>
      <c r="H38" s="143">
        <v>1000000</v>
      </c>
      <c r="I38" s="144"/>
      <c r="J38" s="116"/>
      <c r="K38" s="153"/>
      <c r="L38" s="98"/>
      <c r="M38" s="98"/>
      <c r="N38" s="96"/>
    </row>
    <row r="39" spans="1:14" ht="26.25" customHeight="1">
      <c r="A39" s="94">
        <v>10</v>
      </c>
      <c r="B39" s="94">
        <v>600</v>
      </c>
      <c r="C39" s="94">
        <v>60016</v>
      </c>
      <c r="D39" s="140" t="s">
        <v>222</v>
      </c>
      <c r="E39" s="141"/>
      <c r="F39" s="142"/>
      <c r="G39" s="95">
        <f t="shared" si="0"/>
        <v>250000</v>
      </c>
      <c r="H39" s="143">
        <v>250000</v>
      </c>
      <c r="I39" s="144"/>
      <c r="J39" s="116"/>
      <c r="K39" s="153"/>
      <c r="L39" s="98"/>
      <c r="M39" s="98"/>
      <c r="N39" s="96"/>
    </row>
    <row r="40" spans="1:14" ht="22.5" customHeight="1">
      <c r="A40" s="94">
        <v>11</v>
      </c>
      <c r="B40" s="94">
        <v>600</v>
      </c>
      <c r="C40" s="94">
        <v>60016</v>
      </c>
      <c r="D40" s="140" t="s">
        <v>201</v>
      </c>
      <c r="E40" s="141"/>
      <c r="F40" s="142"/>
      <c r="G40" s="95">
        <f t="shared" si="0"/>
        <v>200000</v>
      </c>
      <c r="H40" s="143">
        <v>200000</v>
      </c>
      <c r="I40" s="144"/>
      <c r="J40" s="116"/>
      <c r="K40" s="153"/>
      <c r="L40" s="98"/>
      <c r="M40" s="98"/>
      <c r="N40" s="96"/>
    </row>
    <row r="41" spans="1:14" ht="18.75" customHeight="1">
      <c r="A41" s="94">
        <v>12</v>
      </c>
      <c r="B41" s="94">
        <v>600</v>
      </c>
      <c r="C41" s="94">
        <v>60016</v>
      </c>
      <c r="D41" s="140" t="s">
        <v>66</v>
      </c>
      <c r="E41" s="141"/>
      <c r="F41" s="142"/>
      <c r="G41" s="95">
        <f t="shared" si="0"/>
        <v>450000</v>
      </c>
      <c r="H41" s="143">
        <v>450000</v>
      </c>
      <c r="I41" s="144"/>
      <c r="J41" s="116"/>
      <c r="K41" s="153"/>
      <c r="L41" s="98"/>
      <c r="M41" s="98"/>
      <c r="N41" s="96"/>
    </row>
    <row r="42" spans="1:14" ht="21" customHeight="1">
      <c r="A42" s="94">
        <v>13</v>
      </c>
      <c r="B42" s="94">
        <v>600</v>
      </c>
      <c r="C42" s="94">
        <v>60016</v>
      </c>
      <c r="D42" s="140" t="s">
        <v>67</v>
      </c>
      <c r="E42" s="141"/>
      <c r="F42" s="142"/>
      <c r="G42" s="95">
        <f t="shared" si="0"/>
        <v>10000</v>
      </c>
      <c r="H42" s="143">
        <v>10000</v>
      </c>
      <c r="I42" s="144"/>
      <c r="J42" s="116"/>
      <c r="K42" s="153"/>
      <c r="L42" s="98"/>
      <c r="M42" s="98"/>
      <c r="N42" s="96"/>
    </row>
    <row r="43" spans="1:14" ht="30.75" customHeight="1">
      <c r="A43" s="94">
        <v>14</v>
      </c>
      <c r="B43" s="94">
        <v>600</v>
      </c>
      <c r="C43" s="94">
        <v>60016</v>
      </c>
      <c r="D43" s="140" t="s">
        <v>109</v>
      </c>
      <c r="E43" s="141"/>
      <c r="F43" s="142"/>
      <c r="G43" s="95">
        <f t="shared" si="0"/>
        <v>200000</v>
      </c>
      <c r="H43" s="143">
        <v>200000</v>
      </c>
      <c r="I43" s="144"/>
      <c r="J43" s="116"/>
      <c r="K43" s="153"/>
      <c r="L43" s="98"/>
      <c r="M43" s="98"/>
      <c r="N43" s="96"/>
    </row>
    <row r="44" spans="1:14" ht="58.5" customHeight="1">
      <c r="A44" s="94">
        <v>15</v>
      </c>
      <c r="B44" s="94">
        <v>600</v>
      </c>
      <c r="C44" s="94">
        <v>60016</v>
      </c>
      <c r="D44" s="140" t="s">
        <v>223</v>
      </c>
      <c r="E44" s="141"/>
      <c r="F44" s="142"/>
      <c r="G44" s="95">
        <f t="shared" si="0"/>
        <v>1958300</v>
      </c>
      <c r="H44" s="143">
        <f>2000000-41700</f>
        <v>1958300</v>
      </c>
      <c r="I44" s="144"/>
      <c r="J44" s="116"/>
      <c r="K44" s="153"/>
      <c r="L44" s="98"/>
      <c r="M44" s="98"/>
      <c r="N44" s="96"/>
    </row>
    <row r="45" spans="1:14" ht="21" customHeight="1">
      <c r="A45" s="94">
        <v>16</v>
      </c>
      <c r="B45" s="94">
        <v>600</v>
      </c>
      <c r="C45" s="94">
        <v>60016</v>
      </c>
      <c r="D45" s="140" t="s">
        <v>25</v>
      </c>
      <c r="E45" s="141"/>
      <c r="F45" s="142"/>
      <c r="G45" s="95">
        <f t="shared" si="0"/>
        <v>10000</v>
      </c>
      <c r="H45" s="143">
        <v>10000</v>
      </c>
      <c r="I45" s="144"/>
      <c r="J45" s="116"/>
      <c r="K45" s="153"/>
      <c r="L45" s="98"/>
      <c r="M45" s="98"/>
      <c r="N45" s="96"/>
    </row>
    <row r="46" spans="1:14" ht="29.25" customHeight="1">
      <c r="A46" s="94">
        <v>17</v>
      </c>
      <c r="B46" s="94">
        <v>600</v>
      </c>
      <c r="C46" s="94">
        <v>60016</v>
      </c>
      <c r="D46" s="140" t="s">
        <v>202</v>
      </c>
      <c r="E46" s="141"/>
      <c r="F46" s="142"/>
      <c r="G46" s="95">
        <f t="shared" si="0"/>
        <v>75000</v>
      </c>
      <c r="H46" s="143">
        <f>100000-25000</f>
        <v>75000</v>
      </c>
      <c r="I46" s="144"/>
      <c r="J46" s="116"/>
      <c r="K46" s="153"/>
      <c r="L46" s="98"/>
      <c r="M46" s="98"/>
      <c r="N46" s="96"/>
    </row>
    <row r="47" spans="1:14" ht="19.5" customHeight="1">
      <c r="A47" s="94">
        <v>18</v>
      </c>
      <c r="B47" s="94">
        <v>600</v>
      </c>
      <c r="C47" s="94">
        <v>60016</v>
      </c>
      <c r="D47" s="140" t="s">
        <v>203</v>
      </c>
      <c r="E47" s="141"/>
      <c r="F47" s="142"/>
      <c r="G47" s="95">
        <f t="shared" si="0"/>
        <v>40000</v>
      </c>
      <c r="H47" s="143">
        <v>40000</v>
      </c>
      <c r="I47" s="144"/>
      <c r="J47" s="116"/>
      <c r="K47" s="153"/>
      <c r="L47" s="98"/>
      <c r="M47" s="98"/>
      <c r="N47" s="96"/>
    </row>
    <row r="48" spans="1:14" ht="19.5" customHeight="1">
      <c r="A48" s="94">
        <v>19</v>
      </c>
      <c r="B48" s="94">
        <v>600</v>
      </c>
      <c r="C48" s="94">
        <v>60016</v>
      </c>
      <c r="D48" s="140" t="s">
        <v>204</v>
      </c>
      <c r="E48" s="141"/>
      <c r="F48" s="142"/>
      <c r="G48" s="95">
        <f t="shared" si="0"/>
        <v>45000</v>
      </c>
      <c r="H48" s="143">
        <v>45000</v>
      </c>
      <c r="I48" s="144"/>
      <c r="J48" s="116"/>
      <c r="K48" s="153"/>
      <c r="L48" s="98"/>
      <c r="M48" s="98"/>
      <c r="N48" s="96"/>
    </row>
    <row r="49" spans="1:14" ht="49.5" customHeight="1">
      <c r="A49" s="94">
        <v>20</v>
      </c>
      <c r="B49" s="94">
        <v>600</v>
      </c>
      <c r="C49" s="94">
        <v>60016</v>
      </c>
      <c r="D49" s="140" t="s">
        <v>224</v>
      </c>
      <c r="E49" s="141"/>
      <c r="F49" s="142"/>
      <c r="G49" s="95">
        <f t="shared" si="0"/>
        <v>200000</v>
      </c>
      <c r="H49" s="143">
        <f>50000+150000</f>
        <v>200000</v>
      </c>
      <c r="I49" s="144"/>
      <c r="J49" s="116"/>
      <c r="K49" s="153"/>
      <c r="L49" s="98"/>
      <c r="M49" s="98"/>
      <c r="N49" s="96"/>
    </row>
    <row r="50" spans="1:14" ht="27" customHeight="1">
      <c r="A50" s="94">
        <v>21</v>
      </c>
      <c r="B50" s="94">
        <v>600</v>
      </c>
      <c r="C50" s="94">
        <v>60016</v>
      </c>
      <c r="D50" s="140" t="s">
        <v>155</v>
      </c>
      <c r="E50" s="141"/>
      <c r="F50" s="142"/>
      <c r="G50" s="95">
        <f t="shared" si="0"/>
        <v>150000</v>
      </c>
      <c r="H50" s="143">
        <v>150000</v>
      </c>
      <c r="I50" s="144"/>
      <c r="J50" s="116"/>
      <c r="K50" s="153"/>
      <c r="L50" s="98"/>
      <c r="M50" s="98"/>
      <c r="N50" s="96"/>
    </row>
    <row r="51" spans="1:14" ht="27" customHeight="1">
      <c r="A51" s="94">
        <v>22</v>
      </c>
      <c r="B51" s="94">
        <v>600</v>
      </c>
      <c r="C51" s="94">
        <v>60016</v>
      </c>
      <c r="D51" s="140" t="s">
        <v>225</v>
      </c>
      <c r="E51" s="141"/>
      <c r="F51" s="142"/>
      <c r="G51" s="95">
        <f t="shared" si="0"/>
        <v>20000</v>
      </c>
      <c r="H51" s="143">
        <v>20000</v>
      </c>
      <c r="I51" s="144"/>
      <c r="J51" s="116"/>
      <c r="K51" s="153"/>
      <c r="L51" s="98"/>
      <c r="M51" s="98"/>
      <c r="N51" s="96"/>
    </row>
    <row r="52" spans="1:14" ht="18.75" customHeight="1">
      <c r="A52" s="94">
        <v>23</v>
      </c>
      <c r="B52" s="94">
        <v>600</v>
      </c>
      <c r="C52" s="94">
        <v>60016</v>
      </c>
      <c r="D52" s="140" t="s">
        <v>74</v>
      </c>
      <c r="E52" s="141"/>
      <c r="F52" s="142"/>
      <c r="G52" s="95">
        <f t="shared" si="0"/>
        <v>50000</v>
      </c>
      <c r="H52" s="143">
        <v>50000</v>
      </c>
      <c r="I52" s="144"/>
      <c r="J52" s="116"/>
      <c r="K52" s="153"/>
      <c r="L52" s="98"/>
      <c r="M52" s="98"/>
      <c r="N52" s="96"/>
    </row>
    <row r="53" spans="1:14" ht="15" customHeight="1">
      <c r="A53" s="94"/>
      <c r="B53" s="94"/>
      <c r="C53" s="94"/>
      <c r="D53" s="150" t="s">
        <v>228</v>
      </c>
      <c r="E53" s="151"/>
      <c r="F53" s="120"/>
      <c r="G53" s="99">
        <f t="shared" si="0"/>
        <v>7126640.02</v>
      </c>
      <c r="H53" s="159">
        <f>SUM(H30:I52)</f>
        <v>7126640.02</v>
      </c>
      <c r="I53" s="159"/>
      <c r="J53" s="158">
        <f>SUM(J30:J34)</f>
        <v>0</v>
      </c>
      <c r="K53" s="158"/>
      <c r="L53" s="101">
        <f>SUM(L30:L34)</f>
        <v>0</v>
      </c>
      <c r="M53" s="101">
        <f>SUM(M30:M34)</f>
        <v>0</v>
      </c>
      <c r="N53" s="100">
        <f>SUM(N30:N34)</f>
        <v>0</v>
      </c>
    </row>
    <row r="54" spans="1:14" ht="34.5" customHeight="1">
      <c r="A54" s="94">
        <v>1</v>
      </c>
      <c r="B54" s="94">
        <v>600</v>
      </c>
      <c r="C54" s="94">
        <v>60014</v>
      </c>
      <c r="D54" s="147" t="s">
        <v>255</v>
      </c>
      <c r="E54" s="148"/>
      <c r="F54" s="149"/>
      <c r="G54" s="112">
        <f>SUM(H54)</f>
        <v>10000</v>
      </c>
      <c r="H54" s="121">
        <v>10000</v>
      </c>
      <c r="I54" s="122"/>
      <c r="J54" s="138"/>
      <c r="K54" s="139"/>
      <c r="L54" s="101"/>
      <c r="M54" s="101"/>
      <c r="N54" s="100"/>
    </row>
    <row r="55" spans="1:14" ht="15" customHeight="1">
      <c r="A55" s="94"/>
      <c r="B55" s="94"/>
      <c r="C55" s="94"/>
      <c r="D55" s="150" t="s">
        <v>229</v>
      </c>
      <c r="E55" s="151"/>
      <c r="F55" s="120"/>
      <c r="G55" s="99">
        <f>SUM(G54)</f>
        <v>10000</v>
      </c>
      <c r="H55" s="123">
        <f>SUM(H54)</f>
        <v>10000</v>
      </c>
      <c r="I55" s="124"/>
      <c r="J55" s="138"/>
      <c r="K55" s="139"/>
      <c r="L55" s="101"/>
      <c r="M55" s="101"/>
      <c r="N55" s="100"/>
    </row>
    <row r="56" spans="1:14" ht="22.5" customHeight="1">
      <c r="A56" s="94">
        <v>1</v>
      </c>
      <c r="B56" s="94">
        <v>600</v>
      </c>
      <c r="C56" s="94">
        <v>60095</v>
      </c>
      <c r="D56" s="140" t="s">
        <v>178</v>
      </c>
      <c r="E56" s="141"/>
      <c r="F56" s="142"/>
      <c r="G56" s="95">
        <f t="shared" si="0"/>
        <v>13077.94</v>
      </c>
      <c r="H56" s="143">
        <v>13077.94</v>
      </c>
      <c r="I56" s="144"/>
      <c r="J56" s="138"/>
      <c r="K56" s="139"/>
      <c r="L56" s="101"/>
      <c r="M56" s="101"/>
      <c r="N56" s="100"/>
    </row>
    <row r="57" spans="1:14" ht="21" customHeight="1">
      <c r="A57" s="94">
        <v>2</v>
      </c>
      <c r="B57" s="94">
        <v>600</v>
      </c>
      <c r="C57" s="94">
        <v>60095</v>
      </c>
      <c r="D57" s="140" t="s">
        <v>205</v>
      </c>
      <c r="E57" s="141"/>
      <c r="F57" s="142"/>
      <c r="G57" s="95">
        <f t="shared" si="0"/>
        <v>700000</v>
      </c>
      <c r="H57" s="143">
        <v>700000</v>
      </c>
      <c r="I57" s="117"/>
      <c r="J57" s="138"/>
      <c r="K57" s="160"/>
      <c r="L57" s="101"/>
      <c r="M57" s="101"/>
      <c r="N57" s="100"/>
    </row>
    <row r="58" spans="1:14" ht="33" customHeight="1">
      <c r="A58" s="94">
        <v>3</v>
      </c>
      <c r="B58" s="94">
        <v>600</v>
      </c>
      <c r="C58" s="94">
        <v>60095</v>
      </c>
      <c r="D58" s="140" t="s">
        <v>206</v>
      </c>
      <c r="E58" s="141"/>
      <c r="F58" s="142"/>
      <c r="G58" s="95">
        <f t="shared" si="0"/>
        <v>190000</v>
      </c>
      <c r="H58" s="143">
        <f>200000-10000</f>
        <v>190000</v>
      </c>
      <c r="I58" s="117"/>
      <c r="J58" s="138"/>
      <c r="K58" s="160"/>
      <c r="L58" s="101"/>
      <c r="M58" s="101"/>
      <c r="N58" s="100"/>
    </row>
    <row r="59" spans="1:14" ht="18.75" customHeight="1">
      <c r="A59" s="94">
        <v>4</v>
      </c>
      <c r="B59" s="94">
        <v>600</v>
      </c>
      <c r="C59" s="94">
        <v>60095</v>
      </c>
      <c r="D59" s="140" t="s">
        <v>148</v>
      </c>
      <c r="E59" s="141"/>
      <c r="F59" s="142"/>
      <c r="G59" s="95">
        <f t="shared" si="0"/>
        <v>252302</v>
      </c>
      <c r="H59" s="143">
        <f>152302+100000</f>
        <v>252302</v>
      </c>
      <c r="I59" s="117"/>
      <c r="J59" s="138"/>
      <c r="K59" s="160"/>
      <c r="L59" s="101"/>
      <c r="M59" s="101"/>
      <c r="N59" s="100"/>
    </row>
    <row r="60" spans="1:14" ht="20.25" customHeight="1">
      <c r="A60" s="94">
        <v>5</v>
      </c>
      <c r="B60" s="94">
        <v>600</v>
      </c>
      <c r="C60" s="94">
        <v>60095</v>
      </c>
      <c r="D60" s="140" t="s">
        <v>190</v>
      </c>
      <c r="E60" s="141"/>
      <c r="F60" s="142"/>
      <c r="G60" s="95">
        <f t="shared" si="0"/>
        <v>1000</v>
      </c>
      <c r="H60" s="143">
        <v>1000</v>
      </c>
      <c r="I60" s="117"/>
      <c r="J60" s="138"/>
      <c r="K60" s="160"/>
      <c r="L60" s="101"/>
      <c r="M60" s="101"/>
      <c r="N60" s="100"/>
    </row>
    <row r="61" spans="1:14" ht="15.75" customHeight="1">
      <c r="A61" s="94">
        <v>6</v>
      </c>
      <c r="B61" s="94">
        <v>600</v>
      </c>
      <c r="C61" s="94">
        <v>60095</v>
      </c>
      <c r="D61" s="140" t="s">
        <v>191</v>
      </c>
      <c r="E61" s="141"/>
      <c r="F61" s="142"/>
      <c r="G61" s="95">
        <f t="shared" si="0"/>
        <v>1000</v>
      </c>
      <c r="H61" s="143">
        <v>1000</v>
      </c>
      <c r="I61" s="117"/>
      <c r="J61" s="138"/>
      <c r="K61" s="160"/>
      <c r="L61" s="101"/>
      <c r="M61" s="101"/>
      <c r="N61" s="100"/>
    </row>
    <row r="62" spans="1:14" ht="15" customHeight="1">
      <c r="A62" s="94"/>
      <c r="B62" s="94"/>
      <c r="C62" s="94"/>
      <c r="D62" s="150" t="s">
        <v>230</v>
      </c>
      <c r="E62" s="151"/>
      <c r="F62" s="120"/>
      <c r="G62" s="105">
        <f>SUM(H62:N62)</f>
        <v>1157379.94</v>
      </c>
      <c r="H62" s="157">
        <f>SUM(H56:I61)</f>
        <v>1157379.94</v>
      </c>
      <c r="I62" s="157"/>
      <c r="J62" s="158">
        <f>J56</f>
        <v>0</v>
      </c>
      <c r="K62" s="158"/>
      <c r="L62" s="100">
        <f>L56</f>
        <v>0</v>
      </c>
      <c r="M62" s="100">
        <f>M56</f>
        <v>0</v>
      </c>
      <c r="N62" s="100">
        <f>N56</f>
        <v>0</v>
      </c>
    </row>
    <row r="63" spans="1:14" ht="15" customHeight="1">
      <c r="A63" s="94"/>
      <c r="B63" s="94"/>
      <c r="C63" s="94"/>
      <c r="D63" s="133" t="s">
        <v>231</v>
      </c>
      <c r="E63" s="134"/>
      <c r="F63" s="135"/>
      <c r="G63" s="105">
        <f>SUM(G53+G55+G62)</f>
        <v>8294019.959999999</v>
      </c>
      <c r="H63" s="136">
        <f>SUM(H53+H55+H62)</f>
        <v>8294019.959999999</v>
      </c>
      <c r="I63" s="137"/>
      <c r="J63" s="138"/>
      <c r="K63" s="139"/>
      <c r="L63" s="100"/>
      <c r="M63" s="100"/>
      <c r="N63" s="100"/>
    </row>
    <row r="64" spans="1:14" ht="14.25" customHeight="1">
      <c r="A64" s="94">
        <v>1</v>
      </c>
      <c r="B64" s="94">
        <v>700</v>
      </c>
      <c r="C64" s="94">
        <v>70004</v>
      </c>
      <c r="D64" s="140" t="s">
        <v>207</v>
      </c>
      <c r="E64" s="141"/>
      <c r="F64" s="142"/>
      <c r="G64" s="95">
        <f aca="true" t="shared" si="1" ref="G64:G78">SUM(H64:N64)</f>
        <v>100000</v>
      </c>
      <c r="H64" s="143">
        <f>10000+90000</f>
        <v>100000</v>
      </c>
      <c r="I64" s="117"/>
      <c r="J64" s="145"/>
      <c r="K64" s="160"/>
      <c r="L64" s="97"/>
      <c r="M64" s="97"/>
      <c r="N64" s="97"/>
    </row>
    <row r="65" spans="1:14" ht="34.5" customHeight="1">
      <c r="A65" s="94">
        <v>2</v>
      </c>
      <c r="B65" s="94">
        <v>700</v>
      </c>
      <c r="C65" s="94">
        <v>70004</v>
      </c>
      <c r="D65" s="140" t="s">
        <v>232</v>
      </c>
      <c r="E65" s="141"/>
      <c r="F65" s="142"/>
      <c r="G65" s="95">
        <f>SUM(H65)</f>
        <v>40000</v>
      </c>
      <c r="H65" s="143">
        <v>40000</v>
      </c>
      <c r="I65" s="144"/>
      <c r="J65" s="145"/>
      <c r="K65" s="146"/>
      <c r="L65" s="97"/>
      <c r="M65" s="97"/>
      <c r="N65" s="97"/>
    </row>
    <row r="66" spans="1:14" ht="14.25" customHeight="1">
      <c r="A66" s="94"/>
      <c r="B66" s="94"/>
      <c r="C66" s="94"/>
      <c r="D66" s="150" t="s">
        <v>233</v>
      </c>
      <c r="E66" s="151"/>
      <c r="F66" s="120"/>
      <c r="G66" s="113">
        <f>SUM(G64:G65)</f>
        <v>140000</v>
      </c>
      <c r="H66" s="181">
        <f>SUM(H64:I65)</f>
        <v>140000</v>
      </c>
      <c r="I66" s="182"/>
      <c r="J66" s="145"/>
      <c r="K66" s="146"/>
      <c r="L66" s="97"/>
      <c r="M66" s="97"/>
      <c r="N66" s="97"/>
    </row>
    <row r="67" spans="1:14" ht="14.25" customHeight="1">
      <c r="A67" s="94">
        <v>1</v>
      </c>
      <c r="B67" s="94">
        <v>700</v>
      </c>
      <c r="C67" s="94">
        <v>70005</v>
      </c>
      <c r="D67" s="140" t="s">
        <v>208</v>
      </c>
      <c r="E67" s="141"/>
      <c r="F67" s="142"/>
      <c r="G67" s="95">
        <f t="shared" si="1"/>
        <v>100000</v>
      </c>
      <c r="H67" s="143">
        <v>100000</v>
      </c>
      <c r="I67" s="117"/>
      <c r="J67" s="145"/>
      <c r="K67" s="160"/>
      <c r="L67" s="97"/>
      <c r="M67" s="97"/>
      <c r="N67" s="97"/>
    </row>
    <row r="68" spans="1:14" ht="15" customHeight="1">
      <c r="A68" s="94"/>
      <c r="B68" s="94"/>
      <c r="C68" s="94"/>
      <c r="D68" s="150" t="s">
        <v>234</v>
      </c>
      <c r="E68" s="151"/>
      <c r="F68" s="120"/>
      <c r="G68" s="105">
        <f t="shared" si="1"/>
        <v>100000</v>
      </c>
      <c r="H68" s="136">
        <f>SUM(H67)</f>
        <v>100000</v>
      </c>
      <c r="I68" s="117"/>
      <c r="J68" s="138"/>
      <c r="K68" s="160"/>
      <c r="L68" s="100"/>
      <c r="M68" s="100"/>
      <c r="N68" s="100"/>
    </row>
    <row r="69" spans="1:14" ht="15" customHeight="1">
      <c r="A69" s="94"/>
      <c r="B69" s="94"/>
      <c r="C69" s="94"/>
      <c r="D69" s="133" t="s">
        <v>235</v>
      </c>
      <c r="E69" s="134"/>
      <c r="F69" s="135"/>
      <c r="G69" s="105">
        <f>SUM(G68,G66)</f>
        <v>240000</v>
      </c>
      <c r="H69" s="136">
        <f>SUM(H66+H68)</f>
        <v>240000</v>
      </c>
      <c r="I69" s="137"/>
      <c r="J69" s="138"/>
      <c r="K69" s="139"/>
      <c r="L69" s="100"/>
      <c r="M69" s="100"/>
      <c r="N69" s="100"/>
    </row>
    <row r="70" spans="1:14" ht="25.5" customHeight="1">
      <c r="A70" s="94">
        <v>1</v>
      </c>
      <c r="B70" s="94">
        <v>750</v>
      </c>
      <c r="C70" s="94">
        <v>75023</v>
      </c>
      <c r="D70" s="140" t="s">
        <v>209</v>
      </c>
      <c r="E70" s="141"/>
      <c r="F70" s="142"/>
      <c r="G70" s="95">
        <f t="shared" si="1"/>
        <v>91274</v>
      </c>
      <c r="H70" s="143">
        <f>100274-9000</f>
        <v>91274</v>
      </c>
      <c r="I70" s="117"/>
      <c r="J70" s="138"/>
      <c r="K70" s="160"/>
      <c r="L70" s="100"/>
      <c r="M70" s="100"/>
      <c r="N70" s="100"/>
    </row>
    <row r="71" spans="1:14" ht="45.75" customHeight="1">
      <c r="A71" s="94">
        <v>2</v>
      </c>
      <c r="B71" s="94">
        <v>750</v>
      </c>
      <c r="C71" s="94">
        <v>75023</v>
      </c>
      <c r="D71" s="140" t="s">
        <v>236</v>
      </c>
      <c r="E71" s="141"/>
      <c r="F71" s="142"/>
      <c r="G71" s="95">
        <f t="shared" si="1"/>
        <v>8000000</v>
      </c>
      <c r="H71" s="143">
        <v>8000000</v>
      </c>
      <c r="I71" s="117"/>
      <c r="J71" s="138"/>
      <c r="K71" s="160"/>
      <c r="L71" s="100"/>
      <c r="M71" s="100"/>
      <c r="N71" s="100"/>
    </row>
    <row r="72" spans="1:14" ht="16.5" customHeight="1">
      <c r="A72" s="94"/>
      <c r="B72" s="94"/>
      <c r="C72" s="94"/>
      <c r="D72" s="150" t="s">
        <v>237</v>
      </c>
      <c r="E72" s="151"/>
      <c r="F72" s="120"/>
      <c r="G72" s="113">
        <f>SUM(G70:G71)</f>
        <v>8091274</v>
      </c>
      <c r="H72" s="181">
        <f>SUM(H70:I71)</f>
        <v>8091274</v>
      </c>
      <c r="I72" s="182"/>
      <c r="J72" s="138"/>
      <c r="K72" s="139"/>
      <c r="L72" s="100"/>
      <c r="M72" s="100"/>
      <c r="N72" s="100"/>
    </row>
    <row r="73" spans="1:14" ht="24" customHeight="1">
      <c r="A73" s="94">
        <v>1</v>
      </c>
      <c r="B73" s="94">
        <v>750</v>
      </c>
      <c r="C73" s="94">
        <v>75095</v>
      </c>
      <c r="D73" s="140" t="s">
        <v>210</v>
      </c>
      <c r="E73" s="141"/>
      <c r="F73" s="142"/>
      <c r="G73" s="95">
        <f t="shared" si="1"/>
        <v>10954</v>
      </c>
      <c r="H73" s="143">
        <f>8456+2498</f>
        <v>10954</v>
      </c>
      <c r="I73" s="117"/>
      <c r="J73" s="138"/>
      <c r="K73" s="160"/>
      <c r="L73" s="100"/>
      <c r="M73" s="100"/>
      <c r="N73" s="100"/>
    </row>
    <row r="74" spans="1:14" ht="15" customHeight="1">
      <c r="A74" s="94"/>
      <c r="B74" s="94"/>
      <c r="C74" s="94"/>
      <c r="D74" s="150" t="s">
        <v>238</v>
      </c>
      <c r="E74" s="151"/>
      <c r="F74" s="120"/>
      <c r="G74" s="105">
        <f t="shared" si="1"/>
        <v>10954</v>
      </c>
      <c r="H74" s="136">
        <f>SUM(H73)</f>
        <v>10954</v>
      </c>
      <c r="I74" s="183"/>
      <c r="J74" s="138"/>
      <c r="K74" s="160"/>
      <c r="L74" s="100"/>
      <c r="M74" s="100"/>
      <c r="N74" s="100"/>
    </row>
    <row r="75" spans="1:14" ht="15" customHeight="1">
      <c r="A75" s="94"/>
      <c r="B75" s="94"/>
      <c r="C75" s="94"/>
      <c r="D75" s="133" t="s">
        <v>239</v>
      </c>
      <c r="E75" s="134"/>
      <c r="F75" s="135"/>
      <c r="G75" s="105">
        <f>SUM(G74,G72)</f>
        <v>8102228</v>
      </c>
      <c r="H75" s="136">
        <f>SUM(H72+H74)</f>
        <v>8102228</v>
      </c>
      <c r="I75" s="137"/>
      <c r="J75" s="138"/>
      <c r="K75" s="139"/>
      <c r="L75" s="100"/>
      <c r="M75" s="100"/>
      <c r="N75" s="100"/>
    </row>
    <row r="76" spans="1:14" ht="15.75" customHeight="1">
      <c r="A76" s="94">
        <v>1</v>
      </c>
      <c r="B76" s="94">
        <v>801</v>
      </c>
      <c r="C76" s="94">
        <v>80101</v>
      </c>
      <c r="D76" s="140" t="s">
        <v>243</v>
      </c>
      <c r="E76" s="141"/>
      <c r="F76" s="142"/>
      <c r="G76" s="95">
        <f t="shared" si="1"/>
        <v>800000</v>
      </c>
      <c r="H76" s="143">
        <f>1000+799000</f>
        <v>800000</v>
      </c>
      <c r="I76" s="117"/>
      <c r="J76" s="138"/>
      <c r="K76" s="160"/>
      <c r="L76" s="100"/>
      <c r="M76" s="100"/>
      <c r="N76" s="100"/>
    </row>
    <row r="77" spans="1:14" ht="25.5" customHeight="1">
      <c r="A77" s="94">
        <v>2</v>
      </c>
      <c r="B77" s="94">
        <v>801</v>
      </c>
      <c r="C77" s="94">
        <v>80101</v>
      </c>
      <c r="D77" s="140" t="s">
        <v>244</v>
      </c>
      <c r="E77" s="141"/>
      <c r="F77" s="142"/>
      <c r="G77" s="95">
        <f t="shared" si="1"/>
        <v>20000</v>
      </c>
      <c r="H77" s="143">
        <v>20000</v>
      </c>
      <c r="I77" s="117"/>
      <c r="J77" s="138"/>
      <c r="K77" s="139"/>
      <c r="L77" s="100"/>
      <c r="M77" s="100"/>
      <c r="N77" s="100"/>
    </row>
    <row r="78" spans="1:14" ht="15.75" customHeight="1">
      <c r="A78" s="94">
        <v>3</v>
      </c>
      <c r="B78" s="94">
        <v>801</v>
      </c>
      <c r="C78" s="94">
        <v>80101</v>
      </c>
      <c r="D78" s="140" t="s">
        <v>94</v>
      </c>
      <c r="E78" s="141"/>
      <c r="F78" s="142"/>
      <c r="G78" s="95">
        <f t="shared" si="1"/>
        <v>1000</v>
      </c>
      <c r="H78" s="143">
        <v>1000</v>
      </c>
      <c r="I78" s="117"/>
      <c r="J78" s="138"/>
      <c r="K78" s="139"/>
      <c r="L78" s="100"/>
      <c r="M78" s="100"/>
      <c r="N78" s="100"/>
    </row>
    <row r="79" spans="1:14" ht="15.75" customHeight="1">
      <c r="A79" s="94"/>
      <c r="B79" s="94"/>
      <c r="C79" s="94"/>
      <c r="D79" s="150" t="s">
        <v>240</v>
      </c>
      <c r="E79" s="151"/>
      <c r="F79" s="120"/>
      <c r="G79" s="113">
        <f>SUM(G76:G78)</f>
        <v>821000</v>
      </c>
      <c r="H79" s="181">
        <f>SUM(H76:I78)</f>
        <v>821000</v>
      </c>
      <c r="I79" s="182"/>
      <c r="J79" s="138"/>
      <c r="K79" s="139"/>
      <c r="L79" s="100"/>
      <c r="M79" s="100"/>
      <c r="N79" s="100"/>
    </row>
    <row r="80" spans="1:14" ht="24.75" customHeight="1">
      <c r="A80" s="94">
        <v>1</v>
      </c>
      <c r="B80" s="94">
        <v>801</v>
      </c>
      <c r="C80" s="94">
        <v>80104</v>
      </c>
      <c r="D80" s="140" t="s">
        <v>188</v>
      </c>
      <c r="E80" s="141"/>
      <c r="F80" s="142"/>
      <c r="G80" s="95">
        <f aca="true" t="shared" si="2" ref="G80:G86">SUM(H80:N80)</f>
        <v>9000</v>
      </c>
      <c r="H80" s="143">
        <v>9000</v>
      </c>
      <c r="I80" s="144"/>
      <c r="J80" s="145"/>
      <c r="K80" s="146"/>
      <c r="L80" s="97"/>
      <c r="M80" s="97"/>
      <c r="N80" s="97"/>
    </row>
    <row r="81" spans="1:14" ht="24.75" customHeight="1">
      <c r="A81" s="94">
        <v>2</v>
      </c>
      <c r="B81" s="94">
        <v>801</v>
      </c>
      <c r="C81" s="94">
        <v>80104</v>
      </c>
      <c r="D81" s="140" t="s">
        <v>38</v>
      </c>
      <c r="E81" s="141"/>
      <c r="F81" s="142"/>
      <c r="G81" s="95">
        <f t="shared" si="2"/>
        <v>1000</v>
      </c>
      <c r="H81" s="143">
        <v>1000</v>
      </c>
      <c r="I81" s="117"/>
      <c r="J81" s="145"/>
      <c r="K81" s="160"/>
      <c r="L81" s="97"/>
      <c r="M81" s="97"/>
      <c r="N81" s="97"/>
    </row>
    <row r="82" spans="1:14" ht="12.75" customHeight="1">
      <c r="A82" s="94">
        <v>3</v>
      </c>
      <c r="B82" s="94">
        <v>801</v>
      </c>
      <c r="C82" s="94">
        <v>80104</v>
      </c>
      <c r="D82" s="140" t="s">
        <v>211</v>
      </c>
      <c r="E82" s="141"/>
      <c r="F82" s="142"/>
      <c r="G82" s="95">
        <f t="shared" si="2"/>
        <v>1000</v>
      </c>
      <c r="H82" s="143">
        <v>1000</v>
      </c>
      <c r="I82" s="117"/>
      <c r="J82" s="145"/>
      <c r="K82" s="160"/>
      <c r="L82" s="97"/>
      <c r="M82" s="97"/>
      <c r="N82" s="97"/>
    </row>
    <row r="83" spans="1:14" ht="24.75" customHeight="1">
      <c r="A83" s="94">
        <v>4</v>
      </c>
      <c r="B83" s="94">
        <v>801</v>
      </c>
      <c r="C83" s="94">
        <v>80104</v>
      </c>
      <c r="D83" s="140" t="s">
        <v>212</v>
      </c>
      <c r="E83" s="141"/>
      <c r="F83" s="142"/>
      <c r="G83" s="95">
        <f t="shared" si="2"/>
        <v>520000</v>
      </c>
      <c r="H83" s="143">
        <v>520000</v>
      </c>
      <c r="I83" s="117"/>
      <c r="J83" s="145"/>
      <c r="K83" s="160"/>
      <c r="L83" s="97"/>
      <c r="M83" s="97"/>
      <c r="N83" s="97"/>
    </row>
    <row r="84" spans="1:14" ht="24.75" customHeight="1">
      <c r="A84" s="94">
        <v>5</v>
      </c>
      <c r="B84" s="94">
        <v>801</v>
      </c>
      <c r="C84" s="94">
        <v>80104</v>
      </c>
      <c r="D84" s="140" t="s">
        <v>213</v>
      </c>
      <c r="E84" s="141"/>
      <c r="F84" s="142"/>
      <c r="G84" s="95">
        <f t="shared" si="2"/>
        <v>50000</v>
      </c>
      <c r="H84" s="143">
        <v>50000</v>
      </c>
      <c r="I84" s="117"/>
      <c r="J84" s="145"/>
      <c r="K84" s="160"/>
      <c r="L84" s="97"/>
      <c r="M84" s="97"/>
      <c r="N84" s="97"/>
    </row>
    <row r="85" spans="1:14" ht="24.75" customHeight="1">
      <c r="A85" s="94"/>
      <c r="B85" s="94"/>
      <c r="C85" s="94"/>
      <c r="D85" s="150" t="s">
        <v>241</v>
      </c>
      <c r="E85" s="151"/>
      <c r="F85" s="120"/>
      <c r="G85" s="113">
        <f>SUM(G80:G84)</f>
        <v>581000</v>
      </c>
      <c r="H85" s="181">
        <f>SUM(H80:I84)</f>
        <v>581000</v>
      </c>
      <c r="I85" s="182"/>
      <c r="J85" s="145"/>
      <c r="K85" s="146"/>
      <c r="L85" s="97"/>
      <c r="M85" s="97"/>
      <c r="N85" s="97"/>
    </row>
    <row r="86" spans="1:14" ht="15" customHeight="1">
      <c r="A86" s="94"/>
      <c r="B86" s="94"/>
      <c r="C86" s="94"/>
      <c r="D86" s="133" t="s">
        <v>242</v>
      </c>
      <c r="E86" s="134"/>
      <c r="F86" s="135"/>
      <c r="G86" s="99">
        <f t="shared" si="2"/>
        <v>1402000</v>
      </c>
      <c r="H86" s="159">
        <f>SUM(H79+H85)</f>
        <v>1402000</v>
      </c>
      <c r="I86" s="159"/>
      <c r="J86" s="138">
        <v>0</v>
      </c>
      <c r="K86" s="139"/>
      <c r="L86" s="100">
        <v>0</v>
      </c>
      <c r="M86" s="100">
        <v>0</v>
      </c>
      <c r="N86" s="100">
        <v>0</v>
      </c>
    </row>
    <row r="87" spans="1:14" ht="26.25" customHeight="1">
      <c r="A87" s="94">
        <v>1</v>
      </c>
      <c r="B87" s="94">
        <v>852</v>
      </c>
      <c r="C87" s="94">
        <v>85202</v>
      </c>
      <c r="D87" s="147" t="s">
        <v>245</v>
      </c>
      <c r="E87" s="148"/>
      <c r="F87" s="149"/>
      <c r="G87" s="112">
        <f>SUM(H87)</f>
        <v>10000</v>
      </c>
      <c r="H87" s="121">
        <v>10000</v>
      </c>
      <c r="I87" s="122"/>
      <c r="J87" s="138"/>
      <c r="K87" s="139"/>
      <c r="L87" s="100"/>
      <c r="M87" s="100"/>
      <c r="N87" s="100"/>
    </row>
    <row r="88" spans="1:14" ht="15" customHeight="1">
      <c r="A88" s="94"/>
      <c r="B88" s="94"/>
      <c r="C88" s="94"/>
      <c r="D88" s="133" t="s">
        <v>246</v>
      </c>
      <c r="E88" s="134"/>
      <c r="F88" s="135"/>
      <c r="G88" s="99">
        <f>SUM(G87)</f>
        <v>10000</v>
      </c>
      <c r="H88" s="123">
        <f>SUM(H87)</f>
        <v>10000</v>
      </c>
      <c r="I88" s="124"/>
      <c r="J88" s="138"/>
      <c r="K88" s="139"/>
      <c r="L88" s="100"/>
      <c r="M88" s="100"/>
      <c r="N88" s="100"/>
    </row>
    <row r="89" spans="1:14" ht="21" customHeight="1">
      <c r="A89" s="94">
        <v>1</v>
      </c>
      <c r="B89" s="94">
        <v>900</v>
      </c>
      <c r="C89" s="94">
        <v>90015</v>
      </c>
      <c r="D89" s="171" t="s">
        <v>179</v>
      </c>
      <c r="E89" s="171"/>
      <c r="F89" s="171"/>
      <c r="G89" s="95">
        <f t="shared" si="0"/>
        <v>20000</v>
      </c>
      <c r="H89" s="154">
        <v>20000</v>
      </c>
      <c r="I89" s="154"/>
      <c r="J89" s="180"/>
      <c r="K89" s="180"/>
      <c r="L89" s="97"/>
      <c r="M89" s="97"/>
      <c r="N89" s="97"/>
    </row>
    <row r="90" spans="1:14" ht="22.5" customHeight="1">
      <c r="A90" s="94">
        <v>2</v>
      </c>
      <c r="B90" s="94">
        <v>900</v>
      </c>
      <c r="C90" s="94">
        <v>90015</v>
      </c>
      <c r="D90" s="140" t="s">
        <v>217</v>
      </c>
      <c r="E90" s="141"/>
      <c r="F90" s="142"/>
      <c r="G90" s="95">
        <f t="shared" si="0"/>
        <v>21000</v>
      </c>
      <c r="H90" s="143">
        <v>21000</v>
      </c>
      <c r="I90" s="144"/>
      <c r="J90" s="116"/>
      <c r="K90" s="153"/>
      <c r="L90" s="96"/>
      <c r="M90" s="96"/>
      <c r="N90" s="96"/>
    </row>
    <row r="91" spans="1:14" ht="26.25" customHeight="1">
      <c r="A91" s="94">
        <v>3</v>
      </c>
      <c r="B91" s="94">
        <v>900</v>
      </c>
      <c r="C91" s="94">
        <v>90015</v>
      </c>
      <c r="D91" s="140" t="s">
        <v>180</v>
      </c>
      <c r="E91" s="141"/>
      <c r="F91" s="142"/>
      <c r="G91" s="95">
        <f t="shared" si="0"/>
        <v>25658.11</v>
      </c>
      <c r="H91" s="143">
        <v>25658.11</v>
      </c>
      <c r="I91" s="144"/>
      <c r="J91" s="116"/>
      <c r="K91" s="153"/>
      <c r="L91" s="96"/>
      <c r="M91" s="96"/>
      <c r="N91" s="96"/>
    </row>
    <row r="92" spans="1:14" ht="23.25" customHeight="1">
      <c r="A92" s="94">
        <v>4</v>
      </c>
      <c r="B92" s="94">
        <v>900</v>
      </c>
      <c r="C92" s="94">
        <v>90015</v>
      </c>
      <c r="D92" s="140" t="s">
        <v>214</v>
      </c>
      <c r="E92" s="141"/>
      <c r="F92" s="142"/>
      <c r="G92" s="95">
        <f t="shared" si="0"/>
        <v>200000</v>
      </c>
      <c r="H92" s="143">
        <v>200000</v>
      </c>
      <c r="I92" s="117"/>
      <c r="J92" s="116"/>
      <c r="K92" s="117"/>
      <c r="L92" s="96"/>
      <c r="M92" s="96"/>
      <c r="N92" s="96"/>
    </row>
    <row r="93" spans="1:14" ht="15" customHeight="1">
      <c r="A93" s="106"/>
      <c r="B93" s="94"/>
      <c r="C93" s="94"/>
      <c r="D93" s="133" t="s">
        <v>247</v>
      </c>
      <c r="E93" s="134"/>
      <c r="F93" s="135"/>
      <c r="G93" s="99">
        <f>SUM(H93:N93)</f>
        <v>266658.11</v>
      </c>
      <c r="H93" s="159">
        <f>SUM(H89:I92)</f>
        <v>266658.11</v>
      </c>
      <c r="I93" s="159"/>
      <c r="J93" s="158">
        <f>J89</f>
        <v>0</v>
      </c>
      <c r="K93" s="158"/>
      <c r="L93" s="100">
        <f>L89</f>
        <v>0</v>
      </c>
      <c r="M93" s="100">
        <f>M89</f>
        <v>0</v>
      </c>
      <c r="N93" s="100">
        <f>N89</f>
        <v>0</v>
      </c>
    </row>
    <row r="94" spans="1:14" ht="27" customHeight="1">
      <c r="A94" s="94">
        <v>1</v>
      </c>
      <c r="B94" s="94">
        <v>921</v>
      </c>
      <c r="C94" s="94">
        <v>92109</v>
      </c>
      <c r="D94" s="140" t="s">
        <v>249</v>
      </c>
      <c r="E94" s="141"/>
      <c r="F94" s="142"/>
      <c r="G94" s="95">
        <f t="shared" si="0"/>
        <v>1000</v>
      </c>
      <c r="H94" s="143">
        <v>1000</v>
      </c>
      <c r="I94" s="144"/>
      <c r="J94" s="138"/>
      <c r="K94" s="139"/>
      <c r="L94" s="101"/>
      <c r="M94" s="101"/>
      <c r="N94" s="100"/>
    </row>
    <row r="95" spans="1:14" ht="21.75" customHeight="1">
      <c r="A95" s="94">
        <v>2</v>
      </c>
      <c r="B95" s="94">
        <v>921</v>
      </c>
      <c r="C95" s="94">
        <v>92109</v>
      </c>
      <c r="D95" s="140" t="s">
        <v>248</v>
      </c>
      <c r="E95" s="141"/>
      <c r="F95" s="142"/>
      <c r="G95" s="95">
        <f t="shared" si="0"/>
        <v>10000</v>
      </c>
      <c r="H95" s="143">
        <f>1000+9000</f>
        <v>10000</v>
      </c>
      <c r="I95" s="117"/>
      <c r="J95" s="138"/>
      <c r="K95" s="160"/>
      <c r="L95" s="101"/>
      <c r="M95" s="101"/>
      <c r="N95" s="100"/>
    </row>
    <row r="96" spans="1:14" ht="15" customHeight="1">
      <c r="A96" s="106"/>
      <c r="B96" s="94"/>
      <c r="C96" s="94"/>
      <c r="D96" s="133" t="s">
        <v>250</v>
      </c>
      <c r="E96" s="134"/>
      <c r="F96" s="135"/>
      <c r="G96" s="99">
        <f>SUM(H96:N96)</f>
        <v>11000</v>
      </c>
      <c r="H96" s="159">
        <f>SUM(H94:I95)</f>
        <v>11000</v>
      </c>
      <c r="I96" s="159"/>
      <c r="J96" s="158">
        <f>J91</f>
        <v>0</v>
      </c>
      <c r="K96" s="158"/>
      <c r="L96" s="100">
        <f>L91</f>
        <v>0</v>
      </c>
      <c r="M96" s="100">
        <f>M91</f>
        <v>0</v>
      </c>
      <c r="N96" s="100">
        <f>N91</f>
        <v>0</v>
      </c>
    </row>
    <row r="97" spans="1:14" ht="12" customHeight="1">
      <c r="A97" s="94">
        <v>1</v>
      </c>
      <c r="B97" s="94">
        <v>926</v>
      </c>
      <c r="C97" s="94">
        <v>92601</v>
      </c>
      <c r="D97" s="140" t="s">
        <v>215</v>
      </c>
      <c r="E97" s="141"/>
      <c r="F97" s="142"/>
      <c r="G97" s="107">
        <f>SUM(H97:N97)</f>
        <v>10000</v>
      </c>
      <c r="H97" s="184">
        <v>10000</v>
      </c>
      <c r="I97" s="160"/>
      <c r="J97" s="138"/>
      <c r="K97" s="160"/>
      <c r="L97" s="101"/>
      <c r="M97" s="101"/>
      <c r="N97" s="100"/>
    </row>
    <row r="98" spans="1:14" ht="15" customHeight="1">
      <c r="A98" s="106"/>
      <c r="B98" s="94"/>
      <c r="C98" s="94"/>
      <c r="D98" s="133" t="s">
        <v>251</v>
      </c>
      <c r="E98" s="134"/>
      <c r="F98" s="135"/>
      <c r="G98" s="99">
        <f>SUM(H98:N98)</f>
        <v>10000</v>
      </c>
      <c r="H98" s="123">
        <f>SUM(H97)</f>
        <v>10000</v>
      </c>
      <c r="I98" s="160"/>
      <c r="J98" s="138"/>
      <c r="K98" s="160"/>
      <c r="L98" s="101"/>
      <c r="M98" s="101"/>
      <c r="N98" s="100"/>
    </row>
    <row r="99" spans="1:14" ht="16.5" customHeight="1">
      <c r="A99" s="106"/>
      <c r="B99" s="94"/>
      <c r="C99" s="108"/>
      <c r="D99" s="175" t="s">
        <v>152</v>
      </c>
      <c r="E99" s="176"/>
      <c r="F99" s="177"/>
      <c r="G99" s="109">
        <f>SUM(G27+G29+G63+G69+G75+G86+G88+G93+G96+G98)</f>
        <v>20196124.07</v>
      </c>
      <c r="H99" s="162">
        <f>SUM(H27+H29+H63+H69+H75+H86+H88+H93+H96+H98)</f>
        <v>20196124.07</v>
      </c>
      <c r="I99" s="163"/>
      <c r="J99" s="164">
        <f>J93+J53+J27+J96+J86+J62+J29</f>
        <v>0</v>
      </c>
      <c r="K99" s="165"/>
      <c r="L99" s="110">
        <f>L93+L53+L27+L96+L86+L29</f>
        <v>0</v>
      </c>
      <c r="M99" s="110">
        <f>M93+M53+M27+M96+M86+M62+M29</f>
        <v>0</v>
      </c>
      <c r="N99" s="111">
        <f>N93+N53+N27+N96+N86+N62+N29</f>
        <v>0</v>
      </c>
    </row>
    <row r="100" spans="4:9" ht="12">
      <c r="D100" s="173"/>
      <c r="E100" s="173"/>
      <c r="F100" s="173"/>
      <c r="H100" s="161"/>
      <c r="I100" s="161"/>
    </row>
    <row r="101" spans="4:6" ht="12">
      <c r="D101" s="173"/>
      <c r="E101" s="173"/>
      <c r="F101" s="173"/>
    </row>
    <row r="102" spans="4:6" ht="12">
      <c r="D102" s="174"/>
      <c r="E102" s="174"/>
      <c r="F102" s="174"/>
    </row>
  </sheetData>
  <mergeCells count="283">
    <mergeCell ref="D87:F87"/>
    <mergeCell ref="H87:I87"/>
    <mergeCell ref="H88:I88"/>
    <mergeCell ref="J87:K87"/>
    <mergeCell ref="J88:K88"/>
    <mergeCell ref="D88:F88"/>
    <mergeCell ref="D78:F78"/>
    <mergeCell ref="H78:I78"/>
    <mergeCell ref="D79:F79"/>
    <mergeCell ref="J77:K77"/>
    <mergeCell ref="J78:K78"/>
    <mergeCell ref="J79:K79"/>
    <mergeCell ref="H79:I79"/>
    <mergeCell ref="D75:F75"/>
    <mergeCell ref="H75:I75"/>
    <mergeCell ref="J75:K75"/>
    <mergeCell ref="D77:F77"/>
    <mergeCell ref="H77:I77"/>
    <mergeCell ref="J76:K76"/>
    <mergeCell ref="D69:F69"/>
    <mergeCell ref="H69:I69"/>
    <mergeCell ref="J69:K69"/>
    <mergeCell ref="D72:F72"/>
    <mergeCell ref="H72:I72"/>
    <mergeCell ref="J72:K72"/>
    <mergeCell ref="D71:F71"/>
    <mergeCell ref="J71:K71"/>
    <mergeCell ref="D97:F97"/>
    <mergeCell ref="H97:I97"/>
    <mergeCell ref="J97:K97"/>
    <mergeCell ref="D98:F98"/>
    <mergeCell ref="H98:I98"/>
    <mergeCell ref="J98:K98"/>
    <mergeCell ref="D92:F92"/>
    <mergeCell ref="H92:I92"/>
    <mergeCell ref="J92:K92"/>
    <mergeCell ref="D95:F95"/>
    <mergeCell ref="H95:I95"/>
    <mergeCell ref="J95:K95"/>
    <mergeCell ref="H85:I85"/>
    <mergeCell ref="J85:K85"/>
    <mergeCell ref="D85:F85"/>
    <mergeCell ref="J81:K81"/>
    <mergeCell ref="J82:K82"/>
    <mergeCell ref="J83:K83"/>
    <mergeCell ref="J84:K84"/>
    <mergeCell ref="D83:F83"/>
    <mergeCell ref="D84:F84"/>
    <mergeCell ref="H81:I81"/>
    <mergeCell ref="H82:I82"/>
    <mergeCell ref="H83:I83"/>
    <mergeCell ref="H84:I84"/>
    <mergeCell ref="H76:I76"/>
    <mergeCell ref="D74:F74"/>
    <mergeCell ref="H71:I71"/>
    <mergeCell ref="H73:I73"/>
    <mergeCell ref="H74:I74"/>
    <mergeCell ref="J74:K74"/>
    <mergeCell ref="J70:K70"/>
    <mergeCell ref="D64:F64"/>
    <mergeCell ref="D67:F67"/>
    <mergeCell ref="D68:F68"/>
    <mergeCell ref="H64:I64"/>
    <mergeCell ref="H67:I67"/>
    <mergeCell ref="H70:I70"/>
    <mergeCell ref="D66:F66"/>
    <mergeCell ref="D73:F73"/>
    <mergeCell ref="J58:K58"/>
    <mergeCell ref="H59:I59"/>
    <mergeCell ref="J59:K59"/>
    <mergeCell ref="J73:K73"/>
    <mergeCell ref="H68:I68"/>
    <mergeCell ref="H60:I60"/>
    <mergeCell ref="J60:K60"/>
    <mergeCell ref="H61:I61"/>
    <mergeCell ref="J61:K61"/>
    <mergeCell ref="J64:K64"/>
    <mergeCell ref="J67:K67"/>
    <mergeCell ref="J66:K66"/>
    <mergeCell ref="H66:I66"/>
    <mergeCell ref="H49:I49"/>
    <mergeCell ref="H50:I50"/>
    <mergeCell ref="H52:I52"/>
    <mergeCell ref="J56:K56"/>
    <mergeCell ref="J49:K49"/>
    <mergeCell ref="J50:K50"/>
    <mergeCell ref="J52:K52"/>
    <mergeCell ref="H51:I51"/>
    <mergeCell ref="J57:K57"/>
    <mergeCell ref="J45:K45"/>
    <mergeCell ref="J46:K46"/>
    <mergeCell ref="J47:K47"/>
    <mergeCell ref="J48:K48"/>
    <mergeCell ref="J51:K51"/>
    <mergeCell ref="J41:K41"/>
    <mergeCell ref="J42:K42"/>
    <mergeCell ref="J43:K43"/>
    <mergeCell ref="J44:K44"/>
    <mergeCell ref="J37:K37"/>
    <mergeCell ref="J38:K38"/>
    <mergeCell ref="J39:K39"/>
    <mergeCell ref="J40:K40"/>
    <mergeCell ref="H40:I40"/>
    <mergeCell ref="H41:I41"/>
    <mergeCell ref="H42:I42"/>
    <mergeCell ref="D58:F58"/>
    <mergeCell ref="H57:I57"/>
    <mergeCell ref="H58:I58"/>
    <mergeCell ref="D47:F47"/>
    <mergeCell ref="D48:F48"/>
    <mergeCell ref="D49:F49"/>
    <mergeCell ref="D57:F57"/>
    <mergeCell ref="H36:I36"/>
    <mergeCell ref="H37:I37"/>
    <mergeCell ref="H38:I38"/>
    <mergeCell ref="H39:I39"/>
    <mergeCell ref="D52:F52"/>
    <mergeCell ref="D44:F44"/>
    <mergeCell ref="D45:F45"/>
    <mergeCell ref="D46:F46"/>
    <mergeCell ref="D51:F51"/>
    <mergeCell ref="H43:I43"/>
    <mergeCell ref="J25:K25"/>
    <mergeCell ref="J26:K26"/>
    <mergeCell ref="D35:F35"/>
    <mergeCell ref="D36:F36"/>
    <mergeCell ref="J35:K35"/>
    <mergeCell ref="J36:K36"/>
    <mergeCell ref="D32:F32"/>
    <mergeCell ref="D34:F34"/>
    <mergeCell ref="D27:F27"/>
    <mergeCell ref="D31:F31"/>
    <mergeCell ref="J21:K21"/>
    <mergeCell ref="J22:K22"/>
    <mergeCell ref="J23:K23"/>
    <mergeCell ref="J24:K24"/>
    <mergeCell ref="H23:I23"/>
    <mergeCell ref="H24:I24"/>
    <mergeCell ref="H25:I25"/>
    <mergeCell ref="H26:I26"/>
    <mergeCell ref="D23:F23"/>
    <mergeCell ref="D24:F24"/>
    <mergeCell ref="D25:F25"/>
    <mergeCell ref="D26:F26"/>
    <mergeCell ref="D21:F21"/>
    <mergeCell ref="D22:F22"/>
    <mergeCell ref="H21:I21"/>
    <mergeCell ref="H22:I22"/>
    <mergeCell ref="H93:I93"/>
    <mergeCell ref="J93:K93"/>
    <mergeCell ref="H28:I28"/>
    <mergeCell ref="J28:K28"/>
    <mergeCell ref="H29:I29"/>
    <mergeCell ref="J29:K29"/>
    <mergeCell ref="H89:I89"/>
    <mergeCell ref="J89:K89"/>
    <mergeCell ref="H32:I32"/>
    <mergeCell ref="H35:I35"/>
    <mergeCell ref="D102:F102"/>
    <mergeCell ref="D89:F89"/>
    <mergeCell ref="D93:F93"/>
    <mergeCell ref="D99:F99"/>
    <mergeCell ref="D100:F100"/>
    <mergeCell ref="D90:F90"/>
    <mergeCell ref="D94:F94"/>
    <mergeCell ref="D96:F96"/>
    <mergeCell ref="D101:F101"/>
    <mergeCell ref="D91:F91"/>
    <mergeCell ref="D53:F53"/>
    <mergeCell ref="D56:F56"/>
    <mergeCell ref="D59:F59"/>
    <mergeCell ref="D60:F60"/>
    <mergeCell ref="D61:F61"/>
    <mergeCell ref="D76:F76"/>
    <mergeCell ref="D81:F81"/>
    <mergeCell ref="D82:F82"/>
    <mergeCell ref="D37:F37"/>
    <mergeCell ref="D38:F38"/>
    <mergeCell ref="D39:F39"/>
    <mergeCell ref="D40:F40"/>
    <mergeCell ref="D41:F41"/>
    <mergeCell ref="D42:F42"/>
    <mergeCell ref="D50:F50"/>
    <mergeCell ref="D43:F43"/>
    <mergeCell ref="D30:F30"/>
    <mergeCell ref="D28:F28"/>
    <mergeCell ref="D29:F29"/>
    <mergeCell ref="D10:F10"/>
    <mergeCell ref="D14:F14"/>
    <mergeCell ref="D15:F15"/>
    <mergeCell ref="D12:F12"/>
    <mergeCell ref="D17:F17"/>
    <mergeCell ref="D18:F18"/>
    <mergeCell ref="D19:F19"/>
    <mergeCell ref="H10:I10"/>
    <mergeCell ref="J10:K10"/>
    <mergeCell ref="D11:F11"/>
    <mergeCell ref="H11:I11"/>
    <mergeCell ref="J11:K11"/>
    <mergeCell ref="A6:N6"/>
    <mergeCell ref="H8:N8"/>
    <mergeCell ref="H9:I9"/>
    <mergeCell ref="J9:K9"/>
    <mergeCell ref="A8:A9"/>
    <mergeCell ref="B8:B9"/>
    <mergeCell ref="C8:C9"/>
    <mergeCell ref="D8:F9"/>
    <mergeCell ref="G8:G9"/>
    <mergeCell ref="J32:K32"/>
    <mergeCell ref="H34:I34"/>
    <mergeCell ref="J34:K34"/>
    <mergeCell ref="H53:I53"/>
    <mergeCell ref="J53:K53"/>
    <mergeCell ref="H44:I44"/>
    <mergeCell ref="H45:I45"/>
    <mergeCell ref="H46:I46"/>
    <mergeCell ref="H47:I47"/>
    <mergeCell ref="H48:I48"/>
    <mergeCell ref="H100:I100"/>
    <mergeCell ref="H90:I90"/>
    <mergeCell ref="J90:K90"/>
    <mergeCell ref="H94:I94"/>
    <mergeCell ref="H96:I96"/>
    <mergeCell ref="J94:K94"/>
    <mergeCell ref="J96:K96"/>
    <mergeCell ref="H99:I99"/>
    <mergeCell ref="J99:K99"/>
    <mergeCell ref="J91:K91"/>
    <mergeCell ref="H91:I91"/>
    <mergeCell ref="D13:F13"/>
    <mergeCell ref="H13:I13"/>
    <mergeCell ref="J13:K13"/>
    <mergeCell ref="J80:K80"/>
    <mergeCell ref="H56:I56"/>
    <mergeCell ref="H14:I14"/>
    <mergeCell ref="J14:K14"/>
    <mergeCell ref="H27:I27"/>
    <mergeCell ref="J27:K27"/>
    <mergeCell ref="J86:K86"/>
    <mergeCell ref="D62:F62"/>
    <mergeCell ref="H62:I62"/>
    <mergeCell ref="J62:K62"/>
    <mergeCell ref="D80:F80"/>
    <mergeCell ref="D86:F86"/>
    <mergeCell ref="H86:I86"/>
    <mergeCell ref="H80:I80"/>
    <mergeCell ref="J68:K68"/>
    <mergeCell ref="D70:F70"/>
    <mergeCell ref="H12:I12"/>
    <mergeCell ref="J12:K12"/>
    <mergeCell ref="D33:F33"/>
    <mergeCell ref="H33:I33"/>
    <mergeCell ref="J33:K33"/>
    <mergeCell ref="H30:I30"/>
    <mergeCell ref="J30:K30"/>
    <mergeCell ref="H31:I31"/>
    <mergeCell ref="J31:K31"/>
    <mergeCell ref="H15:I15"/>
    <mergeCell ref="J15:K15"/>
    <mergeCell ref="D16:F16"/>
    <mergeCell ref="H16:I16"/>
    <mergeCell ref="J16:K16"/>
    <mergeCell ref="D20:F20"/>
    <mergeCell ref="H17:I17"/>
    <mergeCell ref="H18:I18"/>
    <mergeCell ref="H19:I19"/>
    <mergeCell ref="H20:I20"/>
    <mergeCell ref="J17:K17"/>
    <mergeCell ref="J18:K18"/>
    <mergeCell ref="J19:K19"/>
    <mergeCell ref="J20:K20"/>
    <mergeCell ref="D54:F54"/>
    <mergeCell ref="D55:F55"/>
    <mergeCell ref="H54:I54"/>
    <mergeCell ref="J54:K54"/>
    <mergeCell ref="J55:K55"/>
    <mergeCell ref="H55:I55"/>
    <mergeCell ref="D63:F63"/>
    <mergeCell ref="H63:I63"/>
    <mergeCell ref="J63:K63"/>
    <mergeCell ref="D65:F65"/>
    <mergeCell ref="H65:I65"/>
    <mergeCell ref="J65:K6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207" t="s">
        <v>56</v>
      </c>
      <c r="G2" s="207"/>
      <c r="H2" s="208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205" t="s">
        <v>58</v>
      </c>
      <c r="C6" s="206"/>
      <c r="D6" s="206"/>
      <c r="E6" s="206"/>
      <c r="F6" s="206"/>
      <c r="G6" s="206"/>
      <c r="H6" s="206"/>
      <c r="I6" s="60" t="s">
        <v>50</v>
      </c>
      <c r="J6" s="61" t="s">
        <v>51</v>
      </c>
    </row>
    <row r="7" spans="1:8" ht="16.5" thickBot="1">
      <c r="A7" s="187"/>
      <c r="B7" s="188"/>
      <c r="C7" s="188"/>
      <c r="D7" s="195" t="s">
        <v>75</v>
      </c>
      <c r="E7" s="196"/>
      <c r="F7" s="196"/>
      <c r="G7" s="196"/>
      <c r="H7" s="197"/>
    </row>
    <row r="8" spans="1:8" ht="12.75" customHeight="1">
      <c r="A8" s="189" t="s">
        <v>3</v>
      </c>
      <c r="B8" s="191" t="s">
        <v>12</v>
      </c>
      <c r="C8" s="193" t="s">
        <v>4</v>
      </c>
      <c r="D8" s="200" t="s">
        <v>13</v>
      </c>
      <c r="E8" s="202" t="s">
        <v>5</v>
      </c>
      <c r="F8" s="203" t="s">
        <v>8</v>
      </c>
      <c r="G8" s="204"/>
      <c r="H8" s="198" t="s">
        <v>6</v>
      </c>
    </row>
    <row r="9" spans="1:8" ht="30" customHeight="1">
      <c r="A9" s="190"/>
      <c r="B9" s="192"/>
      <c r="C9" s="194"/>
      <c r="D9" s="201"/>
      <c r="E9" s="192"/>
      <c r="F9" s="15" t="s">
        <v>14</v>
      </c>
      <c r="G9" s="16" t="s">
        <v>15</v>
      </c>
      <c r="H9" s="199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85"/>
      <c r="C108" s="186"/>
      <c r="D108" s="186"/>
      <c r="E108" s="186"/>
      <c r="F108" s="186"/>
      <c r="G108" s="186"/>
      <c r="H108" s="186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2011-02-03T08:56:40Z</cp:lastPrinted>
  <dcterms:created xsi:type="dcterms:W3CDTF">1999-03-23T10:45:22Z</dcterms:created>
  <dcterms:modified xsi:type="dcterms:W3CDTF">2011-02-03T09:03:42Z</dcterms:modified>
  <cp:category/>
  <cp:version/>
  <cp:contentType/>
  <cp:contentStatus/>
</cp:coreProperties>
</file>