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zczegół" sheetId="1" r:id="rId1"/>
  </sheets>
  <definedNames>
    <definedName name="_xlnm.Print_Area" localSheetId="0">'szczegół'!$A$2:$J$1085</definedName>
    <definedName name="_xlnm.Print_Titles" localSheetId="0">'szczegół'!$5:$6</definedName>
  </definedNames>
  <calcPr fullCalcOnLoad="1"/>
</workbook>
</file>

<file path=xl/sharedStrings.xml><?xml version="1.0" encoding="utf-8"?>
<sst xmlns="http://schemas.openxmlformats.org/spreadsheetml/2006/main" count="1575" uniqueCount="738">
  <si>
    <t>Organizacja uroczystości z okazji Święta Niepodległości</t>
  </si>
  <si>
    <t>Organizacja dożynek gminnych Sokołów</t>
  </si>
  <si>
    <t xml:space="preserve">zakup lektur szkolnych dotacja -szkoła podstawowa </t>
  </si>
  <si>
    <t>zakup lektur szkolnych dotacja -gimnazjum</t>
  </si>
  <si>
    <t>monitoring wizyjny</t>
  </si>
  <si>
    <t>Zakupy zw z zajęciami pozaszkolnymi</t>
  </si>
  <si>
    <t>Zakupy zw z działaln koła niewidomych</t>
  </si>
  <si>
    <t>Organizacja zajęć koła niewidomych</t>
  </si>
  <si>
    <t>Oddział przedszkolny przy niepublicznej Szkole Podstawowej w Podkowie Leśnej</t>
  </si>
  <si>
    <t xml:space="preserve">Usługi zw. z utrzym świetlicy Nowej Wsi                </t>
  </si>
  <si>
    <t xml:space="preserve">Usługi zw. z utrzym świetlicy  w Pęcicach                </t>
  </si>
  <si>
    <t xml:space="preserve">Usługi zw z utrzym.świetlicy w Regułach             </t>
  </si>
  <si>
    <t xml:space="preserve">Usługi związane z organizacją Dni Michałowice   </t>
  </si>
  <si>
    <t>Opłaty ZAIKS</t>
  </si>
  <si>
    <t>Świetlica Pęcice opłaty z tytułu zakupu usługi telekomunikacyjnych telefonii stacjonarnych</t>
  </si>
  <si>
    <t>Dofinansowanie -organizacja wypoczynku dla młodzieży promującego zdrowy styl życia(z rodzin patologicznych)</t>
  </si>
  <si>
    <t>Dofinansowanie -organizacja zajęć sportowych dla młodzieży szkolnej (z rodzin patologicznych)</t>
  </si>
  <si>
    <t>Szkoła Komorów - wydatki ponoszone na zakup leków i materiałów medycznych</t>
  </si>
  <si>
    <t>Szkoła Michałowice - wydatki ponoszone na zakup leków i materiałów medycznych</t>
  </si>
  <si>
    <t>Szkoła Nowa Wieś - wydatki ponoszone na zakup leków i materiałów medycznych</t>
  </si>
  <si>
    <t>Szkoła Komorów  - zakup pomocy naukowych, dydaktycznych i książek</t>
  </si>
  <si>
    <t>Remont cząstkowy dróg o nawierz.bitumicz.na terenie gminy</t>
  </si>
  <si>
    <t>Remont ulic i dróg o nawierz.grunt,tłuczn,żużl,na terenie gminy</t>
  </si>
  <si>
    <t>Szkoła Michałowice - zakup pomocy naukowych, dydaktycznych i książek</t>
  </si>
  <si>
    <t>Szkoła Nowa Wieś - zakup pomocy naukowych, dydaktycznych i książek</t>
  </si>
  <si>
    <t xml:space="preserve">Szkoła Komorów - remont budynków </t>
  </si>
  <si>
    <t xml:space="preserve">Szkoła Michałowice - remont budynków </t>
  </si>
  <si>
    <t xml:space="preserve">Szkoła Nowa Wieś - remont budynków 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</si>
  <si>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</si>
  <si>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</si>
  <si>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>Szkoła Nowa Wieś - wydatki z zakresu medycyny pracy obejmujące badania wstępne, okresowe i profilaktyczne pracowników</t>
  </si>
  <si>
    <t xml:space="preserve">Szkoła Michałowice - zakup usług dostępu do sieci Internet    </t>
  </si>
  <si>
    <t xml:space="preserve">Szkoła Komorów - zakup usług dostępu do sieci Internet        </t>
  </si>
  <si>
    <t xml:space="preserve">Opłaty z tytułu zakupu usług telekomunukacyjnych telefonii stacjonarnej                                 </t>
  </si>
  <si>
    <t>Szkoła Michałowice - wydatki na podróże służbowe krajowe i zwrot kosztów za używanie przez pracowników własnych pojazdów do celów służbowych w granicach administracyjnych gminy</t>
  </si>
  <si>
    <t>Szkoła Komorów - usługi konserwacyjne, naprawcze maszyn, środków  transportu,urządzeń, sprzętu szkolnego</t>
  </si>
  <si>
    <t xml:space="preserve">Szkoła Michałowice - usługi konserwacyjne, naprawcze maszyn, środków transportu,urządzeń, sprzętu szkolnego </t>
  </si>
  <si>
    <t xml:space="preserve">Szkoła Nowa Wieś - usługi konserwacyjne, naprawcze maszyn, środków transportu, urządzeń, sprzętu szkolnego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</si>
  <si>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</si>
  <si>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</si>
  <si>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</si>
  <si>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 xml:space="preserve">Dofinansowanie prac zwiazanych z założeniem  ewidencji budynków i lokali dla gminy </t>
  </si>
  <si>
    <t xml:space="preserve">Zakup usług remontowych </t>
  </si>
  <si>
    <t xml:space="preserve">Wynagrodzenia bezosobowe                      </t>
  </si>
  <si>
    <t xml:space="preserve">Organizacja działalności  sportowej na terenie gminy Michałowice  </t>
  </si>
  <si>
    <t>Prace remontowe i konserwatorskie obiektów zabytkowych przekazane jednostkom niezaliczonym do sektora finansów publicznych</t>
  </si>
  <si>
    <t xml:space="preserve">Szkolenia pracowników niebędących członkami korpusu służby cywilnej                                  </t>
  </si>
  <si>
    <t>Szkoła Komorów - szkolenia pracowników administracji</t>
  </si>
  <si>
    <t>Szkoła Michałowice - szkolenia pracowników administracji</t>
  </si>
  <si>
    <t>Szkoła Nowa Wieś - szkolenia pracowników administracji</t>
  </si>
  <si>
    <t>Szkoła Komorów - zakup środków czystości,materiałów biurowych i piśmiennych, druków, wyposażenia,prenumeraty,śr.do konserwacji, paliwa i  inne</t>
  </si>
  <si>
    <t xml:space="preserve">Szkoła Michałowice - zakup usług telekomunikacyjnych telefonii komórkowej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</si>
  <si>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</si>
  <si>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</si>
  <si>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</si>
  <si>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</si>
  <si>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</si>
  <si>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 xml:space="preserve">Przedszkole Michałowice - wydatki na podróże służbowe krajowe </t>
  </si>
  <si>
    <t xml:space="preserve">Przedszkole Nowa Wieś - wydatki na podróże służbowe krajowe </t>
  </si>
  <si>
    <t xml:space="preserve">Gimnazjum Michałowice - wydatki na podróże służbowe krajowe </t>
  </si>
  <si>
    <t xml:space="preserve">Zakup materiałów, biurowych, piśmiennych, wyposażenia, prenumerata, druków , paliwa i inne                    </t>
  </si>
  <si>
    <t>Ubezpieczenia rzeczowe</t>
  </si>
  <si>
    <t xml:space="preserve">Wynagr.osobowe pracowników,nagrody jubileuszowe i odprawy emerytalne, nagrody specjalne DEN, zasiłki na zagospodarowanie                  </t>
  </si>
  <si>
    <t xml:space="preserve">zakup pomocy naukowch , dydaktycznych i książek         </t>
  </si>
  <si>
    <t>Usł.pocztowe,koszty i prowizje bankowe,  konwój gotówki, usługi transportowe i inne</t>
  </si>
  <si>
    <t>Świetlica szkolna Michałowice wydatki ponoszone zgodnie z ustawą o dodatkowym wynagrodzeniu rocznym dla pracowników jednostek sfery budżetowej</t>
  </si>
  <si>
    <t>Świetlica szkolna Nowa Wieś wydatki ponoszone zgodnie z ustawą o dodatkowym wynagrodzeniu rocznym dla pracowników jednostek sfery budżetowej</t>
  </si>
  <si>
    <t xml:space="preserve">Świetlica szkolna Komorów składki na ubezpieczenia społeczne </t>
  </si>
  <si>
    <t>Świetlica szkolna Michałowice składki na ubezpieczenia społeczne</t>
  </si>
  <si>
    <t xml:space="preserve">Składki na Fundusz Pracy świetlica szkolna Komorów                               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</si>
  <si>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</si>
  <si>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</si>
  <si>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wydatki ponoszone zgodnie z przepisami ustawy o zakładowym funduszu świadczeń socjalnych i ustawy - Karta Nauczyciela</t>
  </si>
  <si>
    <t>Świetlica szkolna Michałowice - wydatki ponoszone zgodnie z przepisami ustawy o zakładowym funduszu świadczeń socjalnych i ustawy - Karta Nauczyciela</t>
  </si>
  <si>
    <t>Organizacja zajęć w okresie wakacji</t>
  </si>
  <si>
    <t>Wynagrodzenie bezosobowe koło emerytów w Komorowe</t>
  </si>
  <si>
    <t>Zakupy materiałów i wyposażenia -Zarząd Osiedla Michałowice</t>
  </si>
  <si>
    <t>Zakupy materiałów i wyposażenia -Rada Sołecka Nowa Wieś</t>
  </si>
  <si>
    <t>Zakupy materiałów i wyposażenia -Rada Sołecka Reguły</t>
  </si>
  <si>
    <t>Zakupy materiałów i wyposażenia -Rada Sołecka Sokołów</t>
  </si>
  <si>
    <t xml:space="preserve">Zakupyzwiązane z zajęciami w okresie wakacji </t>
  </si>
  <si>
    <t xml:space="preserve">Energia, -festyn w Regułach                   </t>
  </si>
  <si>
    <t xml:space="preserve">Zakup usług pozostałych -Zarząd Osiedla Komorów Granica </t>
  </si>
  <si>
    <t>Organizacja imprez kulturalnych -Zarząd Osiedla Michałowice</t>
  </si>
  <si>
    <t>Organizacja imprez kulturalnych -Rada Sołecka Michałowice</t>
  </si>
  <si>
    <t>Organizacja imprez kulturalnych -Rada Sołecka Nowa Wieś</t>
  </si>
  <si>
    <t>Organizacja imprez kulturalnych -Rada Sołecka Opacz Mała</t>
  </si>
  <si>
    <t>Organizacja imprez kulturalnych -Rada Sołecka Pęcice</t>
  </si>
  <si>
    <t>Organizacja imprez kulturalnych -Rada Sołecka Pęcice Małe</t>
  </si>
  <si>
    <t>Organizacja imprez kulturalnych -Rada Sołecka Reguły</t>
  </si>
  <si>
    <t>Organizacja imprez kulturalnych -Rada Suchy Las</t>
  </si>
  <si>
    <t xml:space="preserve">Zakup pojemników na śmieci Zarząd Osedla Komorów Granica                   </t>
  </si>
  <si>
    <t xml:space="preserve">Różne opłaty i składki -ubezpieczenie kabinsanitarnych                                 </t>
  </si>
  <si>
    <t>Zakup dzrzew i krzewów</t>
  </si>
  <si>
    <t xml:space="preserve">Wykonanie i montaż </t>
  </si>
  <si>
    <t>Szkolenie członków gminnej komisji</t>
  </si>
  <si>
    <t>Kolonie i obozy oraz inne formy wypoczynku dzieci i młodzieży</t>
  </si>
  <si>
    <t>Świetlica szkolna Nowa Wieś - wydatki ponoszone zgodnie z przepisami ustawy o zakładowym funduszu świadczeń socjalnych i ustawy - Karta Nauczyciela</t>
  </si>
  <si>
    <t xml:space="preserve">Szkoła Komorów - zakup usług telekomunikacyjnych telefonii komórkowej                                 </t>
  </si>
  <si>
    <t xml:space="preserve">Szkoła Michałowice - zakup usług telekomunikacyjnych telefonii stacjonarnej                                 </t>
  </si>
  <si>
    <t xml:space="preserve">Opłaty z tytułu zakupu usług telekomunikacyjnych telefonii komórkowej                                 </t>
  </si>
  <si>
    <t xml:space="preserve">Opłaty z tytułu zakupu usług telekomunikacyjnych telefonii stacjonarnej                                 </t>
  </si>
  <si>
    <t xml:space="preserve">Szkoła Komorów - zakup usług telekomunikacyjnych telefonii stacjonarnej                              </t>
  </si>
  <si>
    <t xml:space="preserve">Szkoła Nowa Wieś - zakup usług telekomunikacyjnych telefonii stacjonarnej                                 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</si>
  <si>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</si>
  <si>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</si>
  <si>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</si>
  <si>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 xml:space="preserve">Szkoła Nowa Wieś - zakup usług telekomunikacyjnych telefonii komórkowej                                 </t>
  </si>
  <si>
    <t>Przedszkole Nowa Wieś - opłaty za dostawę energii elektrycznej, gazu i wody</t>
  </si>
  <si>
    <t>Przedszkole Michałowice - opłaty za dostawę energii elektrycznej gazu i wody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</si>
  <si>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</si>
  <si>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</si>
  <si>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Gimnazjum Nowa Wieś - wydatki ponoszone zgodnie z ustawą o dodatkowym wynagrodzeniu rocznym dla pracowników jednostek sfery budżetowej</t>
  </si>
  <si>
    <t xml:space="preserve">Gimnazjum Komorów - usł.konserwacyjne, naprawcze maszyn, śr.transportu, urządzeń sprzętu </t>
  </si>
  <si>
    <t>Gimnazjum Michałowice - usł.konserwacyjne, naprawcze maszyn, śr.transportu, urządzeń sprzętu</t>
  </si>
  <si>
    <t>Gimnazjum Nowa Wieś - zakup pomocy naukowych, dydaktycznych i książek</t>
  </si>
  <si>
    <t>Gimnazjum Komorów  - zakup pomocy naukowych, dydaktycznych i książek</t>
  </si>
  <si>
    <t>Gimnazjum Nowa Wieś - usł.konserwacyjne, naprawcze maszyn, śr.transportu, urządzeń sprzętu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</si>
  <si>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</si>
  <si>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</si>
  <si>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Świetlica szkolna Komorów  wydatki ponoszone zgodnie z ustawą o dodatkowym wynagrodzeniu rocznym dla pracowników jednostek sfery budżetowej</t>
  </si>
  <si>
    <t>Gimnazjum Michałowice - wydatki ponoszone zgodnie z przepisami ustawy o zakładowym funduszu świadczeń socjalnych i ustawy - Karta Nauczyciela</t>
  </si>
  <si>
    <t>Gimnazjum Nowa Wieś - usługi pocztowe, koszty i prowizje bankowe, usługi transportowe, kominiarskie, monitoring i inne</t>
  </si>
  <si>
    <t>Gimnazjum Nowa Wieś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</si>
  <si>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</si>
  <si>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Komorów - wydatki z zakresu medycyny pracy obejmujące badania wstępne, okresowe i profilaktyczne pracowników</t>
  </si>
  <si>
    <t xml:space="preserve">Gimnazjum Nowa Wieś - zakup środków czystości,materiałów biurowych i piśmiennych,wyposażenia druków,prenumeraty,śr do konserwacji,paliwa i inne </t>
  </si>
  <si>
    <t xml:space="preserve">Gimnazjum Komorów - zakup środków czystości,materiałów biurowych i piśmiennych,wyposażenia druków,prenumeraty,śr do konserwacji,paliwa i inne </t>
  </si>
  <si>
    <t xml:space="preserve">Gimnazjum Nowa Wieś:  umowy zlecenia: prowadzenie zajęć dodatkowych w czasie ferii i wakacji, zajęć rekreacyjno-sportowych, nauczanie indywidualne </t>
  </si>
  <si>
    <t xml:space="preserve">Gimnazjum Michałowice umowy zlecenia: prowadzenie zajęć dodatkowych w czasie ferii i wakacji, zajęć rekreacyjno-sportowych, klub szachowy, nauczanie indywidualne </t>
  </si>
  <si>
    <t>Gimnazjum Nowa Wieś - wpłaty na PFRON</t>
  </si>
  <si>
    <t>Gimnazjum Michałowice - wpłaty na PFRON</t>
  </si>
  <si>
    <t>Gimnazjum Komorów - wpłaty na PFRON</t>
  </si>
  <si>
    <t xml:space="preserve">Gimnazjum Nowa Wieś - składki na fundusz pracy </t>
  </si>
  <si>
    <t xml:space="preserve">Gimnazjum Michałowice - składki na fundusz pracy </t>
  </si>
  <si>
    <t xml:space="preserve">Gimnazjum Komorów - składki na fundusz pracy </t>
  </si>
  <si>
    <t xml:space="preserve">Gimnazjum  Nowa Wieś wynagrodzenia osobowe pracowników,nagrody jubileuszowe i odprawy emerytalne nagrody specjalne DEN,zasiłek na zagospodarowanie,odprawy emerytalne  </t>
  </si>
  <si>
    <t xml:space="preserve">Gimnazjum Komorów wynagrodzenia osobowe pracowników,nagrody jubileuszowe i odprawy emerytalne nagrody specjalne DEN,zasiłek na zagospodarowanie,odprawy emerytalne  </t>
  </si>
  <si>
    <t>Szkoła Komorów - materiały papiernicze do sprzętu drukarskiego i urządzeń kserograficznych</t>
  </si>
  <si>
    <t>Szkoła Michałowice - materiały papiernicze do sprzętu drukarskiego i urządzeń kserograficznych</t>
  </si>
  <si>
    <t>Szkoła Nowa Wieś - materiały papiernicze do sprzętu drukarskiego i urządzeń kserograficznych</t>
  </si>
  <si>
    <t>Zakup akcesoriów komputerowych, w tym programów i licencji</t>
  </si>
  <si>
    <t>Szkoła Komorów - akcesoria komputerowe, w tym programy i licencje</t>
  </si>
  <si>
    <t xml:space="preserve">Szkoła Michałowice - akcesoria komputerowe, w tym programy i licencje </t>
  </si>
  <si>
    <t xml:space="preserve">Szkoła Nowa Wieś - akcesoria komputerowe, w tym programy i licencje </t>
  </si>
  <si>
    <t xml:space="preserve">Dotacje celowe przekazane gminie na zadania bieżące realizowane na podstawie porozumień między jst </t>
  </si>
  <si>
    <t>Szkoła Michałowice - wynagrodzenie osobowe pracow, nagrody specjalne DEN, zasiłki na zagospodarowanie nauczycieli</t>
  </si>
  <si>
    <t>Szkoła Komorów - wynagrodzenie osobowe pracow,  nagrody specjalne DEN, zasiłki na zagospodarowanie nauczycieli</t>
  </si>
  <si>
    <t>Szkoła Nowa Wieś -  wynagrodzenie osobowe pracow,  nagrody specjalne DEN, zasiłki na zagospodarowanie nauczycieli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</si>
  <si>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</si>
  <si>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</si>
  <si>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</si>
  <si>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 xml:space="preserve">Biblioteki                                              </t>
  </si>
  <si>
    <t xml:space="preserve">Zadania w zakresie kultury fizycznej i sportu           </t>
  </si>
  <si>
    <t xml:space="preserve">Podatek od towarów i usług (VAT)                       </t>
  </si>
  <si>
    <t xml:space="preserve">Szkoły podstawowe                                       </t>
  </si>
  <si>
    <t>Dotacja podmiot.z budżetu dla niepublicznej jednostki systemu oświaty</t>
  </si>
  <si>
    <t xml:space="preserve">Opłaty za energię, gaz i wodę                                            </t>
  </si>
  <si>
    <t>Naprawy samochodu służbowego,  konserwacja sprzętu biurowego i konserwacja monitoringu</t>
  </si>
  <si>
    <t>Lp</t>
  </si>
  <si>
    <t xml:space="preserve">Opłaty pocztowe, bankowe,  telefoniczne, konwój gotówki, wywóz nieczystości, opłaty za monitoring, obsługa serwisowa programu Urząd i Pomost, przeglady p-poż.             </t>
  </si>
  <si>
    <t xml:space="preserve">Usuwanie awarii na SUW i sieci wodociągowej  </t>
  </si>
  <si>
    <t>Szkolenie pracowników niebędąncych członkami korpusu służby cywilnej</t>
  </si>
  <si>
    <t>Szkoła Michałowice - zakup środków czystości,materiałów biurowych i piśmiennych, druków,wyposażenia ,prenumeraty,śr.do konserwacji, paliwa  i inne(15 tys. z masztu)</t>
  </si>
  <si>
    <t>Szkoła Nowa Wieś - zakup środków czystości,materiałów biurowych i piśmiennych, drhków ,wyposażenia,prenumeraty,śr.do konserwacji, paliwa  i inne</t>
  </si>
  <si>
    <t>Gimnazjum Komorów - umowy zlecenia: prowadzenie zajęć dodatkowych w czasie ferii i wakacji, zajeć rekreacyjno sportowych, serwis sieci komputerowej nauczanie indywidualne</t>
  </si>
  <si>
    <t>Szkoła Komorów - umowy zlecenia: prowadzenie zajęć dodatkowych w czasie ferii i wakacji, zajeć rekreacyjno sportowych, serwis sieci komputerowej,nauczanie indywidualne</t>
  </si>
  <si>
    <t>Szkoła Michałowice  - umowy zlecenia: prowadzenie zajęć dodatkowych w czasie ferii i wakacji, zajęć rekreacyjno sportowych, wynagrodzenia dla członków komisji egzaminacyjnych na nauczyciela mianowanego,nauczanie indywidualne</t>
  </si>
  <si>
    <t>Szkoła Nowa Wieś  - umowy zlecenia: prowadzenie zajęć dodatkowych w czasie ferii i wakacji, zajęć rekreacyjno sportowych,nauczanie indywidualne</t>
  </si>
  <si>
    <t xml:space="preserve">Bieżące naprawy systemu alarmowego na SUW Komorów i Pęcice </t>
  </si>
  <si>
    <t xml:space="preserve">Wydatki na zakup i objęcie akcji wniesienie wkładów do spółki prawa handlowego                                                                    </t>
  </si>
  <si>
    <t>Obsługa pap.wart, kredytów i pożyczek jedn.teryt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</si>
  <si>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</si>
  <si>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</si>
  <si>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</si>
  <si>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Szkoła Komorów - stypendia za osiągniecia naukowe i sportowe</t>
  </si>
  <si>
    <t>Szkoła Michałowice - stypendia za osiągniecia naukowe i sportowe</t>
  </si>
  <si>
    <t>Szkoła Nowa Wieś - stypendia za osiągniecia naukowe i sportowe</t>
  </si>
  <si>
    <t>Usługi naukowo badawcze</t>
  </si>
  <si>
    <t>Materiały papiernicze do sprzętu  drukarskiego i urządzeń kserograficznych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</si>
  <si>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</si>
  <si>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</si>
  <si>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</si>
  <si>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</si>
  <si>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Gimnazjum  Nowa Wieś - dodatek wiejski i mieszkaniowy dla nauczycieli, wypłaty przeznaczone na pomoc zdrowotną dla nauczycieli.</t>
  </si>
  <si>
    <t>Szkolenie pracowników niebędących członkami korpusu służby cywilnej</t>
  </si>
  <si>
    <t>Remont tłuczniem kamiennym i betonowym oraz destruktem ul Rodzinnej w Sokołowie, Okrężnej w Granicy, Starej Drogi, Kaliszany w Komorowie Wsi, Akacjowej w Opaczy ,Cisowej,Dziewanny,Lawendowej i Cedrowej w Granicy</t>
  </si>
  <si>
    <t>Bieżące remonty budynków komunalnych i ekspertyzy</t>
  </si>
  <si>
    <t xml:space="preserve">Wydatki inwestycyjne określone w załaczniku nr  (zadania rozpoczynane)             </t>
  </si>
  <si>
    <t>Zakup sprzętu komputerowego do Komisariatu Policji KP - Reguły</t>
  </si>
  <si>
    <t>Oddziały przedszkolne przy szkołach podstawowych  w Warszawie</t>
  </si>
  <si>
    <t xml:space="preserve">Wydatki  osobowe nie zaliczone do wynagrodzeń  </t>
  </si>
  <si>
    <t>Promocja zdrowia (profilaktyka i szczepienia ochronne)</t>
  </si>
  <si>
    <t xml:space="preserve">Nagrody jubileuszowe                       </t>
  </si>
  <si>
    <t>Utylizacja padłych zwierząt</t>
  </si>
  <si>
    <t>Zakup usług dostępu do sieci internet</t>
  </si>
  <si>
    <t>Pozostała działalność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</si>
  <si>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</si>
  <si>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</si>
  <si>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>Świetlica szkolna Nowa Wieś - dodatek wiejski i mieszkaniowy dla nauczycieli, wypłaty przeznaczone na pomoc zdrowotną dla nauczycieli.</t>
  </si>
  <si>
    <t xml:space="preserve">Pielęgnacja i bieżące utrzymanie nasadzeń </t>
  </si>
  <si>
    <t>Wymiana uszkodzonych słupów oświetlenia ulicznego w ul Brzozowej w Komorowie i Al. Starych Lip w Komorowie Wsi</t>
  </si>
  <si>
    <t xml:space="preserve">Zakup usług obejmujących wykonanie ekspertyz, analiz i opinii                                </t>
  </si>
  <si>
    <t>%</t>
  </si>
  <si>
    <t>Gimnazjum Komorów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</si>
  <si>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</si>
  <si>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>Gimnazjum Komorów - wydatki na podróże służbowe krajowe i zwrot kosztów za używanie przez pracowników własnych pojazdów do celów służbowych w granicach administracyjnych gminy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</si>
  <si>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</si>
  <si>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</si>
  <si>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</si>
  <si>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 xml:space="preserve">Delegacje pracownicze,  zakup biletów jednorazowych WKD                              </t>
  </si>
  <si>
    <t xml:space="preserve">Ubezp wyposażenia ośrodka,samochodu służbowego               </t>
  </si>
  <si>
    <t xml:space="preserve">Świadczenie usług opiekuńczych                                 </t>
  </si>
  <si>
    <t>Kary i odszkodow.wypł.na rzecz osób fizycznych</t>
  </si>
  <si>
    <t xml:space="preserve">Dowożenie uczniów do szkół                              </t>
  </si>
  <si>
    <t xml:space="preserve">Składki na ubezpieczenie społeczne                             </t>
  </si>
  <si>
    <t>Opłaty telefoniczne</t>
  </si>
  <si>
    <t>Zakupy-współpraca z gminami włoskimi</t>
  </si>
  <si>
    <t xml:space="preserve">Urzędy nacz.organów władzy państ, kontroli i ochrony prawa </t>
  </si>
  <si>
    <t xml:space="preserve">Zakup wieńców,zniczy                                     </t>
  </si>
  <si>
    <t>Plan wydatków na 2007 rok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</si>
  <si>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</si>
  <si>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</si>
  <si>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</si>
  <si>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</si>
  <si>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</si>
  <si>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</si>
  <si>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</si>
  <si>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 xml:space="preserve">750 Administracja publiczna - Razem                                 </t>
  </si>
  <si>
    <t>Wybory do rad gmin,rad powiatów i sejmików województw wybory wójtów burmistrzów i prezydentów miast oraz referenda gminne powiatowe i wojewódzkie</t>
  </si>
  <si>
    <t>Zakupy sprzętu ratowniczego łącznośći i oświetlenia pożarniczego</t>
  </si>
  <si>
    <t>751 Urzędy naczelnych organów władzy państwowej, kontroli i ochrony prawa oraz sądownictwa - Razem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</si>
  <si>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</si>
  <si>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</si>
  <si>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</si>
  <si>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</si>
  <si>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</si>
  <si>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</si>
  <si>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</si>
  <si>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</si>
  <si>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</si>
  <si>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926 Kultura fizyczna i sport - Razem                                </t>
  </si>
  <si>
    <t>Podatek VAT- materiały przetargowe</t>
  </si>
  <si>
    <t>Zakup usług optycznych</t>
  </si>
  <si>
    <t xml:space="preserve">Różne jednostki obsługi gospodarki mieszkaniowej </t>
  </si>
  <si>
    <t>Konserwacja sieci wodociągowej i SUW</t>
  </si>
  <si>
    <t>Abonament za monitoring SUW</t>
  </si>
  <si>
    <t xml:space="preserve">Usługi transport-linia autobusowa Pruszków-Komorów  Wieś    </t>
  </si>
  <si>
    <t>Zakup farb, rękawic i innych materiałów</t>
  </si>
  <si>
    <t>Roboty porządkowe na terenie gminy</t>
  </si>
  <si>
    <t>Nasadzanie drzew i krzewów na terenie gminy</t>
  </si>
  <si>
    <t>Zespoły obsługi ekonomiczno-administracyjnej szkół</t>
  </si>
  <si>
    <t>Przedszkola (niepubliczne)</t>
  </si>
  <si>
    <t>Przedszkola ( publiczne)</t>
  </si>
  <si>
    <t>Prefabrykacja podbudowy betonowej</t>
  </si>
  <si>
    <t xml:space="preserve">Nadzór inwestorski nad prowadzonymi remontami                </t>
  </si>
  <si>
    <t xml:space="preserve">Przedszk.niepubl. - Miasto Stołeczne Warszawa           </t>
  </si>
  <si>
    <t xml:space="preserve">Rezerwa celowa na działalność kulturalną                                         </t>
  </si>
  <si>
    <t xml:space="preserve">Realizacja świadczeń  w tym dożywianie dzieci                       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</si>
  <si>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</si>
  <si>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</si>
  <si>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</si>
  <si>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</si>
  <si>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 xml:space="preserve">Zakupy związane z działalnością sportową                        </t>
  </si>
  <si>
    <t>Autoporawki</t>
  </si>
  <si>
    <t xml:space="preserve">Usługi transport-linia autobusowa Warszawa-Piastów   </t>
  </si>
  <si>
    <t xml:space="preserve">Składki na ubezpieczenia zdrowotne opłacane za osoby pobierające niektóre świadczenia z pomocy społ. oraz niektóre świadcz.rodzinne                      </t>
  </si>
  <si>
    <t xml:space="preserve">Podróże służbowe zagraniczne                               </t>
  </si>
  <si>
    <t xml:space="preserve">Pozostała działalność           </t>
  </si>
  <si>
    <t>Wynagrodzenia bezosobowe</t>
  </si>
  <si>
    <t xml:space="preserve">Składka na Związek Komunalny Utrata                </t>
  </si>
  <si>
    <t>Okresowe badania pojazdów i aparatów oddechowych</t>
  </si>
  <si>
    <t xml:space="preserve">Wpłaty jednostek samorządu terytorialnego                          </t>
  </si>
  <si>
    <t xml:space="preserve">Organizacja imprez okolicznościowych Koła Emerytów                 </t>
  </si>
  <si>
    <t xml:space="preserve">Umowy zlecenia wynikające z bieżących potrzeb osrodka </t>
  </si>
  <si>
    <t xml:space="preserve">Składki na ubezpieczenia zdrowotne od zasiłków stałych i świadczeń pielęgnacyjnych                            </t>
  </si>
  <si>
    <t>Odpłatność za domy pomocy społecznej</t>
  </si>
  <si>
    <t>Umowy zlecenia - sprzątanie pomieszczeń biurowych</t>
  </si>
  <si>
    <t>Badania okresowe pracowników</t>
  </si>
  <si>
    <t xml:space="preserve">Opłaty za udostępnienie wejścia do internetu </t>
  </si>
  <si>
    <t xml:space="preserve">Realizacja świadczeń rodzinnych                                  </t>
  </si>
  <si>
    <t xml:space="preserve">Zakup usług przez jednostki samorządu terytorialnego od innych jednostek samorządu terytorialnego                                 </t>
  </si>
  <si>
    <t>Usługi konserwacyjne i naprawy sprzętu</t>
  </si>
  <si>
    <t xml:space="preserve">Składka na Związek Gmin Wiejskich                       </t>
  </si>
  <si>
    <t>Zakup wyposażenia i sprzętu dla Gminnego Zespołu Reagowania</t>
  </si>
  <si>
    <t>Zakup  sprzętu do działań kryzysowych</t>
  </si>
  <si>
    <t xml:space="preserve">Wydatki inwestycyjne jednostek budżetowych określone w załaczniku nr 5 (zadania kontynuowane i zadania rozpoczynane)             </t>
  </si>
  <si>
    <t xml:space="preserve">Wydatki inwestycyjne jednostek budżetowych określone w załaczniku nr 5 (zadania kontynuowane)             </t>
  </si>
  <si>
    <t xml:space="preserve">Wydatki inwestycyjne  określone w załaczniku nr 5  (zadania kontynuowane i zadania rozpoczynane)             </t>
  </si>
  <si>
    <t xml:space="preserve">Wydatki inwestycyjne określone w załaczniku nr 5  (zadania rozpoczynane)             </t>
  </si>
  <si>
    <t xml:space="preserve">Wydatki inwestycyjne jednostek budżetowych określone w załaczniku nr 5  (zadania kontynuowane)             </t>
  </si>
  <si>
    <t xml:space="preserve">Wydatki  inwestycyjne jednostek budżetowych    </t>
  </si>
  <si>
    <t>Wydatki inwestycyjne określone w załączniku nr 5  ( zadania rozpoczynane montaż radiowęzła i monitoringu 50 tys z masztu)</t>
  </si>
  <si>
    <t>Wydatki inwestycyjne określone w załączniku nr 5  ( zadania kontynuowane)</t>
  </si>
  <si>
    <t xml:space="preserve">Wydatki inwestycyjne określone w załaczniku nr 5 ( zadania rozpoczynane)              </t>
  </si>
  <si>
    <t xml:space="preserve">Wydatki inwestycyjneokreslone w załaczniku nr 5 (zadania kontynuowane i rozpoczynane)              </t>
  </si>
  <si>
    <t>Zakup koszy i kwietników,ławek</t>
  </si>
  <si>
    <t>Dotacja celowa na pomoc finansową udzielaną miedzy jst na dofinansowanie własnych zadań bieżących</t>
  </si>
  <si>
    <t xml:space="preserve"> Wydatki z zakresu medycyny pracy obejmujące badania wstępne,okresowe i profilaktyczne pracowników</t>
  </si>
  <si>
    <t xml:space="preserve">Utrzymanie zieleni przyulicznej,cięcia sanitarne i techniczne                       </t>
  </si>
  <si>
    <t>Ustawienie i obsługa kabin sanitarnych</t>
  </si>
  <si>
    <t>Wynagrodzenie bezosobowe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</si>
  <si>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</si>
  <si>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</si>
  <si>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</si>
  <si>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 xml:space="preserve">Utrzymanie Miejsc Pamięci Narodowej w Opaczy Kol, w Pęcicach, Michałowicach ,Komorowie oraz zabytkowych pomników w Pęcicach  </t>
  </si>
  <si>
    <t>Bieżące naprawy samochodów strażackich</t>
  </si>
  <si>
    <t>Remont chodników, wjazdów i parkingów na terenie gminy</t>
  </si>
  <si>
    <t>Zakupy na przepompow. i SUW w Pęcicach i Komorowie Wsi</t>
  </si>
  <si>
    <t xml:space="preserve">Oświetlenie Miejsc Pamięci Narodowej                      </t>
  </si>
  <si>
    <t>Koszty ubezp bud.SUW w Pęcicach i Komorowie Wsi oraz przepompowni</t>
  </si>
  <si>
    <t>Zakupy zw.z utrzym świetlicy w Regułach</t>
  </si>
  <si>
    <t xml:space="preserve">Opłaty za pobór wody Reguły, Opacz, Pęcice Osiedle Agrycola - MPWiK                  </t>
  </si>
  <si>
    <t xml:space="preserve">Opłata za pobór wód podziemnych-Urząd Marszałkowski                    </t>
  </si>
  <si>
    <t>Usuwanie awarii na  sieci kanalizacyjnej</t>
  </si>
  <si>
    <t>Opłaty z tytułu zakupu usług telekomunikacyjnych telefonii komórkowej</t>
  </si>
  <si>
    <t xml:space="preserve">Opłata za telefony komórkowe </t>
  </si>
  <si>
    <t xml:space="preserve">Opłata za telefony stacjonarne </t>
  </si>
  <si>
    <t>Przedszk.niepubl. - Gmina Nadarzyn</t>
  </si>
  <si>
    <t>Przedszk.niepubl. - Miasto Piastów</t>
  </si>
  <si>
    <t xml:space="preserve">Przedszkole Niepubliczne Sióstr Służebniczek NMP w Komorowie            </t>
  </si>
  <si>
    <t xml:space="preserve">Przedszkole Niepubliczne Zgromadzenia Sióstr Misjonarek Świętej Rodziny w Komorowie                </t>
  </si>
  <si>
    <t xml:space="preserve">Prywatne Przedszkole w M-cach(ul.Parkowa 6)                  </t>
  </si>
  <si>
    <t xml:space="preserve">Przedszkole Niepubliczne "Zielone Przedszkole"Komorów-Granica </t>
  </si>
  <si>
    <t xml:space="preserve">Przedszkole Niepubliczne "Nibylandia" Granica </t>
  </si>
  <si>
    <t>Przedszkole Nowa Wieś  - szkolenia pracowników administracji</t>
  </si>
  <si>
    <t>Przedszkole Michałowice - materiały papiernicze do sprzętu drukarskiego i urządzeń kserograficznych</t>
  </si>
  <si>
    <t>Przedszkole Nowa Wieś - materiały papiernicze do sprzętu drukarskiego i urządzeń kserograficznych</t>
  </si>
  <si>
    <t>Przedszkole Michałowice - akcesoria komputerowe, w tym programy i licencje</t>
  </si>
  <si>
    <t xml:space="preserve">Przedszkole Nowa Wieś - akcesoria komputerowe, w tym programy i licencje </t>
  </si>
  <si>
    <t>Zakupy zw. z utrzymaniem świetlicy w  Sokołowie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</si>
  <si>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</si>
  <si>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</si>
  <si>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</si>
  <si>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Podróże służbowe zagraniczne                              </t>
  </si>
  <si>
    <t xml:space="preserve">Licea ogólnokształcące                                  </t>
  </si>
  <si>
    <t xml:space="preserve">Dotacja dla biblioteki publicz.w Komorowie( na działalność statutową)       </t>
  </si>
  <si>
    <t xml:space="preserve">Dotacja dla biblioteki publicz.w Michałowicach(na działalność statutową)      </t>
  </si>
  <si>
    <t>Zakup materiałów papierniczych do sprzętu drukarskiego i urządzeń kserograficznych</t>
  </si>
  <si>
    <t>Opacz remont ul Klonowej  i Zachodniej (od ul Bodycha do torów WKD)</t>
  </si>
  <si>
    <t>Nowa Wieś remont ul Kamelskiego</t>
  </si>
  <si>
    <t>Wykonanie progów spowalniajacych na terenie gminy</t>
  </si>
  <si>
    <t xml:space="preserve">Nowa Wieś remont ul Bez Nazwy </t>
  </si>
  <si>
    <t xml:space="preserve">Wykonanie tablic z nazwami ulic oraz ogłoszeniowych               </t>
  </si>
  <si>
    <t xml:space="preserve">Montaż i demontaż flag ulicznych                                     </t>
  </si>
  <si>
    <t>Remont i konserwacja rowu U-1/2A w Michałowicach</t>
  </si>
  <si>
    <t>Czyszczenie kratek kanalizacji deszczowej</t>
  </si>
  <si>
    <t xml:space="preserve">Nadzór inwestorski nad prowadzonymi pracami               </t>
  </si>
  <si>
    <t>Wymiana szafek sterujących  na terenie Gminy</t>
  </si>
  <si>
    <t>Wymiana punktów świetlnych na terenie Gminy</t>
  </si>
  <si>
    <t>Opracowanie ekspertyz dot ochrony środowiska</t>
  </si>
  <si>
    <t>Przedszkole Michałowice usł.konserwacyjne ,naprawcze maszyn,śr.transportu,urządzeń,sprzętu</t>
  </si>
  <si>
    <t xml:space="preserve">Przedszkole Nowa Wieś usł.konserwacyjne, naprawcze maszyn, śr.transportu,urządzeń,sprzętu  </t>
  </si>
  <si>
    <t xml:space="preserve">Dotacja-organizacja koncertów,wieczorów literackich,festynów rodzinnych i innych imprez okolicznościowych </t>
  </si>
  <si>
    <t>Dotacja-organizacja zajęć i imprez sportowych dla dzieci i młodzieży szkolnej</t>
  </si>
  <si>
    <t>Przedszk.niepubl. - Miasto Pruszków</t>
  </si>
  <si>
    <t xml:space="preserve">Wynagrodzenia osobowe                       </t>
  </si>
  <si>
    <t xml:space="preserve">Świadczenia społeczne                                   </t>
  </si>
  <si>
    <t>programy profilaktyczne dot zwalczania narkomanii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</si>
  <si>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</si>
  <si>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</si>
  <si>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</si>
  <si>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</si>
  <si>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</si>
  <si>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</si>
  <si>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</si>
  <si>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</si>
  <si>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Zakup usług zdrowotnych</t>
  </si>
  <si>
    <t xml:space="preserve">Konserwacja przepompowni i sieci kanalizacyjnej                               </t>
  </si>
  <si>
    <t>Należny VAT od sprzedaży towarów i usług( woda)</t>
  </si>
  <si>
    <t>Należny VAT od sprzedaży towarów i usług(ścieki)</t>
  </si>
  <si>
    <t>Wyłapywanie bezdomnych zwierząt</t>
  </si>
  <si>
    <t>Równanie i profilowanie dróg</t>
  </si>
  <si>
    <t>Zabezpieczenie opieki nad zwierzętami</t>
  </si>
  <si>
    <t xml:space="preserve">Zbiór inkasa za zrzut ścieków                          </t>
  </si>
  <si>
    <t>Opłata  za odprowadzenie wód opadowych do rzeki Utrata</t>
  </si>
  <si>
    <t>Opłata  za odprowadzenie wód opadowych do rzeki Raszynka</t>
  </si>
  <si>
    <t>Usuwanie zalewisk wodnych na drogach</t>
  </si>
  <si>
    <t>Usługi sądowe (odpisy z KW,opł.za rozprawy sądowe)</t>
  </si>
  <si>
    <t>Usługi notarialne</t>
  </si>
  <si>
    <t>Ogłoszenia prasowe i usługi reklamowe</t>
  </si>
  <si>
    <t>Wpłaty na Państwowy Fund.Rehabilitacji Osób Niepeł.</t>
  </si>
  <si>
    <t xml:space="preserve">Wpłaty na PFRON    </t>
  </si>
  <si>
    <t xml:space="preserve">Wydatki osobowe niezaliczone do wynagrodzeń  </t>
  </si>
  <si>
    <t>Dodatek wiejski, i mieszkaniowy  pomoc zdrowotna</t>
  </si>
  <si>
    <t>803 Szkolnictwo wyższe- Razem</t>
  </si>
  <si>
    <t>Stypendia im Jana Pawła II  dla studentów</t>
  </si>
  <si>
    <t>Świetlica szkolna Michałowice - zakup środków czystości, materiałów biurowych,  pismiennych,  wyposażenia i inne</t>
  </si>
  <si>
    <t>Przedszkole Michałowice - 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</si>
  <si>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Nowa Wieś  -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</si>
  <si>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Michałowice - zakup środków czystości, materiałów biurowych, piśmiennych, wyposażenia, druków, prenumeraty, środków do konserwacji,  paliwa  i inne</t>
  </si>
  <si>
    <t>Przedszkole Nowa Wieś - zakup środków czystości, materiałów biurowych, piśmiennych, wyposażenia, druków, prenumeraty,środków do konserwacji, paliwa   i inne</t>
  </si>
  <si>
    <t xml:space="preserve">Szkoła Komorów - wynagrodzenie osobowe pracow.nagrody jubileuszowe nagrody specjalne DEN, zasiłki na zagospodarowanie nauczycieli, odprawy emerytalne </t>
  </si>
  <si>
    <t>Szkolenia pracowników administracji</t>
  </si>
  <si>
    <t>Świetlica szkolna Komorów - wynagrodzenie osobowe pracow.nagrody jubileuszowe i nagrody specjalne DEN,  odprawy emerytalne</t>
  </si>
  <si>
    <t xml:space="preserve">Świetlica szkolna Michałowice - wynagrodzenie osobowe pracow.nagrody jubileuszowe i nagrody specjalne DEN, </t>
  </si>
  <si>
    <t>Świetlica szkolna Nowa Wieś - wynagrodzenie osobowe pracow.nagrody jubileuszowe i nagrody specjalne DEN,  odprawy emerytalne</t>
  </si>
  <si>
    <t xml:space="preserve">Zakup usług telekomunukacyjnych telefonii komórkowych                            </t>
  </si>
  <si>
    <t>Gimnazjum Michałowice- usługi związane z tłumaczeniami</t>
  </si>
  <si>
    <t>Akcesoria komputerowe,programy i licencje</t>
  </si>
  <si>
    <t>Materiały papiernicze do drukowania i kserowania</t>
  </si>
  <si>
    <t xml:space="preserve">Nagrody jubileuszowe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</si>
  <si>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</si>
  <si>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Wydatki na  podróże służbowe zagraniczne pracowników własnych               </t>
  </si>
  <si>
    <t>Remont budynku, usługi konserwacyjne sprzętu biurowego i naprawy samochodu służbowego</t>
  </si>
  <si>
    <t>przygotowanie zawodowemłodocianych pracowników</t>
  </si>
  <si>
    <t xml:space="preserve">Opłaty za energię,  gaz, wodę                               </t>
  </si>
  <si>
    <t xml:space="preserve">Wydatki ponoszone zgodnie z ustawą o dodatkowym wynagrodzeniu rocznym dla pracowników jednostek sfery budżetowej                         </t>
  </si>
  <si>
    <t xml:space="preserve">Wynagrodzenia osób fizycznych za zlecone czynnności wykonywane na podstawie umowy o określonej wysokości stawki prowizyjnej (wynagrodzenia dla sołtysów za inkaso podatków)                    </t>
  </si>
  <si>
    <t>Zakup usług obejmujacych tłumaczenia</t>
  </si>
  <si>
    <t>Zakup usług obejmujacych  tłumaczenia</t>
  </si>
  <si>
    <t xml:space="preserve">Wydatki ponoszone zgodnie z przepisami ustawy o zakładowym funduszu świadczeń socjalnych     </t>
  </si>
  <si>
    <t>Materiały papiernicze do sprzętu drukarskiego i urządzeń kserograficznych</t>
  </si>
  <si>
    <t>Akcesoria komputerowe, w tym programy i licencje</t>
  </si>
  <si>
    <t xml:space="preserve">Zakupy związane z promocją gminy </t>
  </si>
  <si>
    <t xml:space="preserve">Wydatki związane z promocją gminy                                 </t>
  </si>
  <si>
    <t xml:space="preserve">Aktualizacja stałego rejestru wyborców  w gminie                        </t>
  </si>
  <si>
    <t xml:space="preserve">Usługi pocztowe               </t>
  </si>
  <si>
    <t xml:space="preserve">Wydatki na podróże służbowe zagraniczne                             </t>
  </si>
  <si>
    <t xml:space="preserve">Wydatki na podróże służbowe krajowe                            </t>
  </si>
  <si>
    <t xml:space="preserve">Zakup materiałów biurowych, kaset magnet, prenumerata czasopism </t>
  </si>
  <si>
    <t>Usługi konserw.naprawcze maszyn, śr. transp,urządzeń i sprzętu</t>
  </si>
  <si>
    <t>szkolenie pracowników</t>
  </si>
  <si>
    <t>Zakup  akcesoriów komputerowych,w tym programów i licencji</t>
  </si>
  <si>
    <t xml:space="preserve">Dokształcanie kadr szkoła podstawowa </t>
  </si>
  <si>
    <t>Dokształcanie kadr gimnazjum</t>
  </si>
  <si>
    <t>Dokształcanie kadr przedszkole</t>
  </si>
  <si>
    <t xml:space="preserve">Dokształcanie kadr LO </t>
  </si>
  <si>
    <t>Zakup usług obejmujących tłumaczenia</t>
  </si>
  <si>
    <t>Gimnazjum Komorów materiały papiernicze do drukowania i kserowania</t>
  </si>
  <si>
    <t>Gimnazjum Nowa Wieś materiały papiernicze do drukowania i kserowania</t>
  </si>
  <si>
    <t xml:space="preserve">Stypendia dla uczniów </t>
  </si>
  <si>
    <t>Gimnazjum Komorów akcesoria komputerowe,programy i licencje</t>
  </si>
  <si>
    <t>Szkoła Michałowice - wydatki ponoszone zgodnie z ustawą o dodatkowym wynagrodzeniu rocznym dla pracowników jednostek sfery budżetowej</t>
  </si>
  <si>
    <t>Gimnazjum  Komorów - stypendia za osiągnięcia naukowe i sportowe</t>
  </si>
  <si>
    <t>Gimnazjum Michałowice - stypendia za osiągnięcia naukowe i sportowe</t>
  </si>
  <si>
    <t>Gimnazjum Nowa Wieś - stypendia za osiągnięcia naukowe i sportowe</t>
  </si>
  <si>
    <t xml:space="preserve"> Gimnazjum Komorów -opłata za energię,gaz i  wodę</t>
  </si>
  <si>
    <t xml:space="preserve"> Gimnazjum Michałowice -opłata za energię,gaz i  wodę</t>
  </si>
  <si>
    <t xml:space="preserve"> Gimnazjum Nowa Wieś- opłata za energię,gazi  wodę</t>
  </si>
  <si>
    <t>Gimnazjum Komorów - wydatki na  podróże służbowe zagraniczne pracowników własnych</t>
  </si>
  <si>
    <t>Gimnazjum Michałowice - wydatki na  podróże służbowe zagraniczne pracowników własnych</t>
  </si>
  <si>
    <t xml:space="preserve">Gimnazjum Komorów -szkolenie pracowników </t>
  </si>
  <si>
    <t xml:space="preserve">Gimnazjum Nowa Wieś- szkolenie pracowników </t>
  </si>
  <si>
    <t xml:space="preserve">Gimnazjum Michałowice -szkolenie pracowników </t>
  </si>
  <si>
    <t>Gimnazjum Michałowice materiały papiernicze do drukowania i kserowania</t>
  </si>
  <si>
    <t xml:space="preserve">Zakup materiałów i wyposażenia                     </t>
  </si>
  <si>
    <t xml:space="preserve">Opłaty z tytułu zakup usług telekomunikacyjnych telefonii stacjonarnej                                 </t>
  </si>
  <si>
    <t>Zakup środków czystości,materiałów  biurowych i piśmiennych, wyposażenia, druków,prenumeraty, śr do konserwacji, paliwa i inne</t>
  </si>
  <si>
    <t xml:space="preserve">opłaty za dostawę  energii elektrycznej , gazu i wody                                           </t>
  </si>
  <si>
    <t xml:space="preserve">Świetlica szkolna Nowa Wieś składki na ubezpieczenia społeczne </t>
  </si>
  <si>
    <t>Świetlica szkolna Komorów - zakup środków czystości, materiałów biurowych,  piśmiennych,  wyposażenia i inne</t>
  </si>
  <si>
    <t>Szkoła Michałowice - wynagrodzenie osobowe pracow.nagrody jubileuszowe i nagrody specjalne DEN, zasiłki , odprawy emerytalne</t>
  </si>
  <si>
    <t xml:space="preserve">Szkoła Nowa Wieś -  wynagrodzenie osobowe pracow.nagrody jubileuszowe nagrody specjalne DEN, zasiłki , odprawy emerytalne </t>
  </si>
  <si>
    <t>Szkoła Komorów - usługi pocztowe, koszty i prowizje bankowe, wywóz śmieci, usługi w zakresie badania technicznego pojazdu, opłaty za basen,  usługi transportowe, kominiarskie, opłaty za ścieki,  opłaty radiofoniczne i telewizyjne, monitoring i inne,konwój gotówki</t>
  </si>
  <si>
    <t>Szkoła Michałowice - usługi pocztowe, koszty i prowizje bankowe, wywóz śmieci, usługi w zakresie badania technicznego pojazdu, opłaty za basen, usługi transportowe, kominiarskie, opłaty za ścieki,  opłaty radiofoniczne i telewizyjne, konwój gotówki ,monitoring i inne (10 tys. z masztu)</t>
  </si>
  <si>
    <t xml:space="preserve">Gimnazjum Komorów - usługi pocztowe, koszty i prowizje bankowe, usługi transportowe, kominiarskie, monitoring,konwój gotówki  i inne </t>
  </si>
  <si>
    <t>Gimnazjum Michałowice - usługi pocztowe, koszty i prowizje bankowe,  usługi transportowe, kominiarskie, monitoring ,konwój gotówkii inne</t>
  </si>
  <si>
    <t>Świetlica szkolna Nowa Wieś - zakup środków czystości, materiałów biurowych,  piśmiennych,  wyposażenia i inne</t>
  </si>
  <si>
    <t xml:space="preserve">Świetlica szkolna Komorów - zakup pomocy naukowych, dydaktycznych i książek     </t>
  </si>
  <si>
    <t>Świetlica szkolna Michałowice - zakup pomocy naukowych, dydaktycznych i książek</t>
  </si>
  <si>
    <t xml:space="preserve">Świetlica szkolna Nowa Wieś - zakup pomocy naukowych, dydaktycznych i książek </t>
  </si>
  <si>
    <t>Gimnazjum Michałowice akcesoria komputerowe,programy i licencje</t>
  </si>
  <si>
    <t>Gimnazjum Nowa Wieś akcesoria komputerowe,programy i licencje</t>
  </si>
  <si>
    <t>Opłaty z tytułu zakupu usługi telekomunikacyjnych telefonii stacjonarnych</t>
  </si>
  <si>
    <t xml:space="preserve">Usługi zw z utrzym.świetlicy w Sokołowie             </t>
  </si>
  <si>
    <t xml:space="preserve">Pozostała działalność </t>
  </si>
  <si>
    <t>Wymiana i uzupełnienie znaków drogowych pion.i poziom.</t>
  </si>
  <si>
    <t>Należny VAT od sprzedaży towarów i usług(um.dzierżawy)</t>
  </si>
  <si>
    <t>Umowa serwisowa z firmą Aram</t>
  </si>
  <si>
    <t>Zakup leków i materiałów medycznych</t>
  </si>
  <si>
    <t>Lokalny transport zbiorowy</t>
  </si>
  <si>
    <t>Wpłaty na PFRON</t>
  </si>
  <si>
    <t xml:space="preserve">Oświetlenie uliczne na terenie gminy                        </t>
  </si>
  <si>
    <t>Dokształcanie i doskonalenie nauczycieli</t>
  </si>
  <si>
    <t xml:space="preserve">Współpraca z gminami włoskimi </t>
  </si>
  <si>
    <t xml:space="preserve">Zakupy-org-cja imprez okolicz Koła Emerytów               </t>
  </si>
  <si>
    <t>Zakup mater.i wyposaż.Dni Gminy M-ce</t>
  </si>
  <si>
    <t xml:space="preserve">Ubezpiecz.osób biorących udział w imprezach sportowych       </t>
  </si>
  <si>
    <t>Zakup materiałów i wyposażenia</t>
  </si>
  <si>
    <t xml:space="preserve">Zakupy zw. z utrzym domu wiej. w Pęcicach                 </t>
  </si>
  <si>
    <t>Zakup usług remontowych</t>
  </si>
  <si>
    <t>Wpłaty gmin na rzecz izb rolniczych w wys.2% uzyskania wpłat podatku rolnego</t>
  </si>
  <si>
    <t>Wpłaty gmin i powiatów na rzecz innych jed.oraz związków gmin lub związków powiatów na dofinansowanie zadań bieżących.</t>
  </si>
  <si>
    <t xml:space="preserve">Wydatki osobowe nie zaliczone do wynagrodzeń  </t>
  </si>
  <si>
    <t xml:space="preserve"> Wydatki osobowe nie zaliczone do wynagrodzeń  </t>
  </si>
  <si>
    <t xml:space="preserve">Rezerwa ogólna                                          </t>
  </si>
  <si>
    <t>Część równoważąca subwencji ogólnej dla gmin</t>
  </si>
  <si>
    <t>Inne formy pomocy dla uczniów</t>
  </si>
  <si>
    <t>Dotacja celowa z budżetu na finansowanie lub dofinansowanie zadan zleconych do realizacji stowarzyszeniom</t>
  </si>
  <si>
    <t>Oddziały przedszkolne w szkołach podstawowych</t>
  </si>
  <si>
    <t xml:space="preserve">Przedszk.niepubl. - Gmina Raszyn          </t>
  </si>
  <si>
    <t>Należny VAT od sprzedaży towarów i usług(wieczyste użytkowanie)</t>
  </si>
  <si>
    <t>Komendy wojewódzkie Policji</t>
  </si>
  <si>
    <t xml:space="preserve">Wynagrodzenia bezosobowe                       </t>
  </si>
  <si>
    <t>Umowy zlecenia i o dzieło organizacja imprez kulturalnych</t>
  </si>
  <si>
    <t>Umowy zlecenia  świetlica Nowa Wieś</t>
  </si>
  <si>
    <t xml:space="preserve">Umowy zlecenia  świetlica Pęcice </t>
  </si>
  <si>
    <t xml:space="preserve">Zwalczanie narkomanii                         </t>
  </si>
  <si>
    <t>Dotacja celowa z budżetu na finansowanie lub dofinansowanie zadań zleconych do realizacji stowarzyszeniom</t>
  </si>
  <si>
    <t xml:space="preserve">Usługi transport-linia autobusowa Warszawa-Opacz </t>
  </si>
  <si>
    <t>Michałowice remont ul Wesołej</t>
  </si>
  <si>
    <t xml:space="preserve">Michałowice remont ul 11 Listopada </t>
  </si>
  <si>
    <t>Reguły remont ul Orzeszkowej (od granicy z Piastowem do rowu U-1)</t>
  </si>
  <si>
    <t>Odsetki od krajowych pożyczek i kredytów.</t>
  </si>
  <si>
    <t>Wpłaty jednostek na fundusz celowy</t>
  </si>
  <si>
    <t>Rezerwa celowa na wydatki oświaty i wychowania (planowane podwyżki dla nauczycieli, pracowników administracji i obsługi szkół i przedszkoli)</t>
  </si>
  <si>
    <t xml:space="preserve">Rezerwa celowa na działalalność jednostek pomocniczych                                         </t>
  </si>
  <si>
    <t>Plan wydatków po zmianach 2007 rok</t>
  </si>
  <si>
    <t>Umowy zlecenia i o dzieło(doręczenie decyzji podatkowych, opracowanie biuletynu informacyjnego Gminy, prowadzenie strony internetowej Gminy</t>
  </si>
  <si>
    <t>Przedszkole Nowa Wieś - remont budynku</t>
  </si>
  <si>
    <t xml:space="preserve">Świadczenia rodzinne oraz składki na ubezpieczenia emerytalne i rentowe z ubezpieczenia społecznego                                  </t>
  </si>
  <si>
    <t>Usługi rzeczoznawców majątkowych</t>
  </si>
  <si>
    <t>Usługi geodezyjne</t>
  </si>
  <si>
    <t xml:space="preserve">Plan wydatków na 2005 rok </t>
  </si>
  <si>
    <t xml:space="preserve">Stała konserwacja oświetlenia ulicznego na terenie Gminy        </t>
  </si>
  <si>
    <t xml:space="preserve">Pozostała działalność                         </t>
  </si>
  <si>
    <t>Dz</t>
  </si>
  <si>
    <t>Par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</si>
  <si>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</si>
  <si>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</si>
  <si>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</si>
  <si>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</si>
  <si>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</si>
  <si>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</si>
  <si>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</si>
  <si>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Zakup materiałów i wyposażenia                          </t>
  </si>
  <si>
    <t xml:space="preserve">Wynagrodzenia osobowe pracowników                      </t>
  </si>
  <si>
    <t xml:space="preserve">Zakup energii                                           </t>
  </si>
  <si>
    <t xml:space="preserve">Oświetlenie i energia przepompowni ścieków              </t>
  </si>
  <si>
    <t xml:space="preserve">Umowy zlecenia w zakresie działań edukacyjno-terapeutycznych, sprzątanie pomieszczeń komisji  </t>
  </si>
  <si>
    <t xml:space="preserve">Energia,gaz w pomieszczeniach komisji                        </t>
  </si>
  <si>
    <t xml:space="preserve">Zakup usług remontowych                                 </t>
  </si>
  <si>
    <t>Usługi - wypisy, wyrysy, mapy</t>
  </si>
  <si>
    <t xml:space="preserve">Wydatki na zakupy inwestycyjne jednostek budżetowych              </t>
  </si>
  <si>
    <t xml:space="preserve">Zakup sprzętu do utrzymania czystości                              </t>
  </si>
  <si>
    <t xml:space="preserve">Zakup kompresora do zmniejszenia emisji spalin                                    </t>
  </si>
  <si>
    <t xml:space="preserve">Okresowe badania lekarskie strażaków </t>
  </si>
  <si>
    <t xml:space="preserve">Szkolenia zawodników i kierowców                    </t>
  </si>
  <si>
    <t>Monitoring budynku</t>
  </si>
  <si>
    <t xml:space="preserve">Opłaty z tytułu zakupu usług telekomunikacyjnych telefonii stacjonarnej </t>
  </si>
  <si>
    <t xml:space="preserve"> Informacja uzupełniająca do załącznika Nr 2                                                                         "Wykonanie wydatków budżetu Gminy Michałowice za 2007 rok"</t>
  </si>
  <si>
    <t>Wykonanie za  2007 rok</t>
  </si>
  <si>
    <t>Remont budynku SUW-dok.na przebudowę kotłowni</t>
  </si>
  <si>
    <t>Adaptacja skrzynek sterowniczych na przepompowni ścieków</t>
  </si>
  <si>
    <t>Opracowanie wniosków o taryfę</t>
  </si>
  <si>
    <t>01095</t>
  </si>
  <si>
    <t xml:space="preserve">Różne opłaty i składki -podatek akcyzowego                               </t>
  </si>
  <si>
    <t>Realizacja umowy o wspólnym bilecie WKD-ZTM</t>
  </si>
  <si>
    <t>Drogi publiczne powiatowe</t>
  </si>
  <si>
    <t>Wydatki na pomoc finansowaną udzieloną między jst</t>
  </si>
  <si>
    <t>Wpłaty gmin i powiatów na rzecz innych jst</t>
  </si>
  <si>
    <t xml:space="preserve">Nowa Wieś remont ul.Orlej </t>
  </si>
  <si>
    <t xml:space="preserve">Opacz Kol. remont ul.Ryżowej </t>
  </si>
  <si>
    <t>Montaż wiat autobusowych</t>
  </si>
  <si>
    <t>Kary i odszkodowania wypłacone na rzecz osób fizycznych</t>
  </si>
  <si>
    <t>Kary i odszkodowania wypłacone na rzecz osób prawnych i innych jednostek organizacyjnych</t>
  </si>
  <si>
    <t>Wydatki osobowe nie zaliczone do wynagrodzeń</t>
  </si>
  <si>
    <t>Odprawy emerytalne</t>
  </si>
  <si>
    <t>Wynagrodzenia bezosobowe-Zarząd Osiedla Komorów Granica</t>
  </si>
  <si>
    <t>Wynagrodzenia bezosobowe-tłumaczenie delegacji włoskiej</t>
  </si>
  <si>
    <t>Zakupy materiałów i wyposażenia -Zarząd Osiedla Komorów Granica</t>
  </si>
  <si>
    <t xml:space="preserve">Zakup usług pozostałych  -Zarząd Osiedla Komorów Granica                               </t>
  </si>
  <si>
    <t>Wybory do Sejmu i Senatu</t>
  </si>
  <si>
    <t xml:space="preserve">Okresowe szkolenie z obronności i zarządzania kryzysowego                    </t>
  </si>
  <si>
    <t xml:space="preserve">Przedszkole Michałowice - wynagrodzenia osobowe pracowników,nagrody jubileuszowe i odprawy emerytalne,nagrody specjalne DEN,zasiłki na zagospodarowanie </t>
  </si>
  <si>
    <t xml:space="preserve">Przedszkole Nowa Wieś - wynagrodzenia osobowe pracowników,nagrody jubileuszowe i odprawy emerytalne,nagrody specjalne DEN,zasiłki na zagospodarowanie </t>
  </si>
  <si>
    <t xml:space="preserve">Wydatki inwestycyjne określone w załaczniku nr 5 (zadania kontynuowane i zadania rozpoczynane)             </t>
  </si>
  <si>
    <t>Przedszkole Michałowice - wydatki ponoszone zgodnie z ustawą o dodatkowym wynagrodzeniu rocznym dla pracowników jednostek sfery budżetowej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</si>
  <si>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</si>
  <si>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</si>
  <si>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</si>
  <si>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</si>
  <si>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</si>
  <si>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Przedszkole Michałowice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</si>
  <si>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</si>
  <si>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</si>
  <si>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wydatki z zakresu medycyny pracy obejmujące badania wstępne, okresowe i profilaktyczne pracowników</t>
  </si>
  <si>
    <t>Przedszkole Nowa Wieś - wydatki z zakresu medycyny pracy obejmujące badania wstępne, okresowe i profilaktyczne pracowników</t>
  </si>
  <si>
    <t>Wymiana wodomierzy i montaż urzadzeń pomiarowych na sieci kanalizacyjnej</t>
  </si>
  <si>
    <t>Sokołów remont ul.Rodzinnej (zatoka autobusowa)</t>
  </si>
  <si>
    <t>Szkoła Michałowice - wydatki na  podróże służbowe zagraniczne pracowników własnych</t>
  </si>
  <si>
    <t>Szkoła Nowa Wieś - wydatki na  podróże służbowe zagraniczne pracowników własnych</t>
  </si>
  <si>
    <t>Opłata za odprowadzenie wód gruntowych</t>
  </si>
  <si>
    <t>Szkoła Michałowice - zakup pomocy naukowych, dydaktycznych i książek( 10 tys z masztu)</t>
  </si>
  <si>
    <t>Gimnazjum Michałowice - zakup środków czystości,materiałów biurowych i piśmiennych,wyposażenia druków,prenumeraty,śr do konserwacji,paliwa i inne(15 tys z masztu)</t>
  </si>
  <si>
    <t>Gimnazjum Michałowice - zakup pomocy naukowych, dydaktycznych i książek(10 tys. z masztu)</t>
  </si>
  <si>
    <t xml:space="preserve">Zakup usług telekomunikacyjnych telefonii komórkowych                            </t>
  </si>
  <si>
    <t xml:space="preserve">Zakup usług telekomunikacyjnych telefonii stacjonarnej                              </t>
  </si>
  <si>
    <t>Promocja jednostek samorządu terytorialnego</t>
  </si>
  <si>
    <t xml:space="preserve">Składka na Stowarzyszenie Mazovia                       </t>
  </si>
  <si>
    <t xml:space="preserve"> Gimnazjum Komorów - składki na ubezpieczenia społeczne</t>
  </si>
  <si>
    <t xml:space="preserve"> Gimnazjum Michałowice - składki na ubezpieczenia społeczne</t>
  </si>
  <si>
    <t xml:space="preserve"> Gimnazjum Nowa Wieś- składki na ubezpieczenia społeczne</t>
  </si>
  <si>
    <t xml:space="preserve">Przedszkole Michałowice - zakup usług dostępu do sieci Internet        </t>
  </si>
  <si>
    <t xml:space="preserve">Przedszkole Michałowice - zakup usług telekomunukacyjnych telefonii stacjonarnej                                 </t>
  </si>
  <si>
    <t xml:space="preserve">Przedszkole Nowa Wieś - zakup usług telekomunukacyjnych telefonii stacjonarnej                                 </t>
  </si>
  <si>
    <t>Przedszkole Nowa Wieś - ubezpieczenia rzeczowe</t>
  </si>
  <si>
    <t>Przedszkole Michałowice - ubezpieczenia rzeczowe</t>
  </si>
  <si>
    <t>Przedszkole Michałowice - wydatki ponoszone zgodnie z przepisami ustawy o zakładowym funduszu świadczeń socjalnych i ustawy - Karta Nauczyciela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</si>
  <si>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</si>
  <si>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</si>
  <si>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 xml:space="preserve">Umowa zlecenie - na organizację zajęć sportowych                       </t>
  </si>
  <si>
    <t xml:space="preserve">Opłata za zrzut ścieków dla MPWiK                       </t>
  </si>
  <si>
    <t xml:space="preserve">Zakup usług pozostałych                                 </t>
  </si>
  <si>
    <t xml:space="preserve">Różne opłaty i składki                                  </t>
  </si>
  <si>
    <t xml:space="preserve">Wydatki inwestycyjne jednostek budżetowych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</si>
  <si>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</si>
  <si>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</si>
  <si>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</si>
  <si>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Usuwanie awarii i konserwacja na odwodnieniu            </t>
  </si>
  <si>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</si>
  <si>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</si>
  <si>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</si>
  <si>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</si>
  <si>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Opracow planów zagospod.przestrzennego Gminy </t>
  </si>
  <si>
    <t xml:space="preserve">Odszkodowania za grunty przejęte na rzecz gminy         </t>
  </si>
  <si>
    <t>Komorów szkoła podstawowa</t>
  </si>
  <si>
    <t>Komorów gimnazjum</t>
  </si>
  <si>
    <t>Michałowice szkoła podstawowa</t>
  </si>
  <si>
    <t>Michałowice gimnazjum</t>
  </si>
  <si>
    <t>Wykonanie dok. technicznej i kosztorysowej dróg</t>
  </si>
  <si>
    <t xml:space="preserve">Zakup materiałów i wyposażenia(druków,paliwa,śr.czystości,art.biurowe, materiały,prenumeraty)     </t>
  </si>
  <si>
    <t xml:space="preserve">Opłaty pocztowe, konserwacja sprzętu gaśn, serwis BIP Maxus,wywóz nieczystości, usługi drukarskie,usł.dot. ogłoszeń,opłata za studia w zakresie dokształcania kadr,,usł.dot ogłoszeń,monitoring budynku, konserwacja systemu alarmowego </t>
  </si>
  <si>
    <t>Umowa serwisowa z firmą Computerland</t>
  </si>
  <si>
    <t xml:space="preserve">Ubezpieczenie mienia, wyposażenie,samochód służbowy,gotówki                            </t>
  </si>
  <si>
    <t>Zakup mebli biurowych do Komisariatu Policji KP- Reguły</t>
  </si>
  <si>
    <t>Pokrycie kosztów pełnienia przez policjantów z Komisariatu Policji służb ponadnormatywnych</t>
  </si>
  <si>
    <t xml:space="preserve">Wynagrodzenia za udział w akcjach pożarniczych       </t>
  </si>
  <si>
    <t xml:space="preserve">Paliwo,drobne części do pojazdów OSP                                    </t>
  </si>
  <si>
    <t xml:space="preserve">Przedszk.niepubl. - Gmina Brwinów   </t>
  </si>
  <si>
    <t xml:space="preserve">Przedszk.niepubl. - Gmina Piaseczno  </t>
  </si>
  <si>
    <t>Nowa Wieś -szkoła podstawowa</t>
  </si>
  <si>
    <t>Świadczenia rzeczowe wynikające z przepisów BHP zakup napojów i zwrot kosztów zakupu okularów korygujących</t>
  </si>
  <si>
    <t>Zakup usł.dostępu do sieci internet</t>
  </si>
  <si>
    <t xml:space="preserve">Aktualizacja oprogramowania dla potrzeb zarządzania kryzysowego i pracy Gminnego Centrum Reagowania,serwis oprogramowanie    </t>
  </si>
  <si>
    <t>Wydatki inwestycyjne określone w załączniku nr   ( zadania rozpoczynane zakup maszyny stomatologicznej szkoła Michałowice  20 tys.z masztu)</t>
  </si>
  <si>
    <t xml:space="preserve">Gimnazjum  Michałowice wynagrodzenia osobowe pracowników,nagrody jubileuszowe i odprawy emerytalne nagrody specjalne DEN,zasiłek na zagospodarowanie,odprawy emerytalne  </t>
  </si>
  <si>
    <t xml:space="preserve">Dowożenie młodzieży ponadgimnazjalnej  niepełnosprawnej </t>
  </si>
  <si>
    <t>Nagrody jubileuszowe</t>
  </si>
  <si>
    <t>Usługi pocztowe,bankowe,serwis oprogramowania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</si>
  <si>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</si>
  <si>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</si>
  <si>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 xml:space="preserve">Druki,materiały biurowe,materiały edukacyjne, środki czystościowe                         </t>
  </si>
  <si>
    <t xml:space="preserve">Opłaty pocztowe, wypoczynek letni dla dzieci z rodzin patologicznych, programy profilaktyczne w szkołach i środowiskach lokalnych, dofinansowanie programów wychowawczych szkół dla dzieci z rodzin patologicznych                   </t>
  </si>
  <si>
    <t>zakup druków, materiałów biurowych</t>
  </si>
  <si>
    <t>Opłaty pocztowe,bankowe, obsługa serwisowa programu "świadczenia rodzinne"</t>
  </si>
  <si>
    <t xml:space="preserve">Zakup materiałów biurowych, druków,środki czystości, mebli biurowych, paliwa i innych środków do utrzymania samochodu służbowego, prenumerata czasopism i Dz U i M P, zakup tuszu do drukarek, części do napraw samochodu służbowego        </t>
  </si>
  <si>
    <t xml:space="preserve">Energia, pobór wody-dom wiejski w Pęcicach                         </t>
  </si>
  <si>
    <t>Opłaty abonamentu radia i telewizji Reguły</t>
  </si>
  <si>
    <t>Świetlica Nowa Wieś,Reguły opłaty z tytułu zakupu usługi telekomunikacyjnych telefonii stacjonarnych</t>
  </si>
  <si>
    <t xml:space="preserve">Ubezpieczenie świetlicy w Pęcicach i Regułach                    </t>
  </si>
  <si>
    <t>Stypendia socjalne i zasiłki losowe - szkoły podstawowe</t>
  </si>
  <si>
    <t>Stypendia socjalne i zasiłki losowe -gimnazja</t>
  </si>
  <si>
    <t xml:space="preserve">Stypendia socjalne i zasiłki losowe -ponadgimnazjalne i kolegia </t>
  </si>
  <si>
    <t>Dotacje celowe z budżetu na finansowanie lub dofinansowanie prac remontowych i konserwatorskich obiektów zabytkowych przekazane jednostkom niezaliczonym do sektora finansów publicznych</t>
  </si>
  <si>
    <t xml:space="preserve">Usługi pozostałe opłata za wynajem pomieszczeń w Nowej Wsi z przeznaczeniem na działalność społeczno-kulturalną i oświatową gminy                                 </t>
  </si>
  <si>
    <t>Stypendia i zasiłki dla studentów</t>
  </si>
  <si>
    <t>Szkolenie pracowników administracji</t>
  </si>
  <si>
    <t xml:space="preserve">Opłaty za energię i za gaz SUW w Pęcicach i Komorowie Wsi       </t>
  </si>
  <si>
    <t>Wydatki ponoszone zgodnie z przepisami ustawy o zakładowym funduszu świadczeń socjalnych i ustawy Karta Nauczyciela</t>
  </si>
  <si>
    <t xml:space="preserve">Wydatki na podróże służbowe zagraniczne pracowników własnych                          </t>
  </si>
  <si>
    <t xml:space="preserve">Wydatki na podróże  służbowe  krajowe                        </t>
  </si>
  <si>
    <t xml:space="preserve"> Wydatki z zakresu medycyny pracy obejmujące badania wstępne, okresowe i profilaktyczne pracowników</t>
  </si>
  <si>
    <t>Zakup usług  zdrowotnych</t>
  </si>
  <si>
    <t>Umowy zlecenia: prowadzenie zajęć dodatkowych w czasie ferii i wakacji, zajeć rekreacyjno sportowych, serwis sieci komputerowej</t>
  </si>
  <si>
    <t>Wydatki ponoszone zgodnie z ustawą o dodatkowym wynagrodzeniu rocznym dla pracowników jednostek sfery budżetowej</t>
  </si>
  <si>
    <t xml:space="preserve">Stypendia  za osiągnięcia naukowe i sportowe </t>
  </si>
  <si>
    <t>Akcesoria komputerowe programy  i licencje</t>
  </si>
  <si>
    <t>Szkolenia pracowników administracja</t>
  </si>
  <si>
    <t>Wydatki ponoszone zgodnie z przepisami ustawy o zakładowym funduszu świadczeń socjalnych</t>
  </si>
  <si>
    <t>Wdatki na podróże służbowe krajowe i zwrot kosztów za używanie przez pracowników własnych pojazdów do celów służbowych w granicach administracyjnych gminy</t>
  </si>
  <si>
    <t>Szkoła Komorów - zakup środków czystości materiałów biurowych piśmiennych wyposażenia druków,prenumeraty,śr.do konserwacji  i inne</t>
  </si>
  <si>
    <t>Remont urządzeń służących komunikacji i do obsługi dróg</t>
  </si>
  <si>
    <t xml:space="preserve">Szkoła Michałowice - zakup środków czystości materiałów biurowych piśmiennych wyposażenia druków,prenumeraty,śr.do konserwacji i inne </t>
  </si>
  <si>
    <t xml:space="preserve">Szkoła Nowa Wieś - zakup środków czystości materiałów biurowych piśmiennych wyposażenia druków,prenumeraty,śr.do konserwacji i inne  </t>
  </si>
  <si>
    <t xml:space="preserve">Usługi związane z utrzymaniem ogródków jordanowskich </t>
  </si>
  <si>
    <t xml:space="preserve">Umowa zlecenie                  </t>
  </si>
  <si>
    <t>Szkoła Nowa Wieś - usługi pocztowe, koszty i prowizje bankowe, wywóz śmieci, usługi w zakresie badania technicznego pojazdu, opłaty za basen, usługi transportowe, kominiarskie, opłaty za ścieki,  opłaty radiofoniczne i telewizyjne, monitoring i inne</t>
  </si>
  <si>
    <t xml:space="preserve">Plany zagospodarowania przestrzennego                   </t>
  </si>
  <si>
    <t xml:space="preserve">Urzędy wojewódzkie                                      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</si>
  <si>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</si>
  <si>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</si>
  <si>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</si>
  <si>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</si>
  <si>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Podróże służbowe krajowe                                </t>
  </si>
  <si>
    <t xml:space="preserve">Urzędy gmin (miast i miast na prawach powiatu)          </t>
  </si>
  <si>
    <t xml:space="preserve">Wynagrodzenie osobowe pracowników                       </t>
  </si>
  <si>
    <t xml:space="preserve">Dodatkowe wynagrodzenia roczne                          </t>
  </si>
  <si>
    <t xml:space="preserve">Wynagrodzenia agencyjno-prowizyjne                      </t>
  </si>
  <si>
    <t xml:space="preserve">Odpisy na zakładowy fundusz świadczeń socjalnych        </t>
  </si>
  <si>
    <t xml:space="preserve">Wydatki na zakupy inwestycyjne jednostek budżetowych    </t>
  </si>
  <si>
    <t>Zakup karmy dla zwierząt</t>
  </si>
  <si>
    <t xml:space="preserve">Składki na fundusz pracy                                </t>
  </si>
  <si>
    <t xml:space="preserve">Ochotnicze straże pożarne                               </t>
  </si>
  <si>
    <t xml:space="preserve">Odzież ochronna i umundurowanie                         </t>
  </si>
  <si>
    <t xml:space="preserve">Remont budynków komunalnych                   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</si>
  <si>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</si>
  <si>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</si>
  <si>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</si>
  <si>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Ubezpieczenie pojazdów i załogi                         </t>
  </si>
  <si>
    <t xml:space="preserve">Obrona cywilna                                          </t>
  </si>
  <si>
    <t xml:space="preserve">Wpłata na zwiększ subwencji ogólnej                     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</si>
  <si>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</si>
  <si>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</si>
  <si>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</si>
  <si>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</si>
  <si>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>Wykonanie uchwytów na flagi uliczne</t>
  </si>
  <si>
    <t xml:space="preserve">Skł.na rzecz Sp.Wodnej; opłaty za wyłączenie gruntów z prod.rolnej                                   </t>
  </si>
  <si>
    <t xml:space="preserve">Zakup pomocy naukowych, dydaktycznych i książek         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</si>
  <si>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</si>
  <si>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</si>
  <si>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</si>
  <si>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 xml:space="preserve">Zakup worków i rękawic ochronnych                       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</si>
  <si>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</si>
  <si>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</si>
  <si>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</si>
  <si>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Stała konserw oświetlenia ulicznego w Opaczy Kol        </t>
  </si>
  <si>
    <t xml:space="preserve">Domy i ośrodki kultury, świetlice i kluby               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</si>
  <si>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</si>
  <si>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</si>
  <si>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</si>
  <si>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</si>
  <si>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</si>
  <si>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</si>
  <si>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</si>
  <si>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</si>
  <si>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</si>
  <si>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Szkoła Komorów - wpłaty na PFRON</t>
  </si>
  <si>
    <t>Szkoła Michałowice - wpłaty na PFRON</t>
  </si>
  <si>
    <t>Szkoła Nowa Wieś - wpłaty na PFRON</t>
  </si>
  <si>
    <t>Umowy zlecenia ,umowy o dzieło</t>
  </si>
  <si>
    <t xml:space="preserve">Usługi konserw.naprawcze urządzeń  i sprzętu </t>
  </si>
  <si>
    <t>Opłaty z tytułu zakupu usługi telekomunikacyjnej telefonii komórkowej</t>
  </si>
  <si>
    <t xml:space="preserve">Ubezpieczenie imprez kulturalnych          </t>
  </si>
  <si>
    <t>Uporządkowanie terenów przyległych do przystanków WKD</t>
  </si>
  <si>
    <t>Organizacja zajęć pozaszkolnych</t>
  </si>
  <si>
    <t>Organizacja dział.kulturalnej-festyn Dni Gminy Michałowice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</si>
</sst>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12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9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9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justify" wrapText="1"/>
    </xf>
    <xf numFmtId="0" fontId="2" fillId="0" borderId="1" xfId="0" applyFont="1" applyBorder="1" applyAlignment="1">
      <alignment vertical="justify" wrapText="1"/>
    </xf>
    <xf numFmtId="0" fontId="3" fillId="0" borderId="1" xfId="0" applyFont="1" applyBorder="1" applyAlignment="1">
      <alignment vertical="justify" wrapText="1"/>
    </xf>
    <xf numFmtId="0" fontId="1" fillId="0" borderId="0" xfId="0" applyFont="1" applyAlignment="1">
      <alignment vertical="justify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justify" wrapText="1"/>
    </xf>
    <xf numFmtId="0" fontId="2" fillId="0" borderId="4" xfId="0" applyFont="1" applyBorder="1" applyAlignment="1">
      <alignment vertical="top"/>
    </xf>
    <xf numFmtId="49" fontId="2" fillId="0" borderId="4" xfId="0" applyNumberFormat="1" applyFont="1" applyBorder="1" applyAlignment="1">
      <alignment vertical="top"/>
    </xf>
    <xf numFmtId="49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justify" wrapText="1"/>
    </xf>
    <xf numFmtId="3" fontId="3" fillId="0" borderId="4" xfId="0" applyNumberFormat="1" applyFont="1" applyBorder="1" applyAlignment="1">
      <alignment vertical="top"/>
    </xf>
    <xf numFmtId="0" fontId="3" fillId="0" borderId="1" xfId="0" applyFont="1" applyBorder="1" applyAlignment="1">
      <alignment vertical="justify" wrapText="1"/>
    </xf>
    <xf numFmtId="0" fontId="3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justify" wrapText="1"/>
    </xf>
    <xf numFmtId="0" fontId="2" fillId="0" borderId="1" xfId="0" applyFont="1" applyBorder="1" applyAlignment="1">
      <alignment vertical="top"/>
    </xf>
    <xf numFmtId="0" fontId="6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2" fontId="3" fillId="0" borderId="4" xfId="0" applyNumberFormat="1" applyFont="1" applyBorder="1" applyAlignment="1">
      <alignment vertical="top"/>
    </xf>
    <xf numFmtId="166" fontId="3" fillId="0" borderId="4" xfId="0" applyNumberFormat="1" applyFont="1" applyBorder="1" applyAlignment="1">
      <alignment vertical="top"/>
    </xf>
    <xf numFmtId="164" fontId="3" fillId="0" borderId="4" xfId="0" applyNumberFormat="1" applyFont="1" applyBorder="1" applyAlignment="1">
      <alignment vertical="top"/>
    </xf>
    <xf numFmtId="4" fontId="2" fillId="0" borderId="0" xfId="0" applyNumberFormat="1" applyFont="1" applyAlignment="1">
      <alignment vertical="top"/>
    </xf>
    <xf numFmtId="4" fontId="0" fillId="0" borderId="3" xfId="0" applyNumberFormat="1" applyBorder="1" applyAlignment="1">
      <alignment wrapText="1"/>
    </xf>
    <xf numFmtId="4" fontId="1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justify" wrapText="1"/>
    </xf>
    <xf numFmtId="0" fontId="1" fillId="0" borderId="8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66" fontId="2" fillId="0" borderId="4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082"/>
  <sheetViews>
    <sheetView tabSelected="1" view="pageBreakPreview" zoomScaleSheetLayoutView="100" workbookViewId="0" topLeftCell="A1">
      <selection activeCell="G305" sqref="G305"/>
    </sheetView>
  </sheetViews>
  <sheetFormatPr defaultColWidth="9.00390625" defaultRowHeight="12.75"/>
  <cols>
    <col min="1" max="1" width="5.125" style="1" customWidth="1"/>
    <col min="2" max="2" width="5.00390625" style="1" customWidth="1"/>
    <col min="3" max="3" width="7.125" style="1" customWidth="1"/>
    <col min="4" max="4" width="5.25390625" style="1" customWidth="1"/>
    <col min="5" max="5" width="59.625" style="17" customWidth="1"/>
    <col min="6" max="6" width="11.375" style="1" hidden="1" customWidth="1"/>
    <col min="7" max="7" width="11.375" style="1" customWidth="1"/>
    <col min="8" max="8" width="13.125" style="1" customWidth="1"/>
    <col min="9" max="9" width="13.125" style="60" customWidth="1"/>
    <col min="10" max="10" width="10.875" style="1" customWidth="1"/>
    <col min="11" max="11" width="11.125" style="1" hidden="1" customWidth="1"/>
    <col min="12" max="12" width="9.00390625" style="1" customWidth="1"/>
    <col min="13" max="16384" width="9.125" style="1" customWidth="1"/>
  </cols>
  <sheetData>
    <row r="2" ht="11.25" customHeight="1"/>
    <row r="3" spans="1:12" ht="32.25" customHeight="1">
      <c r="A3" s="79" t="s">
        <v>541</v>
      </c>
      <c r="B3" s="80"/>
      <c r="C3" s="80"/>
      <c r="D3" s="80"/>
      <c r="E3" s="80"/>
      <c r="F3" s="23"/>
      <c r="G3" s="23"/>
      <c r="H3" s="23"/>
      <c r="I3" s="61"/>
      <c r="J3" s="23"/>
      <c r="L3" s="2"/>
    </row>
    <row r="4" spans="1:12" ht="18" customHeight="1">
      <c r="A4" s="36"/>
      <c r="B4" s="37"/>
      <c r="C4" s="37"/>
      <c r="D4" s="37"/>
      <c r="E4" s="37"/>
      <c r="F4" s="23"/>
      <c r="G4" s="23"/>
      <c r="H4" s="23"/>
      <c r="I4" s="61"/>
      <c r="J4" s="23"/>
      <c r="L4" s="2"/>
    </row>
    <row r="5" spans="1:12" ht="52.5" customHeight="1">
      <c r="A5" s="38" t="s">
        <v>159</v>
      </c>
      <c r="B5" s="39" t="s">
        <v>517</v>
      </c>
      <c r="C5" s="39" t="s">
        <v>520</v>
      </c>
      <c r="D5" s="39" t="s">
        <v>518</v>
      </c>
      <c r="E5" s="49" t="s">
        <v>519</v>
      </c>
      <c r="F5" s="39" t="s">
        <v>514</v>
      </c>
      <c r="G5" s="39" t="s">
        <v>220</v>
      </c>
      <c r="H5" s="39" t="s">
        <v>508</v>
      </c>
      <c r="I5" s="62" t="s">
        <v>542</v>
      </c>
      <c r="J5" s="39" t="s">
        <v>203</v>
      </c>
      <c r="K5" s="40" t="s">
        <v>264</v>
      </c>
      <c r="L5" s="16"/>
    </row>
    <row r="6" spans="1:20" s="55" customFormat="1" ht="10.5" customHeight="1">
      <c r="A6" s="50">
        <v>1</v>
      </c>
      <c r="B6" s="50">
        <v>2</v>
      </c>
      <c r="C6" s="50">
        <v>3</v>
      </c>
      <c r="D6" s="50">
        <v>4</v>
      </c>
      <c r="E6" s="51">
        <v>5</v>
      </c>
      <c r="F6" s="52">
        <v>6</v>
      </c>
      <c r="G6" s="76">
        <v>6</v>
      </c>
      <c r="H6" s="52">
        <v>7</v>
      </c>
      <c r="I6" s="71">
        <v>8</v>
      </c>
      <c r="J6" s="52">
        <v>9</v>
      </c>
      <c r="K6" s="53">
        <v>7</v>
      </c>
      <c r="L6" s="54"/>
      <c r="M6" s="54"/>
      <c r="N6" s="54"/>
      <c r="O6" s="54"/>
      <c r="P6" s="54"/>
      <c r="Q6" s="54"/>
      <c r="R6" s="54"/>
      <c r="S6" s="54"/>
      <c r="T6" s="54"/>
    </row>
    <row r="7" spans="1:11" ht="12">
      <c r="A7" s="25">
        <v>1</v>
      </c>
      <c r="B7" s="26" t="s">
        <v>223</v>
      </c>
      <c r="C7" s="27" t="s">
        <v>221</v>
      </c>
      <c r="D7" s="28" t="s">
        <v>523</v>
      </c>
      <c r="E7" s="29" t="s">
        <v>524</v>
      </c>
      <c r="F7" s="30">
        <f>SUM(F8+F10+F16+F23+F35+F37+F42)</f>
        <v>2868800</v>
      </c>
      <c r="G7" s="30">
        <f>SUM(G8+G10+G16+G23+G35+G37+G42+G31+G33+G40)</f>
        <v>15318120</v>
      </c>
      <c r="H7" s="30">
        <f>SUM(H8+H10+H16+H23+H35+H37+H42+H31+H33+H40)</f>
        <v>18925780</v>
      </c>
      <c r="I7" s="63">
        <f>SUM(I8+I10+I16+I23+I35+I37+I42+I31+I33+I40)</f>
        <v>16620199.53</v>
      </c>
      <c r="J7" s="57">
        <f>SUM(I7/H7*100)</f>
        <v>87.81777834255709</v>
      </c>
      <c r="K7" s="41" t="e">
        <f>SUM(K8+K10+K16+K23+K35+K37+#REF!+K42)</f>
        <v>#REF!</v>
      </c>
    </row>
    <row r="8" spans="1:11" ht="12">
      <c r="A8" s="25">
        <v>2</v>
      </c>
      <c r="B8" s="4"/>
      <c r="C8" s="6"/>
      <c r="D8" s="4">
        <v>4210</v>
      </c>
      <c r="E8" s="18" t="s">
        <v>479</v>
      </c>
      <c r="F8" s="8">
        <f>SUM(F9)</f>
        <v>500</v>
      </c>
      <c r="G8" s="8">
        <f>SUM(G9)</f>
        <v>500</v>
      </c>
      <c r="H8" s="8">
        <f>SUM(H9)</f>
        <v>500</v>
      </c>
      <c r="I8" s="64">
        <f>SUM(I9)</f>
        <v>62.87</v>
      </c>
      <c r="J8" s="59">
        <f aca="true" t="shared" si="0" ref="J8:J87">SUM(I8/H8)*100</f>
        <v>12.574</v>
      </c>
      <c r="K8" s="13"/>
    </row>
    <row r="9" spans="1:11" ht="11.25" customHeight="1">
      <c r="A9" s="25">
        <v>3</v>
      </c>
      <c r="B9" s="4"/>
      <c r="C9" s="6"/>
      <c r="D9" s="6"/>
      <c r="E9" s="18" t="s">
        <v>308</v>
      </c>
      <c r="F9" s="8">
        <v>500</v>
      </c>
      <c r="G9" s="8">
        <v>500</v>
      </c>
      <c r="H9" s="8">
        <v>500</v>
      </c>
      <c r="I9" s="64">
        <v>62.87</v>
      </c>
      <c r="J9" s="56">
        <f t="shared" si="0"/>
        <v>12.574</v>
      </c>
      <c r="K9" s="13"/>
    </row>
    <row r="10" spans="1:11" ht="12">
      <c r="A10" s="25">
        <v>4</v>
      </c>
      <c r="B10" s="4" t="s">
        <v>521</v>
      </c>
      <c r="C10" s="4" t="s">
        <v>522</v>
      </c>
      <c r="D10" s="4">
        <v>4260</v>
      </c>
      <c r="E10" s="18" t="s">
        <v>528</v>
      </c>
      <c r="F10" s="8">
        <f>SUM(F11:F15)</f>
        <v>1012000</v>
      </c>
      <c r="G10" s="8">
        <f>SUM(G11:G15)</f>
        <v>640000</v>
      </c>
      <c r="H10" s="8">
        <f>SUM(H11:H15)</f>
        <v>640000</v>
      </c>
      <c r="I10" s="64">
        <f>SUM(I11:I15)</f>
        <v>485504.07</v>
      </c>
      <c r="J10" s="59">
        <f t="shared" si="0"/>
        <v>75.8600109375</v>
      </c>
      <c r="K10" s="13">
        <v>1000</v>
      </c>
    </row>
    <row r="11" spans="1:11" ht="12">
      <c r="A11" s="25">
        <v>5</v>
      </c>
      <c r="B11" s="4" t="s">
        <v>521</v>
      </c>
      <c r="C11" s="4" t="s">
        <v>522</v>
      </c>
      <c r="D11" s="4"/>
      <c r="E11" s="18" t="s">
        <v>659</v>
      </c>
      <c r="F11" s="8">
        <v>110000</v>
      </c>
      <c r="G11" s="8">
        <v>110000</v>
      </c>
      <c r="H11" s="8">
        <v>153000</v>
      </c>
      <c r="I11" s="64">
        <v>139934.48</v>
      </c>
      <c r="J11" s="58">
        <f t="shared" si="0"/>
        <v>91.46044444444445</v>
      </c>
      <c r="K11" s="13">
        <f>SUM(K12:K16)</f>
        <v>0</v>
      </c>
    </row>
    <row r="12" spans="1:11" ht="12">
      <c r="A12" s="25">
        <v>6</v>
      </c>
      <c r="B12" s="4" t="s">
        <v>521</v>
      </c>
      <c r="C12" s="4" t="s">
        <v>522</v>
      </c>
      <c r="D12" s="4"/>
      <c r="E12" s="18" t="s">
        <v>529</v>
      </c>
      <c r="F12" s="8">
        <v>30000</v>
      </c>
      <c r="G12" s="8">
        <v>40000</v>
      </c>
      <c r="H12" s="8">
        <v>44000</v>
      </c>
      <c r="I12" s="64">
        <v>38731.81</v>
      </c>
      <c r="J12" s="58">
        <f t="shared" si="0"/>
        <v>88.02684090909091</v>
      </c>
      <c r="K12" s="13"/>
    </row>
    <row r="13" spans="1:11" ht="12">
      <c r="A13" s="25">
        <v>7</v>
      </c>
      <c r="B13" s="4"/>
      <c r="C13" s="4"/>
      <c r="D13" s="4"/>
      <c r="E13" s="18" t="s">
        <v>312</v>
      </c>
      <c r="F13" s="8">
        <v>850000</v>
      </c>
      <c r="G13" s="8">
        <v>450000</v>
      </c>
      <c r="H13" s="8">
        <v>403000</v>
      </c>
      <c r="I13" s="64">
        <v>272766.57</v>
      </c>
      <c r="J13" s="58">
        <f t="shared" si="0"/>
        <v>67.68401240694789</v>
      </c>
      <c r="K13" s="13"/>
    </row>
    <row r="14" spans="1:11" ht="12">
      <c r="A14" s="25">
        <v>8</v>
      </c>
      <c r="B14" s="4"/>
      <c r="C14" s="4"/>
      <c r="D14" s="4"/>
      <c r="E14" s="18" t="s">
        <v>313</v>
      </c>
      <c r="F14" s="8">
        <v>19000</v>
      </c>
      <c r="G14" s="8">
        <v>36000</v>
      </c>
      <c r="H14" s="8">
        <v>36000</v>
      </c>
      <c r="I14" s="64">
        <v>32276.34</v>
      </c>
      <c r="J14" s="58">
        <f t="shared" si="0"/>
        <v>89.65650000000001</v>
      </c>
      <c r="K14" s="13"/>
    </row>
    <row r="15" spans="1:11" ht="12">
      <c r="A15" s="25">
        <v>9</v>
      </c>
      <c r="B15" s="4"/>
      <c r="C15" s="4"/>
      <c r="D15" s="4"/>
      <c r="E15" s="18" t="s">
        <v>583</v>
      </c>
      <c r="F15" s="8">
        <v>3000</v>
      </c>
      <c r="G15" s="8">
        <v>4000</v>
      </c>
      <c r="H15" s="8">
        <v>4000</v>
      </c>
      <c r="I15" s="64">
        <v>1794.87</v>
      </c>
      <c r="J15" s="58">
        <f t="shared" si="0"/>
        <v>44.87175</v>
      </c>
      <c r="K15" s="13"/>
    </row>
    <row r="16" spans="1:11" ht="12">
      <c r="A16" s="25">
        <v>10</v>
      </c>
      <c r="B16" s="4" t="s">
        <v>521</v>
      </c>
      <c r="C16" s="4" t="s">
        <v>522</v>
      </c>
      <c r="D16" s="4">
        <v>4270</v>
      </c>
      <c r="E16" s="18" t="s">
        <v>532</v>
      </c>
      <c r="F16" s="8">
        <f>SUM(F17:F21)</f>
        <v>500000</v>
      </c>
      <c r="G16" s="8">
        <f>SUM(G17:G21)</f>
        <v>1000000</v>
      </c>
      <c r="H16" s="8">
        <f>SUM(H17:H22)</f>
        <v>966950</v>
      </c>
      <c r="I16" s="64">
        <f>SUM(I17:I22)</f>
        <v>648083.0800000001</v>
      </c>
      <c r="J16" s="58">
        <f t="shared" si="0"/>
        <v>67.02343244221522</v>
      </c>
      <c r="K16" s="13">
        <f>SUM(K17:K21)</f>
        <v>0</v>
      </c>
    </row>
    <row r="17" spans="1:11" ht="12">
      <c r="A17" s="25">
        <v>11</v>
      </c>
      <c r="B17" s="4"/>
      <c r="C17" s="4"/>
      <c r="D17" s="4"/>
      <c r="E17" s="18" t="s">
        <v>245</v>
      </c>
      <c r="F17" s="8">
        <v>280000</v>
      </c>
      <c r="G17" s="8">
        <v>270000</v>
      </c>
      <c r="H17" s="8">
        <v>270000</v>
      </c>
      <c r="I17" s="64">
        <v>255978.24</v>
      </c>
      <c r="J17" s="58">
        <f t="shared" si="0"/>
        <v>94.80675555555555</v>
      </c>
      <c r="K17" s="13"/>
    </row>
    <row r="18" spans="1:11" ht="12">
      <c r="A18" s="25">
        <v>12</v>
      </c>
      <c r="B18" s="4"/>
      <c r="C18" s="4"/>
      <c r="D18" s="4"/>
      <c r="E18" s="18" t="s">
        <v>161</v>
      </c>
      <c r="F18" s="8">
        <v>100000</v>
      </c>
      <c r="G18" s="8">
        <v>70000</v>
      </c>
      <c r="H18" s="8">
        <v>63000</v>
      </c>
      <c r="I18" s="64">
        <v>34138.53</v>
      </c>
      <c r="J18" s="58">
        <f t="shared" si="0"/>
        <v>54.18814285714285</v>
      </c>
      <c r="K18" s="13"/>
    </row>
    <row r="19" spans="1:11" ht="12">
      <c r="A19" s="25">
        <v>13</v>
      </c>
      <c r="B19" s="4"/>
      <c r="C19" s="4"/>
      <c r="D19" s="4"/>
      <c r="E19" s="18" t="s">
        <v>314</v>
      </c>
      <c r="F19" s="8"/>
      <c r="G19" s="8">
        <v>60000</v>
      </c>
      <c r="H19" s="8">
        <v>60000</v>
      </c>
      <c r="I19" s="64">
        <v>33895.21</v>
      </c>
      <c r="J19" s="58">
        <f t="shared" si="0"/>
        <v>56.492016666666665</v>
      </c>
      <c r="K19" s="13"/>
    </row>
    <row r="20" spans="1:11" ht="24">
      <c r="A20" s="25">
        <v>14</v>
      </c>
      <c r="B20" s="4"/>
      <c r="C20" s="4"/>
      <c r="D20" s="4"/>
      <c r="E20" s="18" t="s">
        <v>579</v>
      </c>
      <c r="F20" s="8"/>
      <c r="G20" s="8">
        <v>360000</v>
      </c>
      <c r="H20" s="8">
        <v>355000</v>
      </c>
      <c r="I20" s="64">
        <v>178026.3</v>
      </c>
      <c r="J20" s="58">
        <f t="shared" si="0"/>
        <v>50.14825352112676</v>
      </c>
      <c r="K20" s="13"/>
    </row>
    <row r="21" spans="1:11" ht="12">
      <c r="A21" s="25">
        <v>15</v>
      </c>
      <c r="B21" s="4"/>
      <c r="C21" s="4"/>
      <c r="D21" s="4"/>
      <c r="E21" s="18" t="s">
        <v>368</v>
      </c>
      <c r="F21" s="8">
        <v>120000</v>
      </c>
      <c r="G21" s="8">
        <v>240000</v>
      </c>
      <c r="H21" s="8">
        <v>214950</v>
      </c>
      <c r="I21" s="64">
        <v>142994.8</v>
      </c>
      <c r="J21" s="58">
        <f t="shared" si="0"/>
        <v>66.52468015817632</v>
      </c>
      <c r="K21" s="13"/>
    </row>
    <row r="22" spans="1:11" ht="12">
      <c r="A22" s="25">
        <v>16</v>
      </c>
      <c r="B22" s="4"/>
      <c r="C22" s="4"/>
      <c r="D22" s="4"/>
      <c r="E22" s="18" t="s">
        <v>543</v>
      </c>
      <c r="F22" s="8"/>
      <c r="G22" s="8">
        <v>0</v>
      </c>
      <c r="H22" s="8">
        <v>4000</v>
      </c>
      <c r="I22" s="64">
        <v>3050</v>
      </c>
      <c r="J22" s="58">
        <f t="shared" si="0"/>
        <v>76.25</v>
      </c>
      <c r="K22" s="13"/>
    </row>
    <row r="23" spans="1:11" ht="12">
      <c r="A23" s="25">
        <v>17</v>
      </c>
      <c r="B23" s="4" t="s">
        <v>521</v>
      </c>
      <c r="C23" s="4" t="s">
        <v>522</v>
      </c>
      <c r="D23" s="4">
        <v>4300</v>
      </c>
      <c r="E23" s="18" t="s">
        <v>604</v>
      </c>
      <c r="F23" s="8">
        <f>SUM(F24:F27)</f>
        <v>797300</v>
      </c>
      <c r="G23" s="8">
        <f>SUM(G24:G27)</f>
        <v>1287500</v>
      </c>
      <c r="H23" s="8">
        <f>SUM(H24:H30)</f>
        <v>1314050</v>
      </c>
      <c r="I23" s="64">
        <f>SUM(I24:I30)</f>
        <v>1275674.2799999998</v>
      </c>
      <c r="J23" s="58">
        <f t="shared" si="0"/>
        <v>97.07958449069669</v>
      </c>
      <c r="K23" s="13">
        <f>SUM(K24:K27)</f>
        <v>24000</v>
      </c>
    </row>
    <row r="24" spans="1:11" ht="12">
      <c r="A24" s="25">
        <v>18</v>
      </c>
      <c r="B24" s="4"/>
      <c r="C24" s="4"/>
      <c r="D24" s="4"/>
      <c r="E24" s="18" t="s">
        <v>603</v>
      </c>
      <c r="F24" s="8">
        <v>733800</v>
      </c>
      <c r="G24" s="8">
        <v>1150000</v>
      </c>
      <c r="H24" s="8">
        <v>1150000</v>
      </c>
      <c r="I24" s="64">
        <v>1149773.23</v>
      </c>
      <c r="J24" s="58">
        <f t="shared" si="0"/>
        <v>99.98028086956522</v>
      </c>
      <c r="K24" s="13"/>
    </row>
    <row r="25" spans="1:11" ht="12">
      <c r="A25" s="25">
        <v>19</v>
      </c>
      <c r="B25" s="4"/>
      <c r="C25" s="4"/>
      <c r="D25" s="4"/>
      <c r="E25" s="18" t="s">
        <v>374</v>
      </c>
      <c r="F25" s="8">
        <v>35000</v>
      </c>
      <c r="G25" s="8">
        <v>70000</v>
      </c>
      <c r="H25" s="8">
        <v>70000</v>
      </c>
      <c r="I25" s="64">
        <v>58654.65</v>
      </c>
      <c r="J25" s="58">
        <f t="shared" si="0"/>
        <v>83.79235714285714</v>
      </c>
      <c r="K25" s="13"/>
    </row>
    <row r="26" spans="1:11" ht="12">
      <c r="A26" s="25">
        <v>20</v>
      </c>
      <c r="B26" s="4"/>
      <c r="C26" s="4"/>
      <c r="D26" s="4"/>
      <c r="E26" s="18" t="s">
        <v>246</v>
      </c>
      <c r="F26" s="8">
        <v>27000</v>
      </c>
      <c r="G26" s="8">
        <v>66000</v>
      </c>
      <c r="H26" s="8">
        <v>66000</v>
      </c>
      <c r="I26" s="64">
        <v>42480.4</v>
      </c>
      <c r="J26" s="58">
        <f t="shared" si="0"/>
        <v>64.36424242424242</v>
      </c>
      <c r="K26" s="13">
        <v>24000</v>
      </c>
    </row>
    <row r="27" spans="1:11" ht="12">
      <c r="A27" s="25">
        <v>21</v>
      </c>
      <c r="B27" s="4"/>
      <c r="C27" s="4"/>
      <c r="D27" s="4"/>
      <c r="E27" s="18" t="s">
        <v>169</v>
      </c>
      <c r="F27" s="8">
        <v>1500</v>
      </c>
      <c r="G27" s="8">
        <v>1500</v>
      </c>
      <c r="H27" s="8">
        <v>1500</v>
      </c>
      <c r="I27" s="64">
        <v>244</v>
      </c>
      <c r="J27" s="58">
        <f t="shared" si="0"/>
        <v>16.266666666666666</v>
      </c>
      <c r="K27" s="13"/>
    </row>
    <row r="28" spans="1:11" ht="12">
      <c r="A28" s="25">
        <v>22</v>
      </c>
      <c r="B28" s="4"/>
      <c r="C28" s="4"/>
      <c r="D28" s="4"/>
      <c r="E28" s="18" t="s">
        <v>178</v>
      </c>
      <c r="F28" s="8"/>
      <c r="G28" s="8">
        <v>0</v>
      </c>
      <c r="H28" s="8">
        <v>1550</v>
      </c>
      <c r="I28" s="64">
        <v>0</v>
      </c>
      <c r="J28" s="58">
        <f t="shared" si="0"/>
        <v>0</v>
      </c>
      <c r="K28" s="13"/>
    </row>
    <row r="29" spans="1:11" ht="12">
      <c r="A29" s="25">
        <v>23</v>
      </c>
      <c r="B29" s="4"/>
      <c r="C29" s="4"/>
      <c r="D29" s="4"/>
      <c r="E29" s="18" t="s">
        <v>544</v>
      </c>
      <c r="F29" s="8"/>
      <c r="G29" s="8">
        <v>0</v>
      </c>
      <c r="H29" s="8">
        <v>23500</v>
      </c>
      <c r="I29" s="64">
        <v>23058</v>
      </c>
      <c r="J29" s="58">
        <f t="shared" si="0"/>
        <v>98.1191489361702</v>
      </c>
      <c r="K29" s="13"/>
    </row>
    <row r="30" spans="1:11" ht="12">
      <c r="A30" s="25">
        <v>24</v>
      </c>
      <c r="B30" s="4"/>
      <c r="C30" s="4"/>
      <c r="D30" s="4"/>
      <c r="E30" s="18" t="s">
        <v>545</v>
      </c>
      <c r="F30" s="8"/>
      <c r="G30" s="8">
        <v>0</v>
      </c>
      <c r="H30" s="8">
        <v>1500</v>
      </c>
      <c r="I30" s="64">
        <v>1464</v>
      </c>
      <c r="J30" s="58">
        <f t="shared" si="0"/>
        <v>97.6</v>
      </c>
      <c r="K30" s="13"/>
    </row>
    <row r="31" spans="1:11" ht="12">
      <c r="A31" s="25">
        <v>25</v>
      </c>
      <c r="B31" s="4"/>
      <c r="C31" s="4"/>
      <c r="D31" s="4">
        <v>4360</v>
      </c>
      <c r="E31" s="18" t="s">
        <v>315</v>
      </c>
      <c r="F31" s="8"/>
      <c r="G31" s="8">
        <f>SUM(G32)</f>
        <v>120</v>
      </c>
      <c r="H31" s="8">
        <f>SUM(H32)</f>
        <v>7120</v>
      </c>
      <c r="I31" s="64">
        <f>SUM(I32)</f>
        <v>3702.65</v>
      </c>
      <c r="J31" s="58">
        <f t="shared" si="0"/>
        <v>52.00351123595506</v>
      </c>
      <c r="K31" s="13"/>
    </row>
    <row r="32" spans="1:11" ht="12">
      <c r="A32" s="25">
        <v>26</v>
      </c>
      <c r="B32" s="4"/>
      <c r="C32" s="4"/>
      <c r="D32" s="4"/>
      <c r="E32" s="18" t="s">
        <v>316</v>
      </c>
      <c r="F32" s="8"/>
      <c r="G32" s="8">
        <v>120</v>
      </c>
      <c r="H32" s="8">
        <v>7120</v>
      </c>
      <c r="I32" s="64">
        <v>3702.65</v>
      </c>
      <c r="J32" s="58">
        <f t="shared" si="0"/>
        <v>52.00351123595506</v>
      </c>
      <c r="K32" s="13"/>
    </row>
    <row r="33" spans="1:11" ht="12">
      <c r="A33" s="25">
        <v>27</v>
      </c>
      <c r="B33" s="4"/>
      <c r="C33" s="4"/>
      <c r="D33" s="4">
        <v>4370</v>
      </c>
      <c r="E33" s="18" t="s">
        <v>540</v>
      </c>
      <c r="F33" s="8"/>
      <c r="G33" s="8">
        <f>SUM(G34)</f>
        <v>2000</v>
      </c>
      <c r="H33" s="8">
        <f>SUM(H34)</f>
        <v>2000</v>
      </c>
      <c r="I33" s="64">
        <f>SUM(I34)</f>
        <v>417.19</v>
      </c>
      <c r="J33" s="58">
        <f t="shared" si="0"/>
        <v>20.8595</v>
      </c>
      <c r="K33" s="13"/>
    </row>
    <row r="34" spans="1:11" ht="12">
      <c r="A34" s="25">
        <v>28</v>
      </c>
      <c r="B34" s="4"/>
      <c r="C34" s="4"/>
      <c r="D34" s="4"/>
      <c r="E34" s="18" t="s">
        <v>317</v>
      </c>
      <c r="F34" s="8"/>
      <c r="G34" s="8">
        <v>2000</v>
      </c>
      <c r="H34" s="8">
        <v>2000</v>
      </c>
      <c r="I34" s="64">
        <v>417.19</v>
      </c>
      <c r="J34" s="58">
        <f t="shared" si="0"/>
        <v>20.8595</v>
      </c>
      <c r="K34" s="13"/>
    </row>
    <row r="35" spans="1:11" ht="12">
      <c r="A35" s="25">
        <v>29</v>
      </c>
      <c r="B35" s="4" t="s">
        <v>521</v>
      </c>
      <c r="C35" s="4" t="s">
        <v>522</v>
      </c>
      <c r="D35" s="4">
        <v>4430</v>
      </c>
      <c r="E35" s="18" t="s">
        <v>605</v>
      </c>
      <c r="F35" s="8">
        <f>SUM(F36)</f>
        <v>2000</v>
      </c>
      <c r="G35" s="8">
        <f>SUM(G36)</f>
        <v>15000</v>
      </c>
      <c r="H35" s="8">
        <f>SUM(H36)</f>
        <v>15000</v>
      </c>
      <c r="I35" s="64">
        <f>SUM(I36)</f>
        <v>14308</v>
      </c>
      <c r="J35" s="58">
        <f t="shared" si="0"/>
        <v>95.38666666666667</v>
      </c>
      <c r="K35" s="13">
        <f>SUM(K36)</f>
        <v>0</v>
      </c>
    </row>
    <row r="36" spans="1:11" ht="12" customHeight="1">
      <c r="A36" s="25">
        <v>30</v>
      </c>
      <c r="B36" s="4" t="s">
        <v>521</v>
      </c>
      <c r="C36" s="4" t="s">
        <v>522</v>
      </c>
      <c r="D36" s="4"/>
      <c r="E36" s="18" t="s">
        <v>310</v>
      </c>
      <c r="F36" s="8">
        <v>2000</v>
      </c>
      <c r="G36" s="8">
        <v>15000</v>
      </c>
      <c r="H36" s="8">
        <v>15000</v>
      </c>
      <c r="I36" s="64">
        <v>14308</v>
      </c>
      <c r="J36" s="58">
        <f t="shared" si="0"/>
        <v>95.38666666666667</v>
      </c>
      <c r="K36" s="13"/>
    </row>
    <row r="37" spans="1:11" ht="12">
      <c r="A37" s="25">
        <v>31</v>
      </c>
      <c r="B37" s="4" t="s">
        <v>521</v>
      </c>
      <c r="C37" s="4" t="s">
        <v>522</v>
      </c>
      <c r="D37" s="4">
        <v>4530</v>
      </c>
      <c r="E37" s="18" t="s">
        <v>154</v>
      </c>
      <c r="F37" s="8">
        <f>SUM(F38:F39)</f>
        <v>157000</v>
      </c>
      <c r="G37" s="8">
        <f>SUM(G38:G39)</f>
        <v>175000</v>
      </c>
      <c r="H37" s="8">
        <f>SUM(H38:H39)</f>
        <v>15000</v>
      </c>
      <c r="I37" s="64">
        <f>SUM(I38:I39)</f>
        <v>5537</v>
      </c>
      <c r="J37" s="58">
        <f t="shared" si="0"/>
        <v>36.913333333333334</v>
      </c>
      <c r="K37" s="13">
        <f>SUM(K38:K39)</f>
        <v>0</v>
      </c>
    </row>
    <row r="38" spans="1:11" ht="12">
      <c r="A38" s="25">
        <v>32</v>
      </c>
      <c r="B38" s="4" t="s">
        <v>521</v>
      </c>
      <c r="C38" s="4" t="s">
        <v>522</v>
      </c>
      <c r="D38" s="4"/>
      <c r="E38" s="18" t="s">
        <v>369</v>
      </c>
      <c r="F38" s="8">
        <v>100000</v>
      </c>
      <c r="G38" s="8">
        <v>80000</v>
      </c>
      <c r="H38" s="8">
        <v>15000</v>
      </c>
      <c r="I38" s="64">
        <v>5537</v>
      </c>
      <c r="J38" s="58">
        <f t="shared" si="0"/>
        <v>36.913333333333334</v>
      </c>
      <c r="K38" s="13"/>
    </row>
    <row r="39" spans="1:11" ht="12">
      <c r="A39" s="25">
        <v>33</v>
      </c>
      <c r="B39" s="4" t="s">
        <v>521</v>
      </c>
      <c r="C39" s="4" t="s">
        <v>522</v>
      </c>
      <c r="D39" s="4"/>
      <c r="E39" s="18" t="s">
        <v>370</v>
      </c>
      <c r="F39" s="8">
        <v>57000</v>
      </c>
      <c r="G39" s="8">
        <v>95000</v>
      </c>
      <c r="H39" s="8">
        <v>0</v>
      </c>
      <c r="I39" s="64">
        <v>0</v>
      </c>
      <c r="J39" s="58" t="e">
        <f t="shared" si="0"/>
        <v>#DIV/0!</v>
      </c>
      <c r="K39" s="13"/>
    </row>
    <row r="40" spans="1:11" ht="24">
      <c r="A40" s="25">
        <v>34</v>
      </c>
      <c r="B40" s="4"/>
      <c r="C40" s="4"/>
      <c r="D40" s="4">
        <v>4740</v>
      </c>
      <c r="E40" s="18" t="s">
        <v>338</v>
      </c>
      <c r="F40" s="8"/>
      <c r="G40" s="8">
        <f>SUM(G41)</f>
        <v>1000</v>
      </c>
      <c r="H40" s="8">
        <f>SUM(H41)</f>
        <v>2000</v>
      </c>
      <c r="I40" s="64">
        <f>SUM(I41)</f>
        <v>1854.4</v>
      </c>
      <c r="J40" s="58">
        <f t="shared" si="0"/>
        <v>92.72</v>
      </c>
      <c r="K40" s="13"/>
    </row>
    <row r="41" spans="1:11" ht="24">
      <c r="A41" s="25">
        <v>35</v>
      </c>
      <c r="B41" s="4"/>
      <c r="C41" s="4"/>
      <c r="D41" s="4"/>
      <c r="E41" s="18" t="s">
        <v>338</v>
      </c>
      <c r="F41" s="8"/>
      <c r="G41" s="8">
        <v>1000</v>
      </c>
      <c r="H41" s="8">
        <v>2000</v>
      </c>
      <c r="I41" s="64">
        <v>1854.4</v>
      </c>
      <c r="J41" s="58">
        <f t="shared" si="0"/>
        <v>92.72</v>
      </c>
      <c r="K41" s="13"/>
    </row>
    <row r="42" spans="1:11" ht="12">
      <c r="A42" s="25">
        <v>36</v>
      </c>
      <c r="B42" s="4" t="s">
        <v>521</v>
      </c>
      <c r="C42" s="4" t="s">
        <v>522</v>
      </c>
      <c r="D42" s="4">
        <v>6050</v>
      </c>
      <c r="E42" s="18" t="s">
        <v>606</v>
      </c>
      <c r="F42" s="8">
        <f>SUM(F43:F43)</f>
        <v>400000</v>
      </c>
      <c r="G42" s="8">
        <f>SUM(G43)</f>
        <v>12197000</v>
      </c>
      <c r="H42" s="8">
        <f>SUM(H43)</f>
        <v>15963160</v>
      </c>
      <c r="I42" s="64">
        <f>SUM(I43)</f>
        <v>14185055.99</v>
      </c>
      <c r="J42" s="58">
        <f t="shared" si="0"/>
        <v>88.86120285707842</v>
      </c>
      <c r="K42" s="13">
        <f>SUM(K43:K43)</f>
        <v>0</v>
      </c>
    </row>
    <row r="43" spans="1:11" ht="25.5" customHeight="1">
      <c r="A43" s="25">
        <v>37</v>
      </c>
      <c r="B43" s="4"/>
      <c r="C43" s="4"/>
      <c r="D43" s="4"/>
      <c r="E43" s="18" t="s">
        <v>567</v>
      </c>
      <c r="F43" s="8">
        <v>400000</v>
      </c>
      <c r="G43" s="8">
        <f>11697000+500000</f>
        <v>12197000</v>
      </c>
      <c r="H43" s="8">
        <v>15963160</v>
      </c>
      <c r="I43" s="64">
        <v>14185055.99</v>
      </c>
      <c r="J43" s="58">
        <f t="shared" si="0"/>
        <v>88.86120285707842</v>
      </c>
      <c r="K43" s="13">
        <v>0</v>
      </c>
    </row>
    <row r="44" spans="1:11" ht="12">
      <c r="A44" s="25">
        <v>38</v>
      </c>
      <c r="B44" s="4"/>
      <c r="C44" s="10" t="s">
        <v>222</v>
      </c>
      <c r="D44" s="6"/>
      <c r="E44" s="19" t="s">
        <v>366</v>
      </c>
      <c r="F44" s="7">
        <f aca="true" t="shared" si="1" ref="F44:I45">SUM(F45)</f>
        <v>12500</v>
      </c>
      <c r="G44" s="7">
        <f t="shared" si="1"/>
        <v>23000</v>
      </c>
      <c r="H44" s="7">
        <f t="shared" si="1"/>
        <v>23000</v>
      </c>
      <c r="I44" s="65">
        <f t="shared" si="1"/>
        <v>22572.98</v>
      </c>
      <c r="J44" s="58">
        <f t="shared" si="0"/>
        <v>98.14339130434783</v>
      </c>
      <c r="K44" s="12">
        <f>SUM(K45)</f>
        <v>0</v>
      </c>
    </row>
    <row r="45" spans="1:11" ht="23.25" customHeight="1">
      <c r="A45" s="25">
        <v>39</v>
      </c>
      <c r="B45" s="4"/>
      <c r="C45" s="4"/>
      <c r="D45" s="4">
        <v>2850</v>
      </c>
      <c r="E45" s="18" t="s">
        <v>482</v>
      </c>
      <c r="F45" s="8">
        <f t="shared" si="1"/>
        <v>12500</v>
      </c>
      <c r="G45" s="8">
        <f t="shared" si="1"/>
        <v>23000</v>
      </c>
      <c r="H45" s="8">
        <f t="shared" si="1"/>
        <v>23000</v>
      </c>
      <c r="I45" s="64">
        <f t="shared" si="1"/>
        <v>22572.98</v>
      </c>
      <c r="J45" s="58">
        <f t="shared" si="0"/>
        <v>98.14339130434783</v>
      </c>
      <c r="K45" s="13"/>
    </row>
    <row r="46" spans="1:11" ht="22.5" customHeight="1">
      <c r="A46" s="25">
        <v>40</v>
      </c>
      <c r="B46" s="4"/>
      <c r="C46" s="4"/>
      <c r="D46" s="4"/>
      <c r="E46" s="18" t="s">
        <v>482</v>
      </c>
      <c r="F46" s="8">
        <v>12500</v>
      </c>
      <c r="G46" s="8">
        <v>23000</v>
      </c>
      <c r="H46" s="8">
        <v>23000</v>
      </c>
      <c r="I46" s="64">
        <v>22572.98</v>
      </c>
      <c r="J46" s="58">
        <f t="shared" si="0"/>
        <v>98.14339130434783</v>
      </c>
      <c r="K46" s="13"/>
    </row>
    <row r="47" spans="1:11" ht="13.5" customHeight="1">
      <c r="A47" s="25">
        <v>41</v>
      </c>
      <c r="B47" s="4"/>
      <c r="C47" s="72" t="s">
        <v>546</v>
      </c>
      <c r="D47" s="4"/>
      <c r="E47" s="31" t="s">
        <v>196</v>
      </c>
      <c r="F47" s="8"/>
      <c r="G47" s="8">
        <f>SUM(G48)</f>
        <v>0</v>
      </c>
      <c r="H47" s="8">
        <f>SUM(H48)</f>
        <v>11229</v>
      </c>
      <c r="I47" s="64">
        <f>SUM(I48)</f>
        <v>11196.4</v>
      </c>
      <c r="J47" s="58">
        <f t="shared" si="0"/>
        <v>99.70968029210081</v>
      </c>
      <c r="K47" s="13"/>
    </row>
    <row r="48" spans="1:11" ht="16.5" customHeight="1">
      <c r="A48" s="25">
        <v>42</v>
      </c>
      <c r="B48" s="4"/>
      <c r="C48" s="4"/>
      <c r="D48" s="4">
        <v>4430</v>
      </c>
      <c r="E48" s="18" t="s">
        <v>605</v>
      </c>
      <c r="F48" s="8"/>
      <c r="G48" s="8">
        <v>0</v>
      </c>
      <c r="H48" s="8">
        <f>SUM(H49)</f>
        <v>11229</v>
      </c>
      <c r="I48" s="64">
        <f>SUM(I49)</f>
        <v>11196.4</v>
      </c>
      <c r="J48" s="58">
        <f t="shared" si="0"/>
        <v>99.70968029210081</v>
      </c>
      <c r="K48" s="13"/>
    </row>
    <row r="49" spans="1:11" ht="14.25" customHeight="1">
      <c r="A49" s="25">
        <v>43</v>
      </c>
      <c r="B49" s="4"/>
      <c r="C49" s="4"/>
      <c r="D49" s="4"/>
      <c r="E49" s="18" t="s">
        <v>547</v>
      </c>
      <c r="F49" s="8"/>
      <c r="G49" s="8">
        <v>0</v>
      </c>
      <c r="H49" s="8">
        <v>11229</v>
      </c>
      <c r="I49" s="64">
        <v>11196.4</v>
      </c>
      <c r="J49" s="58">
        <f t="shared" si="0"/>
        <v>99.70968029210081</v>
      </c>
      <c r="K49" s="13"/>
    </row>
    <row r="50" spans="1:11" ht="12.75">
      <c r="A50" s="25">
        <v>44</v>
      </c>
      <c r="B50" s="83" t="s">
        <v>224</v>
      </c>
      <c r="C50" s="84"/>
      <c r="D50" s="84"/>
      <c r="E50" s="84"/>
      <c r="F50" s="5">
        <f>SUM(F7+F44)</f>
        <v>2881300</v>
      </c>
      <c r="G50" s="5">
        <f>SUM(G7+G44)</f>
        <v>15341120</v>
      </c>
      <c r="H50" s="5">
        <f>SUM(H7+H44+H47)</f>
        <v>18960009</v>
      </c>
      <c r="I50" s="66">
        <f>SUM(I7+I44+I47)</f>
        <v>16653968.91</v>
      </c>
      <c r="J50" s="58">
        <f t="shared" si="0"/>
        <v>87.83734707087956</v>
      </c>
      <c r="K50" s="14" t="e">
        <f>SUM(K7+K44)</f>
        <v>#REF!</v>
      </c>
    </row>
    <row r="51" spans="1:11" ht="12">
      <c r="A51" s="25">
        <v>45</v>
      </c>
      <c r="B51" s="4">
        <v>600</v>
      </c>
      <c r="C51" s="6">
        <v>60004</v>
      </c>
      <c r="D51" s="9"/>
      <c r="E51" s="19" t="s">
        <v>471</v>
      </c>
      <c r="F51" s="7" t="e">
        <f>SUM(F52+#REF!)</f>
        <v>#REF!</v>
      </c>
      <c r="G51" s="7">
        <f>SUM(G52+G57)</f>
        <v>108500</v>
      </c>
      <c r="H51" s="7">
        <f>SUM(H52+H57)</f>
        <v>188500</v>
      </c>
      <c r="I51" s="65">
        <f>SUM(I57+I52)</f>
        <v>159768</v>
      </c>
      <c r="J51" s="58">
        <f t="shared" si="0"/>
        <v>84.75755968169761</v>
      </c>
      <c r="K51" s="12" t="e">
        <f>SUM(#REF!+K52)</f>
        <v>#REF!</v>
      </c>
    </row>
    <row r="52" spans="1:11" ht="12">
      <c r="A52" s="25">
        <v>46</v>
      </c>
      <c r="B52" s="3"/>
      <c r="C52" s="3"/>
      <c r="D52" s="4">
        <v>4300</v>
      </c>
      <c r="E52" s="18" t="s">
        <v>604</v>
      </c>
      <c r="F52" s="8">
        <f>SUM(F54:F55)</f>
        <v>28120</v>
      </c>
      <c r="G52" s="8">
        <f>SUM(G53:G55)</f>
        <v>58500</v>
      </c>
      <c r="H52" s="8">
        <f>SUM(H53:H56)</f>
        <v>138500</v>
      </c>
      <c r="I52" s="64">
        <f>SUM(I53:I56)</f>
        <v>110664</v>
      </c>
      <c r="J52" s="58">
        <f t="shared" si="0"/>
        <v>79.90180505415162</v>
      </c>
      <c r="K52" s="13">
        <f>SUM(K54:K55)</f>
        <v>16620</v>
      </c>
    </row>
    <row r="53" spans="1:11" ht="12">
      <c r="A53" s="25">
        <v>47</v>
      </c>
      <c r="B53" s="3"/>
      <c r="C53" s="3"/>
      <c r="D53" s="4"/>
      <c r="E53" s="18" t="s">
        <v>500</v>
      </c>
      <c r="F53" s="8"/>
      <c r="G53" s="8">
        <v>32000</v>
      </c>
      <c r="H53" s="8">
        <v>32000</v>
      </c>
      <c r="I53" s="64">
        <v>29097</v>
      </c>
      <c r="J53" s="58">
        <f t="shared" si="0"/>
        <v>90.92812500000001</v>
      </c>
      <c r="K53" s="13"/>
    </row>
    <row r="54" spans="1:11" ht="12">
      <c r="A54" s="25">
        <v>48</v>
      </c>
      <c r="B54" s="3"/>
      <c r="C54" s="3"/>
      <c r="D54" s="4"/>
      <c r="E54" s="18" t="s">
        <v>265</v>
      </c>
      <c r="F54" s="8">
        <v>16620</v>
      </c>
      <c r="G54" s="8">
        <v>19000</v>
      </c>
      <c r="H54" s="8">
        <v>19000</v>
      </c>
      <c r="I54" s="64">
        <v>17838</v>
      </c>
      <c r="J54" s="58">
        <f t="shared" si="0"/>
        <v>93.8842105263158</v>
      </c>
      <c r="K54" s="13">
        <v>16620</v>
      </c>
    </row>
    <row r="55" spans="1:11" ht="12">
      <c r="A55" s="25">
        <v>49</v>
      </c>
      <c r="B55" s="3"/>
      <c r="C55" s="3"/>
      <c r="D55" s="4"/>
      <c r="E55" s="18" t="s">
        <v>247</v>
      </c>
      <c r="F55" s="8">
        <v>11500</v>
      </c>
      <c r="G55" s="8">
        <v>7500</v>
      </c>
      <c r="H55" s="8">
        <v>7500</v>
      </c>
      <c r="I55" s="64">
        <v>6248</v>
      </c>
      <c r="J55" s="58">
        <f t="shared" si="0"/>
        <v>83.30666666666666</v>
      </c>
      <c r="K55" s="13"/>
    </row>
    <row r="56" spans="1:11" ht="12">
      <c r="A56" s="25">
        <v>50</v>
      </c>
      <c r="B56" s="3"/>
      <c r="C56" s="3"/>
      <c r="D56" s="4"/>
      <c r="E56" s="18" t="s">
        <v>548</v>
      </c>
      <c r="F56" s="8"/>
      <c r="G56" s="8">
        <v>0</v>
      </c>
      <c r="H56" s="8">
        <v>80000</v>
      </c>
      <c r="I56" s="64">
        <v>57481</v>
      </c>
      <c r="J56" s="58">
        <f t="shared" si="0"/>
        <v>71.85125</v>
      </c>
      <c r="K56" s="13"/>
    </row>
    <row r="57" spans="1:11" ht="23.25" customHeight="1">
      <c r="A57" s="25">
        <v>51</v>
      </c>
      <c r="B57" s="3"/>
      <c r="C57" s="3"/>
      <c r="D57" s="4">
        <v>6010</v>
      </c>
      <c r="E57" s="18" t="s">
        <v>170</v>
      </c>
      <c r="F57" s="8"/>
      <c r="G57" s="8">
        <f>SUM(G58)</f>
        <v>50000</v>
      </c>
      <c r="H57" s="8">
        <f>SUM(H58)</f>
        <v>50000</v>
      </c>
      <c r="I57" s="64">
        <f>SUM(I58)</f>
        <v>49104</v>
      </c>
      <c r="J57" s="58">
        <f t="shared" si="0"/>
        <v>98.208</v>
      </c>
      <c r="K57" s="13"/>
    </row>
    <row r="58" spans="1:11" ht="24">
      <c r="A58" s="25">
        <v>52</v>
      </c>
      <c r="B58" s="3"/>
      <c r="C58" s="3"/>
      <c r="D58" s="4"/>
      <c r="E58" s="18" t="s">
        <v>287</v>
      </c>
      <c r="F58" s="8"/>
      <c r="G58" s="8">
        <v>50000</v>
      </c>
      <c r="H58" s="8">
        <v>50000</v>
      </c>
      <c r="I58" s="64">
        <v>49104</v>
      </c>
      <c r="J58" s="58">
        <f t="shared" si="0"/>
        <v>98.208</v>
      </c>
      <c r="K58" s="13"/>
    </row>
    <row r="59" spans="1:11" ht="12">
      <c r="A59" s="25">
        <v>53</v>
      </c>
      <c r="B59" s="3"/>
      <c r="C59" s="32">
        <v>60014</v>
      </c>
      <c r="D59" s="32">
        <v>6300</v>
      </c>
      <c r="E59" s="31" t="s">
        <v>549</v>
      </c>
      <c r="F59" s="8"/>
      <c r="G59" s="34">
        <f>SUM(G61+G60)</f>
        <v>0</v>
      </c>
      <c r="H59" s="34">
        <f>SUM(H61+H60)</f>
        <v>990000</v>
      </c>
      <c r="I59" s="68">
        <f>SUM(I61+I60)</f>
        <v>980000</v>
      </c>
      <c r="J59" s="58">
        <f t="shared" si="0"/>
        <v>98.98989898989899</v>
      </c>
      <c r="K59" s="13"/>
    </row>
    <row r="60" spans="1:11" ht="12">
      <c r="A60" s="25">
        <v>54</v>
      </c>
      <c r="B60" s="3"/>
      <c r="C60" s="3"/>
      <c r="D60" s="32"/>
      <c r="E60" s="18" t="s">
        <v>550</v>
      </c>
      <c r="F60" s="8"/>
      <c r="G60" s="8"/>
      <c r="H60" s="8">
        <v>980000</v>
      </c>
      <c r="I60" s="64">
        <v>980000</v>
      </c>
      <c r="J60" s="58">
        <f t="shared" si="0"/>
        <v>100</v>
      </c>
      <c r="K60" s="13"/>
    </row>
    <row r="61" spans="1:11" ht="12">
      <c r="A61" s="25">
        <v>55</v>
      </c>
      <c r="B61" s="3"/>
      <c r="C61" s="3"/>
      <c r="D61" s="4"/>
      <c r="E61" s="18" t="s">
        <v>550</v>
      </c>
      <c r="F61" s="8"/>
      <c r="G61" s="8"/>
      <c r="H61" s="8">
        <v>10000</v>
      </c>
      <c r="I61" s="64">
        <v>0</v>
      </c>
      <c r="J61" s="58">
        <f t="shared" si="0"/>
        <v>0</v>
      </c>
      <c r="K61" s="13"/>
    </row>
    <row r="62" spans="1:11" ht="12">
      <c r="A62" s="25">
        <v>56</v>
      </c>
      <c r="B62" s="4" t="s">
        <v>521</v>
      </c>
      <c r="C62" s="6">
        <v>60016</v>
      </c>
      <c r="D62" s="6" t="s">
        <v>523</v>
      </c>
      <c r="E62" s="19" t="s">
        <v>608</v>
      </c>
      <c r="F62" s="7">
        <f>SUM(F65+F67+F84+F97)</f>
        <v>750000</v>
      </c>
      <c r="G62" s="7">
        <f>SUM(G65+G67+G84+G97)</f>
        <v>10428000</v>
      </c>
      <c r="H62" s="7">
        <f>SUM(H63+H65+H67+H84+H93+H97+H95)</f>
        <v>11434975</v>
      </c>
      <c r="I62" s="65">
        <f>SUM(I65+I67+I84+I97+I93+I63+I95)</f>
        <v>10980559.16</v>
      </c>
      <c r="J62" s="58">
        <f t="shared" si="0"/>
        <v>96.02608803254927</v>
      </c>
      <c r="K62" s="12">
        <f>SUM(K65+K67+K84+K97)</f>
        <v>88380</v>
      </c>
    </row>
    <row r="63" spans="1:11" ht="12">
      <c r="A63" s="25">
        <v>57</v>
      </c>
      <c r="B63" s="4"/>
      <c r="C63" s="6"/>
      <c r="D63" s="48">
        <v>2900</v>
      </c>
      <c r="E63" s="19" t="s">
        <v>551</v>
      </c>
      <c r="F63" s="7"/>
      <c r="G63" s="7">
        <f>SUM(G64)</f>
        <v>0</v>
      </c>
      <c r="H63" s="7">
        <f>SUM(H64)</f>
        <v>20000</v>
      </c>
      <c r="I63" s="65">
        <f>SUM(I64)</f>
        <v>13500</v>
      </c>
      <c r="J63" s="58">
        <f t="shared" si="0"/>
        <v>67.5</v>
      </c>
      <c r="K63" s="12"/>
    </row>
    <row r="64" spans="1:11" ht="12">
      <c r="A64" s="25">
        <v>58</v>
      </c>
      <c r="B64" s="4"/>
      <c r="C64" s="6"/>
      <c r="D64" s="6"/>
      <c r="E64" s="47" t="s">
        <v>551</v>
      </c>
      <c r="F64" s="7"/>
      <c r="G64" s="7"/>
      <c r="H64" s="44">
        <v>20000</v>
      </c>
      <c r="I64" s="67">
        <v>13500</v>
      </c>
      <c r="J64" s="58">
        <f t="shared" si="0"/>
        <v>67.5</v>
      </c>
      <c r="K64" s="12"/>
    </row>
    <row r="65" spans="1:11" ht="12">
      <c r="A65" s="25">
        <v>59</v>
      </c>
      <c r="B65" s="4"/>
      <c r="C65" s="6"/>
      <c r="D65" s="4">
        <v>4210</v>
      </c>
      <c r="E65" s="18" t="s">
        <v>479</v>
      </c>
      <c r="F65" s="8">
        <f>SUM(F66)</f>
        <v>4000</v>
      </c>
      <c r="G65" s="8">
        <f>SUM(G66)</f>
        <v>5000</v>
      </c>
      <c r="H65" s="8">
        <f>SUM(H66)</f>
        <v>9000</v>
      </c>
      <c r="I65" s="64">
        <f>SUM(I66)</f>
        <v>5503.67</v>
      </c>
      <c r="J65" s="58">
        <f t="shared" si="0"/>
        <v>61.15188888888889</v>
      </c>
      <c r="K65" s="13">
        <f>SUM(K66:K66)</f>
        <v>0</v>
      </c>
    </row>
    <row r="66" spans="1:11" ht="12">
      <c r="A66" s="25">
        <v>60</v>
      </c>
      <c r="B66" s="4"/>
      <c r="C66" s="6"/>
      <c r="D66" s="4"/>
      <c r="E66" s="18" t="s">
        <v>248</v>
      </c>
      <c r="F66" s="8">
        <v>4000</v>
      </c>
      <c r="G66" s="8">
        <v>5000</v>
      </c>
      <c r="H66" s="8">
        <v>9000</v>
      </c>
      <c r="I66" s="64">
        <v>5503.67</v>
      </c>
      <c r="J66" s="58">
        <f t="shared" si="0"/>
        <v>61.15188888888889</v>
      </c>
      <c r="K66" s="13"/>
    </row>
    <row r="67" spans="1:11" ht="12">
      <c r="A67" s="25">
        <v>61</v>
      </c>
      <c r="B67" s="4" t="s">
        <v>521</v>
      </c>
      <c r="C67" s="4" t="s">
        <v>522</v>
      </c>
      <c r="D67" s="4">
        <v>4270</v>
      </c>
      <c r="E67" s="18" t="s">
        <v>532</v>
      </c>
      <c r="F67" s="8">
        <f>SUM(F68:F80)</f>
        <v>430000</v>
      </c>
      <c r="G67" s="8">
        <f>SUM(G68:G80)</f>
        <v>1685000</v>
      </c>
      <c r="H67" s="8">
        <f>SUM(H68:H83)</f>
        <v>1617000</v>
      </c>
      <c r="I67" s="64">
        <f>SUM(I68:I83)</f>
        <v>1557854.3399999999</v>
      </c>
      <c r="J67" s="58">
        <f t="shared" si="0"/>
        <v>96.34225974025973</v>
      </c>
      <c r="K67" s="13">
        <f>SUM(K68:K80)</f>
        <v>88380</v>
      </c>
    </row>
    <row r="68" spans="1:11" ht="12">
      <c r="A68" s="25">
        <v>62</v>
      </c>
      <c r="B68" s="4"/>
      <c r="C68" s="4"/>
      <c r="D68" s="4"/>
      <c r="E68" s="18" t="s">
        <v>21</v>
      </c>
      <c r="F68" s="8">
        <v>220000</v>
      </c>
      <c r="G68" s="8">
        <v>260000</v>
      </c>
      <c r="H68" s="8">
        <v>405000</v>
      </c>
      <c r="I68" s="64">
        <v>394911.01</v>
      </c>
      <c r="J68" s="58">
        <f t="shared" si="0"/>
        <v>97.5088913580247</v>
      </c>
      <c r="K68" s="13"/>
    </row>
    <row r="69" spans="1:11" ht="12">
      <c r="A69" s="25">
        <v>63</v>
      </c>
      <c r="B69" s="4"/>
      <c r="C69" s="4"/>
      <c r="D69" s="4"/>
      <c r="E69" s="18" t="s">
        <v>22</v>
      </c>
      <c r="F69" s="8">
        <v>50000</v>
      </c>
      <c r="G69" s="8">
        <v>90000</v>
      </c>
      <c r="H69" s="8">
        <v>244000</v>
      </c>
      <c r="I69" s="64">
        <v>241751.11</v>
      </c>
      <c r="J69" s="58">
        <f t="shared" si="0"/>
        <v>99.07832377049179</v>
      </c>
      <c r="K69" s="13">
        <v>88380</v>
      </c>
    </row>
    <row r="70" spans="1:11" ht="12">
      <c r="A70" s="25">
        <v>64</v>
      </c>
      <c r="B70" s="4"/>
      <c r="C70" s="4"/>
      <c r="D70" s="4"/>
      <c r="E70" s="18" t="s">
        <v>372</v>
      </c>
      <c r="F70" s="8">
        <v>30000</v>
      </c>
      <c r="G70" s="8">
        <v>50000</v>
      </c>
      <c r="H70" s="8">
        <v>50000</v>
      </c>
      <c r="I70" s="64">
        <v>49962.29</v>
      </c>
      <c r="J70" s="58">
        <f t="shared" si="0"/>
        <v>99.92458</v>
      </c>
      <c r="K70" s="13"/>
    </row>
    <row r="71" spans="1:11" ht="12">
      <c r="A71" s="25">
        <v>65</v>
      </c>
      <c r="B71" s="4"/>
      <c r="C71" s="4"/>
      <c r="D71" s="4"/>
      <c r="E71" s="18" t="s">
        <v>307</v>
      </c>
      <c r="F71" s="8">
        <v>30000</v>
      </c>
      <c r="G71" s="8">
        <v>30000</v>
      </c>
      <c r="H71" s="8">
        <v>60000</v>
      </c>
      <c r="I71" s="64">
        <v>50962.42</v>
      </c>
      <c r="J71" s="58">
        <f t="shared" si="0"/>
        <v>84.93736666666666</v>
      </c>
      <c r="K71" s="13"/>
    </row>
    <row r="72" spans="1:11" ht="12">
      <c r="A72" s="25">
        <v>66</v>
      </c>
      <c r="B72" s="4"/>
      <c r="C72" s="4"/>
      <c r="D72" s="4"/>
      <c r="E72" s="18" t="s">
        <v>341</v>
      </c>
      <c r="F72" s="8"/>
      <c r="G72" s="8">
        <v>60000</v>
      </c>
      <c r="H72" s="8">
        <v>85000</v>
      </c>
      <c r="I72" s="64">
        <v>67505.65</v>
      </c>
      <c r="J72" s="58">
        <f t="shared" si="0"/>
        <v>79.41841176470588</v>
      </c>
      <c r="K72" s="13"/>
    </row>
    <row r="73" spans="1:11" ht="48" customHeight="1">
      <c r="A73" s="25">
        <v>67</v>
      </c>
      <c r="B73" s="4"/>
      <c r="C73" s="4"/>
      <c r="D73" s="4"/>
      <c r="E73" s="18" t="s">
        <v>186</v>
      </c>
      <c r="F73" s="8"/>
      <c r="G73" s="8">
        <v>420000</v>
      </c>
      <c r="H73" s="8">
        <v>0</v>
      </c>
      <c r="I73" s="64">
        <v>0</v>
      </c>
      <c r="J73" s="58" t="e">
        <f t="shared" si="0"/>
        <v>#DIV/0!</v>
      </c>
      <c r="K73" s="13"/>
    </row>
    <row r="74" spans="1:11" ht="12">
      <c r="A74" s="25">
        <v>68</v>
      </c>
      <c r="B74" s="4"/>
      <c r="C74" s="4"/>
      <c r="D74" s="4"/>
      <c r="E74" s="18" t="s">
        <v>339</v>
      </c>
      <c r="F74" s="8"/>
      <c r="G74" s="8">
        <v>50000</v>
      </c>
      <c r="H74" s="8">
        <v>176000</v>
      </c>
      <c r="I74" s="64">
        <v>174726.3</v>
      </c>
      <c r="J74" s="58">
        <f t="shared" si="0"/>
        <v>99.27630681818181</v>
      </c>
      <c r="K74" s="13"/>
    </row>
    <row r="75" spans="1:11" ht="12">
      <c r="A75" s="25">
        <v>69</v>
      </c>
      <c r="B75" s="4"/>
      <c r="C75" s="4"/>
      <c r="D75" s="4"/>
      <c r="E75" s="18" t="s">
        <v>503</v>
      </c>
      <c r="F75" s="8"/>
      <c r="G75" s="8">
        <v>30000</v>
      </c>
      <c r="H75" s="8">
        <v>10000</v>
      </c>
      <c r="I75" s="64">
        <v>9540.4</v>
      </c>
      <c r="J75" s="58">
        <f t="shared" si="0"/>
        <v>95.404</v>
      </c>
      <c r="K75" s="13"/>
    </row>
    <row r="76" spans="1:11" ht="12.75" customHeight="1">
      <c r="A76" s="25">
        <v>70</v>
      </c>
      <c r="B76" s="4"/>
      <c r="C76" s="4"/>
      <c r="D76" s="4"/>
      <c r="E76" s="18" t="s">
        <v>501</v>
      </c>
      <c r="F76" s="8"/>
      <c r="G76" s="8">
        <v>200000</v>
      </c>
      <c r="H76" s="8">
        <v>12000</v>
      </c>
      <c r="I76" s="64">
        <v>0</v>
      </c>
      <c r="J76" s="58">
        <f t="shared" si="0"/>
        <v>0</v>
      </c>
      <c r="K76" s="13"/>
    </row>
    <row r="77" spans="1:11" ht="12.75" customHeight="1">
      <c r="A77" s="25">
        <v>71</v>
      </c>
      <c r="B77" s="4"/>
      <c r="C77" s="4"/>
      <c r="D77" s="4"/>
      <c r="E77" s="18" t="s">
        <v>502</v>
      </c>
      <c r="F77" s="8"/>
      <c r="G77" s="8">
        <v>250000</v>
      </c>
      <c r="H77" s="8">
        <v>0</v>
      </c>
      <c r="I77" s="64">
        <v>0</v>
      </c>
      <c r="J77" s="58" t="e">
        <f t="shared" si="0"/>
        <v>#DIV/0!</v>
      </c>
      <c r="K77" s="13"/>
    </row>
    <row r="78" spans="1:11" ht="12">
      <c r="A78" s="25">
        <v>72</v>
      </c>
      <c r="B78" s="4"/>
      <c r="C78" s="4"/>
      <c r="D78" s="4"/>
      <c r="E78" s="18" t="s">
        <v>340</v>
      </c>
      <c r="F78" s="8"/>
      <c r="G78" s="8">
        <v>180000</v>
      </c>
      <c r="H78" s="8">
        <v>0</v>
      </c>
      <c r="I78" s="64">
        <v>0</v>
      </c>
      <c r="J78" s="58" t="e">
        <f t="shared" si="0"/>
        <v>#DIV/0!</v>
      </c>
      <c r="K78" s="13"/>
    </row>
    <row r="79" spans="1:11" ht="12">
      <c r="A79" s="25">
        <v>73</v>
      </c>
      <c r="B79" s="4"/>
      <c r="C79" s="4"/>
      <c r="D79" s="4"/>
      <c r="E79" s="18" t="s">
        <v>342</v>
      </c>
      <c r="F79" s="8"/>
      <c r="G79" s="8">
        <v>50000</v>
      </c>
      <c r="H79" s="8">
        <v>86000</v>
      </c>
      <c r="I79" s="64">
        <v>84561.29</v>
      </c>
      <c r="J79" s="58">
        <f t="shared" si="0"/>
        <v>98.32708139534883</v>
      </c>
      <c r="K79" s="13"/>
    </row>
    <row r="80" spans="1:11" ht="12">
      <c r="A80" s="25">
        <v>74</v>
      </c>
      <c r="B80" s="4"/>
      <c r="C80" s="4"/>
      <c r="D80" s="4"/>
      <c r="E80" s="18" t="s">
        <v>580</v>
      </c>
      <c r="F80" s="8">
        <v>100000</v>
      </c>
      <c r="G80" s="8">
        <v>15000</v>
      </c>
      <c r="H80" s="8">
        <v>19000</v>
      </c>
      <c r="I80" s="64">
        <v>18894.96</v>
      </c>
      <c r="J80" s="58">
        <f t="shared" si="0"/>
        <v>99.44715789473683</v>
      </c>
      <c r="K80" s="13"/>
    </row>
    <row r="81" spans="1:11" ht="12">
      <c r="A81" s="25">
        <v>75</v>
      </c>
      <c r="B81" s="4"/>
      <c r="C81" s="4"/>
      <c r="D81" s="4"/>
      <c r="E81" s="18" t="s">
        <v>673</v>
      </c>
      <c r="F81" s="8"/>
      <c r="G81" s="8">
        <v>0</v>
      </c>
      <c r="H81" s="8">
        <v>7000</v>
      </c>
      <c r="I81" s="64">
        <v>4890.74</v>
      </c>
      <c r="J81" s="58">
        <f t="shared" si="0"/>
        <v>69.86771428571427</v>
      </c>
      <c r="K81" s="13"/>
    </row>
    <row r="82" spans="1:11" ht="12">
      <c r="A82" s="25">
        <v>76</v>
      </c>
      <c r="B82" s="4"/>
      <c r="C82" s="4"/>
      <c r="D82" s="4"/>
      <c r="E82" s="18" t="s">
        <v>552</v>
      </c>
      <c r="F82" s="8"/>
      <c r="G82" s="8">
        <v>0</v>
      </c>
      <c r="H82" s="8">
        <v>75000</v>
      </c>
      <c r="I82" s="64">
        <v>73999.8</v>
      </c>
      <c r="J82" s="58">
        <f t="shared" si="0"/>
        <v>98.6664</v>
      </c>
      <c r="K82" s="13"/>
    </row>
    <row r="83" spans="1:11" ht="12">
      <c r="A83" s="25">
        <v>77</v>
      </c>
      <c r="B83" s="4"/>
      <c r="C83" s="4"/>
      <c r="D83" s="4"/>
      <c r="E83" s="18" t="s">
        <v>553</v>
      </c>
      <c r="F83" s="8"/>
      <c r="G83" s="8">
        <v>0</v>
      </c>
      <c r="H83" s="8">
        <v>388000</v>
      </c>
      <c r="I83" s="64">
        <v>386148.37</v>
      </c>
      <c r="J83" s="58">
        <f t="shared" si="0"/>
        <v>99.52277577319587</v>
      </c>
      <c r="K83" s="13"/>
    </row>
    <row r="84" spans="1:11" ht="12">
      <c r="A84" s="25">
        <v>78</v>
      </c>
      <c r="B84" s="4" t="s">
        <v>521</v>
      </c>
      <c r="C84" s="4" t="s">
        <v>522</v>
      </c>
      <c r="D84" s="4">
        <v>4300</v>
      </c>
      <c r="E84" s="18" t="s">
        <v>604</v>
      </c>
      <c r="F84" s="8">
        <f>SUM(F85:F89)</f>
        <v>276000</v>
      </c>
      <c r="G84" s="8">
        <f>SUM(G85:G91)</f>
        <v>537000</v>
      </c>
      <c r="H84" s="8">
        <f>SUM(H85:H92)</f>
        <v>372200</v>
      </c>
      <c r="I84" s="64">
        <f>SUM(I85:I92)</f>
        <v>320890.71</v>
      </c>
      <c r="J84" s="58">
        <f t="shared" si="0"/>
        <v>86.21459161741</v>
      </c>
      <c r="K84" s="13">
        <f>SUM(K85:K89)</f>
        <v>0</v>
      </c>
    </row>
    <row r="85" spans="1:11" ht="12">
      <c r="A85" s="25">
        <v>79</v>
      </c>
      <c r="B85" s="4" t="s">
        <v>521</v>
      </c>
      <c r="C85" s="4" t="s">
        <v>522</v>
      </c>
      <c r="D85" s="4"/>
      <c r="E85" s="18" t="s">
        <v>609</v>
      </c>
      <c r="F85" s="8">
        <v>165000</v>
      </c>
      <c r="G85" s="8">
        <v>320000</v>
      </c>
      <c r="H85" s="8">
        <v>117000</v>
      </c>
      <c r="I85" s="64">
        <v>82401.03</v>
      </c>
      <c r="J85" s="58">
        <f t="shared" si="0"/>
        <v>70.42823076923077</v>
      </c>
      <c r="K85" s="13"/>
    </row>
    <row r="86" spans="1:11" ht="12">
      <c r="A86" s="25">
        <v>80</v>
      </c>
      <c r="B86" s="4" t="s">
        <v>521</v>
      </c>
      <c r="C86" s="4" t="s">
        <v>522</v>
      </c>
      <c r="D86" s="4"/>
      <c r="E86" s="18" t="s">
        <v>344</v>
      </c>
      <c r="F86" s="8">
        <v>6000</v>
      </c>
      <c r="G86" s="8">
        <v>2000</v>
      </c>
      <c r="H86" s="8">
        <v>3500</v>
      </c>
      <c r="I86" s="64">
        <v>3219.99</v>
      </c>
      <c r="J86" s="58">
        <f t="shared" si="0"/>
        <v>91.99971428571429</v>
      </c>
      <c r="K86" s="13"/>
    </row>
    <row r="87" spans="1:11" ht="12">
      <c r="A87" s="25">
        <v>81</v>
      </c>
      <c r="B87" s="4" t="s">
        <v>521</v>
      </c>
      <c r="C87" s="4" t="s">
        <v>522</v>
      </c>
      <c r="D87" s="4"/>
      <c r="E87" s="18" t="s">
        <v>467</v>
      </c>
      <c r="F87" s="8">
        <v>45000</v>
      </c>
      <c r="G87" s="8">
        <v>50000</v>
      </c>
      <c r="H87" s="8">
        <v>60000</v>
      </c>
      <c r="I87" s="64">
        <v>53413.26</v>
      </c>
      <c r="J87" s="58">
        <f t="shared" si="0"/>
        <v>89.02210000000001</v>
      </c>
      <c r="K87" s="13"/>
    </row>
    <row r="88" spans="1:11" ht="12">
      <c r="A88" s="25">
        <v>82</v>
      </c>
      <c r="B88" s="4" t="s">
        <v>521</v>
      </c>
      <c r="C88" s="4" t="s">
        <v>522</v>
      </c>
      <c r="D88" s="4"/>
      <c r="E88" s="18" t="s">
        <v>343</v>
      </c>
      <c r="F88" s="8">
        <v>30000</v>
      </c>
      <c r="G88" s="8">
        <v>35000</v>
      </c>
      <c r="H88" s="8">
        <v>85000</v>
      </c>
      <c r="I88" s="64">
        <v>79814.32</v>
      </c>
      <c r="J88" s="58">
        <f aca="true" t="shared" si="2" ref="J88:J161">SUM(I88/H88)*100</f>
        <v>93.89920000000001</v>
      </c>
      <c r="K88" s="13"/>
    </row>
    <row r="89" spans="1:11" ht="12">
      <c r="A89" s="25">
        <v>83</v>
      </c>
      <c r="B89" s="4"/>
      <c r="C89" s="4"/>
      <c r="D89" s="4"/>
      <c r="E89" s="18" t="s">
        <v>254</v>
      </c>
      <c r="F89" s="8">
        <v>30000</v>
      </c>
      <c r="G89" s="8">
        <v>80000</v>
      </c>
      <c r="H89" s="8">
        <v>78600</v>
      </c>
      <c r="I89" s="64">
        <v>77939.7</v>
      </c>
      <c r="J89" s="58">
        <f t="shared" si="2"/>
        <v>99.15992366412213</v>
      </c>
      <c r="K89" s="13"/>
    </row>
    <row r="90" spans="1:11" ht="12">
      <c r="A90" s="25">
        <v>84</v>
      </c>
      <c r="B90" s="4"/>
      <c r="C90" s="4"/>
      <c r="D90" s="4"/>
      <c r="E90" s="18" t="s">
        <v>707</v>
      </c>
      <c r="F90" s="8"/>
      <c r="G90" s="8">
        <v>10000</v>
      </c>
      <c r="H90" s="8">
        <v>8100</v>
      </c>
      <c r="I90" s="64">
        <v>7466.4</v>
      </c>
      <c r="J90" s="58">
        <f t="shared" si="2"/>
        <v>92.17777777777776</v>
      </c>
      <c r="K90" s="13"/>
    </row>
    <row r="91" spans="1:11" ht="12">
      <c r="A91" s="25">
        <v>85</v>
      </c>
      <c r="B91" s="4"/>
      <c r="C91" s="4"/>
      <c r="D91" s="4"/>
      <c r="E91" s="18" t="s">
        <v>621</v>
      </c>
      <c r="F91" s="8"/>
      <c r="G91" s="8">
        <v>40000</v>
      </c>
      <c r="H91" s="8">
        <v>5000</v>
      </c>
      <c r="I91" s="64">
        <v>4636</v>
      </c>
      <c r="J91" s="58">
        <f t="shared" si="2"/>
        <v>92.72</v>
      </c>
      <c r="K91" s="13"/>
    </row>
    <row r="92" spans="1:11" ht="12">
      <c r="A92" s="25">
        <v>86</v>
      </c>
      <c r="B92" s="4"/>
      <c r="C92" s="4"/>
      <c r="D92" s="4"/>
      <c r="E92" s="18" t="s">
        <v>554</v>
      </c>
      <c r="F92" s="8"/>
      <c r="G92" s="8">
        <v>0</v>
      </c>
      <c r="H92" s="8">
        <v>15000</v>
      </c>
      <c r="I92" s="64">
        <v>12000.01</v>
      </c>
      <c r="J92" s="58">
        <f t="shared" si="2"/>
        <v>80.00006666666667</v>
      </c>
      <c r="K92" s="13"/>
    </row>
    <row r="93" spans="1:11" ht="12">
      <c r="A93" s="25">
        <v>87</v>
      </c>
      <c r="B93" s="4"/>
      <c r="C93" s="4"/>
      <c r="D93" s="4">
        <v>4590</v>
      </c>
      <c r="E93" s="18" t="s">
        <v>555</v>
      </c>
      <c r="F93" s="8"/>
      <c r="G93" s="8">
        <v>0</v>
      </c>
      <c r="H93" s="8">
        <f>SUM(H94)</f>
        <v>3300</v>
      </c>
      <c r="I93" s="64">
        <f>SUM(I94)</f>
        <v>2846.55</v>
      </c>
      <c r="J93" s="58">
        <f t="shared" si="2"/>
        <v>86.25909090909092</v>
      </c>
      <c r="K93" s="13"/>
    </row>
    <row r="94" spans="1:11" ht="12">
      <c r="A94" s="25">
        <v>88</v>
      </c>
      <c r="B94" s="4"/>
      <c r="C94" s="4"/>
      <c r="D94" s="4"/>
      <c r="E94" s="18" t="s">
        <v>555</v>
      </c>
      <c r="F94" s="8"/>
      <c r="G94" s="8">
        <v>0</v>
      </c>
      <c r="H94" s="8">
        <v>3300</v>
      </c>
      <c r="I94" s="64">
        <v>2846.55</v>
      </c>
      <c r="J94" s="58">
        <f t="shared" si="2"/>
        <v>86.25909090909092</v>
      </c>
      <c r="K94" s="13"/>
    </row>
    <row r="95" spans="1:11" ht="24">
      <c r="A95" s="25">
        <v>89</v>
      </c>
      <c r="B95" s="4"/>
      <c r="C95" s="4"/>
      <c r="D95" s="4">
        <v>4600</v>
      </c>
      <c r="E95" s="18" t="s">
        <v>556</v>
      </c>
      <c r="F95" s="8"/>
      <c r="G95" s="8">
        <f>SUM(G96)</f>
        <v>0</v>
      </c>
      <c r="H95" s="8">
        <f>SUM(H96)</f>
        <v>2000</v>
      </c>
      <c r="I95" s="64">
        <f>SUM(I96)</f>
        <v>1424</v>
      </c>
      <c r="J95" s="58">
        <f t="shared" si="2"/>
        <v>71.2</v>
      </c>
      <c r="K95" s="13"/>
    </row>
    <row r="96" spans="1:11" ht="24">
      <c r="A96" s="25">
        <v>90</v>
      </c>
      <c r="B96" s="4"/>
      <c r="C96" s="4"/>
      <c r="D96" s="4"/>
      <c r="E96" s="18" t="s">
        <v>556</v>
      </c>
      <c r="F96" s="8"/>
      <c r="G96" s="8"/>
      <c r="H96" s="8">
        <v>2000</v>
      </c>
      <c r="I96" s="64">
        <v>1424</v>
      </c>
      <c r="J96" s="58">
        <f t="shared" si="2"/>
        <v>71.2</v>
      </c>
      <c r="K96" s="13"/>
    </row>
    <row r="97" spans="1:11" ht="12">
      <c r="A97" s="25">
        <v>91</v>
      </c>
      <c r="B97" s="4" t="s">
        <v>521</v>
      </c>
      <c r="C97" s="4" t="s">
        <v>522</v>
      </c>
      <c r="D97" s="4">
        <v>6050</v>
      </c>
      <c r="E97" s="18" t="s">
        <v>606</v>
      </c>
      <c r="F97" s="8">
        <f>SUM(F98:F98)</f>
        <v>40000</v>
      </c>
      <c r="G97" s="8">
        <f>SUM(G98:G98)</f>
        <v>8201000</v>
      </c>
      <c r="H97" s="8">
        <f>SUM(H98:H98)</f>
        <v>9411475</v>
      </c>
      <c r="I97" s="64">
        <f>SUM(I98:I98)</f>
        <v>9078539.89</v>
      </c>
      <c r="J97" s="58">
        <f t="shared" si="2"/>
        <v>96.46245556621041</v>
      </c>
      <c r="K97" s="13">
        <f>SUM(K98:K98)</f>
        <v>0</v>
      </c>
    </row>
    <row r="98" spans="1:11" ht="24">
      <c r="A98" s="25">
        <v>92</v>
      </c>
      <c r="B98" s="4"/>
      <c r="C98" s="4"/>
      <c r="D98" s="4"/>
      <c r="E98" s="18" t="s">
        <v>286</v>
      </c>
      <c r="F98" s="8">
        <v>40000</v>
      </c>
      <c r="G98" s="8">
        <f>8971000-770000</f>
        <v>8201000</v>
      </c>
      <c r="H98" s="8">
        <v>9411475</v>
      </c>
      <c r="I98" s="64">
        <v>9078539.89</v>
      </c>
      <c r="J98" s="58">
        <f t="shared" si="2"/>
        <v>96.46245556621041</v>
      </c>
      <c r="K98" s="13">
        <v>0</v>
      </c>
    </row>
    <row r="99" spans="1:11" ht="12">
      <c r="A99" s="25">
        <v>93</v>
      </c>
      <c r="B99" s="4" t="s">
        <v>521</v>
      </c>
      <c r="C99" s="6">
        <v>60095</v>
      </c>
      <c r="D99" s="6" t="s">
        <v>523</v>
      </c>
      <c r="E99" s="19" t="s">
        <v>607</v>
      </c>
      <c r="F99" s="7" t="e">
        <f>SUM(F100+F104+F111+#REF!+#REF!)</f>
        <v>#REF!</v>
      </c>
      <c r="G99" s="7">
        <f>SUM(G100+G104+G111)</f>
        <v>3375000</v>
      </c>
      <c r="H99" s="7">
        <f>SUM(H100+H104+H111+H108)</f>
        <v>3370870</v>
      </c>
      <c r="I99" s="65">
        <f>SUM(I100+I104+I111+I108)</f>
        <v>3289490.23</v>
      </c>
      <c r="J99" s="58">
        <f t="shared" si="2"/>
        <v>97.58579328185306</v>
      </c>
      <c r="K99" s="12">
        <f>SUM(K100+K104+K111)</f>
        <v>-200000</v>
      </c>
    </row>
    <row r="100" spans="1:11" ht="12">
      <c r="A100" s="25">
        <v>94</v>
      </c>
      <c r="B100" s="4" t="s">
        <v>521</v>
      </c>
      <c r="C100" s="4" t="s">
        <v>522</v>
      </c>
      <c r="D100" s="4">
        <v>4270</v>
      </c>
      <c r="E100" s="18" t="s">
        <v>532</v>
      </c>
      <c r="F100" s="8">
        <f>SUM(F101:F103)</f>
        <v>136000</v>
      </c>
      <c r="G100" s="8">
        <f>SUM(G101:G103)</f>
        <v>150000</v>
      </c>
      <c r="H100" s="8">
        <f>SUM(H101:H103)</f>
        <v>273200</v>
      </c>
      <c r="I100" s="64">
        <f>SUM(I101:I103)</f>
        <v>207671.1</v>
      </c>
      <c r="J100" s="58">
        <f t="shared" si="2"/>
        <v>76.01431185944362</v>
      </c>
      <c r="K100" s="13">
        <f>SUM(K101:K102)</f>
        <v>0</v>
      </c>
    </row>
    <row r="101" spans="1:11" ht="12">
      <c r="A101" s="25">
        <v>95</v>
      </c>
      <c r="B101" s="4" t="s">
        <v>521</v>
      </c>
      <c r="C101" s="4" t="s">
        <v>522</v>
      </c>
      <c r="D101" s="4"/>
      <c r="E101" s="18" t="s">
        <v>610</v>
      </c>
      <c r="F101" s="8">
        <v>120000</v>
      </c>
      <c r="G101" s="8">
        <v>80000</v>
      </c>
      <c r="H101" s="8">
        <v>186500</v>
      </c>
      <c r="I101" s="64">
        <v>184621.1</v>
      </c>
      <c r="J101" s="58">
        <f t="shared" si="2"/>
        <v>98.99254691689008</v>
      </c>
      <c r="K101" s="13"/>
    </row>
    <row r="102" spans="1:11" ht="13.5" customHeight="1">
      <c r="A102" s="25">
        <v>96</v>
      </c>
      <c r="B102" s="4"/>
      <c r="C102" s="4"/>
      <c r="D102" s="4"/>
      <c r="E102" s="18" t="s">
        <v>255</v>
      </c>
      <c r="F102" s="8">
        <v>16000</v>
      </c>
      <c r="G102" s="8">
        <v>20000</v>
      </c>
      <c r="H102" s="8">
        <v>27700</v>
      </c>
      <c r="I102" s="64">
        <v>23050</v>
      </c>
      <c r="J102" s="58">
        <f t="shared" si="2"/>
        <v>83.21299638989169</v>
      </c>
      <c r="K102" s="13"/>
    </row>
    <row r="103" spans="1:11" ht="12.75" customHeight="1">
      <c r="A103" s="25">
        <v>97</v>
      </c>
      <c r="B103" s="4"/>
      <c r="C103" s="4"/>
      <c r="D103" s="4"/>
      <c r="E103" s="18" t="s">
        <v>345</v>
      </c>
      <c r="F103" s="8"/>
      <c r="G103" s="8">
        <v>50000</v>
      </c>
      <c r="H103" s="8">
        <v>59000</v>
      </c>
      <c r="I103" s="64">
        <v>0</v>
      </c>
      <c r="J103" s="58">
        <f t="shared" si="2"/>
        <v>0</v>
      </c>
      <c r="K103" s="13"/>
    </row>
    <row r="104" spans="1:11" ht="12">
      <c r="A104" s="25">
        <v>98</v>
      </c>
      <c r="B104" s="4"/>
      <c r="C104" s="4"/>
      <c r="D104" s="4">
        <v>4300</v>
      </c>
      <c r="E104" s="18" t="s">
        <v>604</v>
      </c>
      <c r="F104" s="8">
        <f>SUM(F105:F107)</f>
        <v>70000</v>
      </c>
      <c r="G104" s="8">
        <f>SUM(G105:G107)</f>
        <v>85000</v>
      </c>
      <c r="H104" s="8">
        <f>SUM(H105:H107)</f>
        <v>25000</v>
      </c>
      <c r="I104" s="64">
        <f>SUM(I105:I107)</f>
        <v>22588.02</v>
      </c>
      <c r="J104" s="58">
        <f t="shared" si="2"/>
        <v>90.35208</v>
      </c>
      <c r="K104" s="13">
        <f>SUM(K105:K107)</f>
        <v>0</v>
      </c>
    </row>
    <row r="105" spans="1:11" ht="12.75" customHeight="1">
      <c r="A105" s="25">
        <v>99</v>
      </c>
      <c r="B105" s="4"/>
      <c r="C105" s="4"/>
      <c r="D105" s="4"/>
      <c r="E105" s="18" t="s">
        <v>377</v>
      </c>
      <c r="F105" s="8">
        <v>20000</v>
      </c>
      <c r="G105" s="8">
        <v>30000</v>
      </c>
      <c r="H105" s="8">
        <v>15000</v>
      </c>
      <c r="I105" s="64">
        <v>13198.77</v>
      </c>
      <c r="J105" s="58">
        <f t="shared" si="2"/>
        <v>87.9918</v>
      </c>
      <c r="K105" s="13"/>
    </row>
    <row r="106" spans="1:11" ht="12.75" customHeight="1">
      <c r="A106" s="25">
        <v>100</v>
      </c>
      <c r="B106" s="4"/>
      <c r="C106" s="4"/>
      <c r="D106" s="4"/>
      <c r="E106" s="18" t="s">
        <v>346</v>
      </c>
      <c r="F106" s="8"/>
      <c r="G106" s="8">
        <v>25000</v>
      </c>
      <c r="H106" s="8">
        <v>0</v>
      </c>
      <c r="I106" s="64">
        <v>0</v>
      </c>
      <c r="J106" s="58" t="e">
        <f t="shared" si="2"/>
        <v>#DIV/0!</v>
      </c>
      <c r="K106" s="13"/>
    </row>
    <row r="107" spans="1:11" ht="12">
      <c r="A107" s="25">
        <v>101</v>
      </c>
      <c r="B107" s="4"/>
      <c r="C107" s="4"/>
      <c r="D107" s="4"/>
      <c r="E107" s="18" t="s">
        <v>735</v>
      </c>
      <c r="F107" s="8">
        <v>50000</v>
      </c>
      <c r="G107" s="8">
        <v>30000</v>
      </c>
      <c r="H107" s="8">
        <v>10000</v>
      </c>
      <c r="I107" s="64">
        <v>9389.25</v>
      </c>
      <c r="J107" s="58">
        <f t="shared" si="2"/>
        <v>93.8925</v>
      </c>
      <c r="K107" s="13"/>
    </row>
    <row r="108" spans="1:11" ht="12">
      <c r="A108" s="25">
        <v>102</v>
      </c>
      <c r="B108" s="4"/>
      <c r="C108" s="4"/>
      <c r="D108" s="4">
        <v>4430</v>
      </c>
      <c r="E108" s="18" t="s">
        <v>605</v>
      </c>
      <c r="F108" s="8"/>
      <c r="G108" s="8">
        <v>0</v>
      </c>
      <c r="H108" s="8">
        <f>SUM(H109:H110)</f>
        <v>5000</v>
      </c>
      <c r="I108" s="64">
        <f>SUM(I109:I110)</f>
        <v>3500</v>
      </c>
      <c r="J108" s="58">
        <f t="shared" si="2"/>
        <v>70</v>
      </c>
      <c r="K108" s="13"/>
    </row>
    <row r="109" spans="1:11" ht="12">
      <c r="A109" s="25">
        <v>103</v>
      </c>
      <c r="B109" s="4"/>
      <c r="C109" s="4"/>
      <c r="D109" s="4"/>
      <c r="E109" s="18" t="s">
        <v>376</v>
      </c>
      <c r="F109" s="8"/>
      <c r="G109" s="8"/>
      <c r="H109" s="8">
        <v>2000</v>
      </c>
      <c r="I109" s="64">
        <v>2000</v>
      </c>
      <c r="J109" s="58">
        <f t="shared" si="2"/>
        <v>100</v>
      </c>
      <c r="K109" s="13"/>
    </row>
    <row r="110" spans="1:11" ht="12">
      <c r="A110" s="25">
        <v>104</v>
      </c>
      <c r="B110" s="4"/>
      <c r="C110" s="4"/>
      <c r="D110" s="4"/>
      <c r="E110" s="18" t="s">
        <v>375</v>
      </c>
      <c r="F110" s="8"/>
      <c r="G110" s="8"/>
      <c r="H110" s="8">
        <v>3000</v>
      </c>
      <c r="I110" s="64">
        <v>1500</v>
      </c>
      <c r="J110" s="58">
        <f t="shared" si="2"/>
        <v>50</v>
      </c>
      <c r="K110" s="13"/>
    </row>
    <row r="111" spans="1:11" ht="12">
      <c r="A111" s="25">
        <v>105</v>
      </c>
      <c r="B111" s="4"/>
      <c r="C111" s="4"/>
      <c r="D111" s="4">
        <v>6050</v>
      </c>
      <c r="E111" s="18" t="s">
        <v>606</v>
      </c>
      <c r="F111" s="8">
        <f>SUM(F112:F112)</f>
        <v>90000</v>
      </c>
      <c r="G111" s="8">
        <f>SUM(G112:G112)</f>
        <v>3140000</v>
      </c>
      <c r="H111" s="8">
        <f>SUM(H112:H112)</f>
        <v>3067670</v>
      </c>
      <c r="I111" s="64">
        <f>SUM(I112:I112)</f>
        <v>3055731.11</v>
      </c>
      <c r="J111" s="58">
        <f t="shared" si="2"/>
        <v>99.61081570051537</v>
      </c>
      <c r="K111" s="13">
        <f>SUM(K112:K112)</f>
        <v>-200000</v>
      </c>
    </row>
    <row r="112" spans="1:11" ht="24" customHeight="1">
      <c r="A112" s="25">
        <v>106</v>
      </c>
      <c r="B112" s="4"/>
      <c r="C112" s="4"/>
      <c r="D112" s="4"/>
      <c r="E112" s="18" t="s">
        <v>288</v>
      </c>
      <c r="F112" s="8">
        <v>90000</v>
      </c>
      <c r="G112" s="8">
        <f>2650000+490000</f>
        <v>3140000</v>
      </c>
      <c r="H112" s="8">
        <v>3067670</v>
      </c>
      <c r="I112" s="64">
        <v>3055731.11</v>
      </c>
      <c r="J112" s="58">
        <f t="shared" si="2"/>
        <v>99.61081570051537</v>
      </c>
      <c r="K112" s="13">
        <v>-200000</v>
      </c>
    </row>
    <row r="113" spans="1:11" ht="12.75">
      <c r="A113" s="25">
        <v>107</v>
      </c>
      <c r="B113" s="83" t="s">
        <v>225</v>
      </c>
      <c r="C113" s="84"/>
      <c r="D113" s="84"/>
      <c r="E113" s="84"/>
      <c r="F113" s="5" t="e">
        <f>SUM(F51+F62+F99)</f>
        <v>#REF!</v>
      </c>
      <c r="G113" s="5">
        <f>SUM(G51+G62+G99)</f>
        <v>13911500</v>
      </c>
      <c r="H113" s="5">
        <f>SUM(H51+H62+H99+H59)</f>
        <v>15984345</v>
      </c>
      <c r="I113" s="66">
        <f>SUM(I51+I62+I99+I59)</f>
        <v>15409817.39</v>
      </c>
      <c r="J113" s="58">
        <f t="shared" si="2"/>
        <v>96.40568562552923</v>
      </c>
      <c r="K113" s="14" t="e">
        <f>SUM(K51+K62+K99)</f>
        <v>#REF!</v>
      </c>
    </row>
    <row r="114" spans="1:11" ht="14.25" customHeight="1">
      <c r="A114" s="25">
        <v>108</v>
      </c>
      <c r="B114" s="4">
        <v>700</v>
      </c>
      <c r="C114" s="6">
        <v>70004</v>
      </c>
      <c r="D114" s="6" t="s">
        <v>523</v>
      </c>
      <c r="E114" s="19" t="s">
        <v>244</v>
      </c>
      <c r="F114" s="7">
        <f>SUM(F117+F119+F121+F124+F126)</f>
        <v>106000</v>
      </c>
      <c r="G114" s="7">
        <f>SUM(G117+G119+G121+G124+G126)</f>
        <v>94500</v>
      </c>
      <c r="H114" s="7">
        <f>SUM(H117+H119+H121+H124+H126+H115)</f>
        <v>101500</v>
      </c>
      <c r="I114" s="65">
        <f>SUM(I117+I119+I121+I124+I126+I115)</f>
        <v>71067.37</v>
      </c>
      <c r="J114" s="58">
        <f t="shared" si="2"/>
        <v>70.01711330049261</v>
      </c>
      <c r="K114" s="12">
        <f>SUM(K117+K119+K121+K124+K126)</f>
        <v>45000</v>
      </c>
    </row>
    <row r="115" spans="1:11" ht="14.25" customHeight="1">
      <c r="A115" s="25">
        <v>109</v>
      </c>
      <c r="B115" s="4"/>
      <c r="C115" s="6"/>
      <c r="D115" s="48">
        <v>4170</v>
      </c>
      <c r="E115" s="18" t="s">
        <v>269</v>
      </c>
      <c r="F115" s="7"/>
      <c r="G115" s="44">
        <f>SUM(G116)</f>
        <v>0</v>
      </c>
      <c r="H115" s="44">
        <f>SUM(H116)</f>
        <v>12000</v>
      </c>
      <c r="I115" s="67">
        <f>SUM(I116)</f>
        <v>11900</v>
      </c>
      <c r="J115" s="58">
        <f t="shared" si="2"/>
        <v>99.16666666666667</v>
      </c>
      <c r="K115" s="12"/>
    </row>
    <row r="116" spans="1:11" ht="14.25" customHeight="1">
      <c r="A116" s="25">
        <v>110</v>
      </c>
      <c r="B116" s="4"/>
      <c r="C116" s="6"/>
      <c r="D116" s="6"/>
      <c r="E116" s="18" t="s">
        <v>269</v>
      </c>
      <c r="F116" s="7"/>
      <c r="G116" s="7"/>
      <c r="H116" s="7">
        <v>12000</v>
      </c>
      <c r="I116" s="65">
        <v>11900</v>
      </c>
      <c r="J116" s="58">
        <f t="shared" si="2"/>
        <v>99.16666666666667</v>
      </c>
      <c r="K116" s="12"/>
    </row>
    <row r="117" spans="1:11" ht="12" customHeight="1">
      <c r="A117" s="25">
        <v>111</v>
      </c>
      <c r="B117" s="4"/>
      <c r="C117" s="6"/>
      <c r="D117" s="4">
        <v>4210</v>
      </c>
      <c r="E117" s="18" t="s">
        <v>526</v>
      </c>
      <c r="F117" s="8">
        <f>SUM(F118:F118)</f>
        <v>500</v>
      </c>
      <c r="G117" s="8">
        <f>SUM(G118:G118)</f>
        <v>1500</v>
      </c>
      <c r="H117" s="8">
        <f>SUM(H118:H118)</f>
        <v>1500</v>
      </c>
      <c r="I117" s="64">
        <f>SUM(I118:I118)</f>
        <v>582.67</v>
      </c>
      <c r="J117" s="58">
        <f t="shared" si="2"/>
        <v>38.84466666666667</v>
      </c>
      <c r="K117" s="13">
        <f>SUM(K118:K118)</f>
        <v>0</v>
      </c>
    </row>
    <row r="118" spans="1:11" ht="12" customHeight="1">
      <c r="A118" s="25">
        <v>112</v>
      </c>
      <c r="B118" s="4"/>
      <c r="C118" s="6"/>
      <c r="D118" s="4"/>
      <c r="E118" s="18" t="s">
        <v>259</v>
      </c>
      <c r="F118" s="8">
        <v>500</v>
      </c>
      <c r="G118" s="8">
        <v>1500</v>
      </c>
      <c r="H118" s="8">
        <v>1500</v>
      </c>
      <c r="I118" s="64">
        <v>582.67</v>
      </c>
      <c r="J118" s="58">
        <f t="shared" si="2"/>
        <v>38.84466666666667</v>
      </c>
      <c r="K118" s="13"/>
    </row>
    <row r="119" spans="1:11" ht="12">
      <c r="A119" s="25">
        <v>113</v>
      </c>
      <c r="B119" s="4" t="s">
        <v>521</v>
      </c>
      <c r="C119" s="4" t="s">
        <v>522</v>
      </c>
      <c r="D119" s="4">
        <v>4260</v>
      </c>
      <c r="E119" s="18" t="s">
        <v>528</v>
      </c>
      <c r="F119" s="8">
        <f>SUM(F120:F120)</f>
        <v>10000</v>
      </c>
      <c r="G119" s="8">
        <f>SUM(G120:G120)</f>
        <v>10000</v>
      </c>
      <c r="H119" s="8">
        <f>SUM(H120:H120)</f>
        <v>10000</v>
      </c>
      <c r="I119" s="64">
        <f>SUM(I120:I120)</f>
        <v>8224.81</v>
      </c>
      <c r="J119" s="58">
        <f t="shared" si="2"/>
        <v>82.2481</v>
      </c>
      <c r="K119" s="13">
        <f>SUM(K120:K120)</f>
        <v>5000</v>
      </c>
    </row>
    <row r="120" spans="1:11" ht="12">
      <c r="A120" s="25">
        <v>114</v>
      </c>
      <c r="B120" s="4" t="s">
        <v>521</v>
      </c>
      <c r="C120" s="4" t="s">
        <v>522</v>
      </c>
      <c r="D120" s="4"/>
      <c r="E120" s="18" t="s">
        <v>613</v>
      </c>
      <c r="F120" s="8">
        <v>10000</v>
      </c>
      <c r="G120" s="8">
        <v>10000</v>
      </c>
      <c r="H120" s="8">
        <v>10000</v>
      </c>
      <c r="I120" s="64">
        <v>8224.81</v>
      </c>
      <c r="J120" s="58">
        <f t="shared" si="2"/>
        <v>82.2481</v>
      </c>
      <c r="K120" s="13">
        <v>5000</v>
      </c>
    </row>
    <row r="121" spans="1:11" ht="12">
      <c r="A121" s="25">
        <v>115</v>
      </c>
      <c r="B121" s="4" t="s">
        <v>521</v>
      </c>
      <c r="C121" s="4" t="s">
        <v>522</v>
      </c>
      <c r="D121" s="4">
        <v>4270</v>
      </c>
      <c r="E121" s="18" t="s">
        <v>532</v>
      </c>
      <c r="F121" s="8">
        <f>SUM(F122:F122)</f>
        <v>85000</v>
      </c>
      <c r="G121" s="8">
        <f>SUM(G122:G123)</f>
        <v>70000</v>
      </c>
      <c r="H121" s="8">
        <f>SUM(H122:H123)</f>
        <v>72000</v>
      </c>
      <c r="I121" s="64">
        <f>SUM(I122:I123)</f>
        <v>46230.94</v>
      </c>
      <c r="J121" s="58">
        <f t="shared" si="2"/>
        <v>64.20963888888889</v>
      </c>
      <c r="K121" s="13">
        <f>SUM(K122:K122)</f>
        <v>40000</v>
      </c>
    </row>
    <row r="122" spans="1:11" ht="12">
      <c r="A122" s="25">
        <v>116</v>
      </c>
      <c r="B122" s="4" t="s">
        <v>521</v>
      </c>
      <c r="C122" s="4" t="s">
        <v>522</v>
      </c>
      <c r="D122" s="4"/>
      <c r="E122" s="18" t="s">
        <v>696</v>
      </c>
      <c r="F122" s="8">
        <v>85000</v>
      </c>
      <c r="G122" s="8">
        <v>60000</v>
      </c>
      <c r="H122" s="8">
        <v>48000</v>
      </c>
      <c r="I122" s="64">
        <v>29084.8</v>
      </c>
      <c r="J122" s="58">
        <f t="shared" si="2"/>
        <v>60.593333333333334</v>
      </c>
      <c r="K122" s="13">
        <v>40000</v>
      </c>
    </row>
    <row r="123" spans="1:11" ht="12">
      <c r="A123" s="25">
        <v>117</v>
      </c>
      <c r="B123" s="4"/>
      <c r="C123" s="4"/>
      <c r="D123" s="4"/>
      <c r="E123" s="18" t="s">
        <v>187</v>
      </c>
      <c r="F123" s="8"/>
      <c r="G123" s="8">
        <v>10000</v>
      </c>
      <c r="H123" s="8">
        <v>24000</v>
      </c>
      <c r="I123" s="64">
        <v>17146.14</v>
      </c>
      <c r="J123" s="58">
        <f t="shared" si="2"/>
        <v>71.44225</v>
      </c>
      <c r="K123" s="13"/>
    </row>
    <row r="124" spans="1:11" ht="12">
      <c r="A124" s="25">
        <v>118</v>
      </c>
      <c r="B124" s="4" t="s">
        <v>521</v>
      </c>
      <c r="C124" s="4" t="s">
        <v>522</v>
      </c>
      <c r="D124" s="4">
        <v>4300</v>
      </c>
      <c r="E124" s="18" t="s">
        <v>604</v>
      </c>
      <c r="F124" s="8">
        <f>SUM(F125:F125)</f>
        <v>8000</v>
      </c>
      <c r="G124" s="8">
        <f>SUM(G125:G125)</f>
        <v>10000</v>
      </c>
      <c r="H124" s="8">
        <f>SUM(H125:H125)</f>
        <v>3000</v>
      </c>
      <c r="I124" s="64">
        <f>SUM(I125:I125)</f>
        <v>2497.95</v>
      </c>
      <c r="J124" s="58">
        <f t="shared" si="2"/>
        <v>83.26499999999999</v>
      </c>
      <c r="K124" s="13">
        <f>SUM(K125:K125)</f>
        <v>0</v>
      </c>
    </row>
    <row r="125" spans="1:11" ht="12">
      <c r="A125" s="25">
        <v>119</v>
      </c>
      <c r="B125" s="4" t="s">
        <v>521</v>
      </c>
      <c r="C125" s="4" t="s">
        <v>522</v>
      </c>
      <c r="D125" s="4"/>
      <c r="E125" s="18" t="s">
        <v>260</v>
      </c>
      <c r="F125" s="8">
        <v>8000</v>
      </c>
      <c r="G125" s="8">
        <v>10000</v>
      </c>
      <c r="H125" s="8">
        <v>3000</v>
      </c>
      <c r="I125" s="64">
        <v>2497.95</v>
      </c>
      <c r="J125" s="58">
        <f t="shared" si="2"/>
        <v>83.26499999999999</v>
      </c>
      <c r="K125" s="13"/>
    </row>
    <row r="126" spans="1:11" ht="12">
      <c r="A126" s="25">
        <v>120</v>
      </c>
      <c r="B126" s="4" t="s">
        <v>521</v>
      </c>
      <c r="C126" s="4" t="s">
        <v>522</v>
      </c>
      <c r="D126" s="4">
        <v>4430</v>
      </c>
      <c r="E126" s="18" t="s">
        <v>605</v>
      </c>
      <c r="F126" s="8">
        <f>SUM(F127)</f>
        <v>2500</v>
      </c>
      <c r="G126" s="8">
        <f>SUM(G127)</f>
        <v>3000</v>
      </c>
      <c r="H126" s="8">
        <f>SUM(H127)</f>
        <v>3000</v>
      </c>
      <c r="I126" s="64">
        <f>SUM(I127)</f>
        <v>1631</v>
      </c>
      <c r="J126" s="58">
        <f t="shared" si="2"/>
        <v>54.36666666666666</v>
      </c>
      <c r="K126" s="13">
        <f>SUM(K127)</f>
        <v>0</v>
      </c>
    </row>
    <row r="127" spans="1:11" ht="12">
      <c r="A127" s="25">
        <v>121</v>
      </c>
      <c r="B127" s="4" t="s">
        <v>521</v>
      </c>
      <c r="C127" s="4" t="s">
        <v>522</v>
      </c>
      <c r="D127" s="4"/>
      <c r="E127" s="18" t="s">
        <v>261</v>
      </c>
      <c r="F127" s="8">
        <v>2500</v>
      </c>
      <c r="G127" s="8">
        <v>3000</v>
      </c>
      <c r="H127" s="8">
        <v>3000</v>
      </c>
      <c r="I127" s="64">
        <v>1631</v>
      </c>
      <c r="J127" s="58">
        <f t="shared" si="2"/>
        <v>54.36666666666666</v>
      </c>
      <c r="K127" s="13"/>
    </row>
    <row r="128" spans="1:11" ht="12">
      <c r="A128" s="25">
        <v>122</v>
      </c>
      <c r="B128" s="4" t="s">
        <v>521</v>
      </c>
      <c r="C128" s="6">
        <v>70005</v>
      </c>
      <c r="D128" s="6" t="s">
        <v>523</v>
      </c>
      <c r="E128" s="19" t="s">
        <v>614</v>
      </c>
      <c r="F128" s="7" t="e">
        <f>SUM(#REF!+#REF!+F131+F138+F140+F143+F145)</f>
        <v>#REF!</v>
      </c>
      <c r="G128" s="7">
        <f>SUM(G131+G138+G140+G143+G145+G129)</f>
        <v>1586000</v>
      </c>
      <c r="H128" s="7">
        <f>SUM(H131+H138+H140+H143+H145+H129)</f>
        <v>661343</v>
      </c>
      <c r="I128" s="65">
        <f>SUM(I131+I138+I140+I143+I145+I129)</f>
        <v>553294.15</v>
      </c>
      <c r="J128" s="58">
        <f t="shared" si="2"/>
        <v>83.66220705443318</v>
      </c>
      <c r="K128" s="12">
        <f>SUM(K143+K131+K138+K140+K145)</f>
        <v>0</v>
      </c>
    </row>
    <row r="129" spans="1:11" ht="24">
      <c r="A129" s="25">
        <v>123</v>
      </c>
      <c r="B129" s="4"/>
      <c r="C129" s="6"/>
      <c r="D129" s="48">
        <v>2710</v>
      </c>
      <c r="E129" s="47" t="s">
        <v>297</v>
      </c>
      <c r="F129" s="44"/>
      <c r="G129" s="44">
        <f>SUM(G130)</f>
        <v>75000</v>
      </c>
      <c r="H129" s="44">
        <f>SUM(H130)</f>
        <v>75000</v>
      </c>
      <c r="I129" s="67">
        <f>SUM(I130)</f>
        <v>75000</v>
      </c>
      <c r="J129" s="58">
        <f t="shared" si="2"/>
        <v>100</v>
      </c>
      <c r="K129" s="12"/>
    </row>
    <row r="130" spans="1:11" ht="23.25" customHeight="1">
      <c r="A130" s="25">
        <v>124</v>
      </c>
      <c r="B130" s="4"/>
      <c r="C130" s="6"/>
      <c r="D130" s="6"/>
      <c r="E130" s="47" t="s">
        <v>41</v>
      </c>
      <c r="F130" s="7"/>
      <c r="G130" s="44">
        <v>75000</v>
      </c>
      <c r="H130" s="44">
        <v>75000</v>
      </c>
      <c r="I130" s="67">
        <v>75000</v>
      </c>
      <c r="J130" s="58">
        <f t="shared" si="2"/>
        <v>100</v>
      </c>
      <c r="K130" s="12"/>
    </row>
    <row r="131" spans="1:11" ht="12">
      <c r="A131" s="25">
        <v>125</v>
      </c>
      <c r="B131" s="4" t="s">
        <v>521</v>
      </c>
      <c r="C131" s="4" t="s">
        <v>522</v>
      </c>
      <c r="D131" s="4">
        <v>4300</v>
      </c>
      <c r="E131" s="18" t="s">
        <v>604</v>
      </c>
      <c r="F131" s="8">
        <f>SUM(F132:F135)</f>
        <v>43000</v>
      </c>
      <c r="G131" s="8">
        <f>SUM(G132:G137)</f>
        <v>101000</v>
      </c>
      <c r="H131" s="8">
        <f>SUM(H132:H137)</f>
        <v>101000</v>
      </c>
      <c r="I131" s="64">
        <f>SUM(I132:I137)</f>
        <v>72394.53</v>
      </c>
      <c r="J131" s="58">
        <f t="shared" si="2"/>
        <v>71.67775247524753</v>
      </c>
      <c r="K131" s="13">
        <f>SUM(K132:K135)</f>
        <v>0</v>
      </c>
    </row>
    <row r="132" spans="1:11" ht="12">
      <c r="A132" s="25">
        <v>126</v>
      </c>
      <c r="B132" s="4"/>
      <c r="C132" s="4"/>
      <c r="D132" s="4"/>
      <c r="E132" s="18" t="s">
        <v>378</v>
      </c>
      <c r="F132" s="8">
        <v>15000</v>
      </c>
      <c r="G132" s="8">
        <v>20000</v>
      </c>
      <c r="H132" s="8">
        <v>25000</v>
      </c>
      <c r="I132" s="64">
        <v>15894</v>
      </c>
      <c r="J132" s="58">
        <f t="shared" si="2"/>
        <v>63.576</v>
      </c>
      <c r="K132" s="13"/>
    </row>
    <row r="133" spans="1:11" ht="12">
      <c r="A133" s="25">
        <v>127</v>
      </c>
      <c r="B133" s="4"/>
      <c r="C133" s="4"/>
      <c r="D133" s="4"/>
      <c r="E133" s="18" t="s">
        <v>379</v>
      </c>
      <c r="F133" s="8">
        <v>10000</v>
      </c>
      <c r="G133" s="8">
        <v>13000</v>
      </c>
      <c r="H133" s="8">
        <v>13000</v>
      </c>
      <c r="I133" s="64">
        <v>10074.09</v>
      </c>
      <c r="J133" s="58">
        <f t="shared" si="2"/>
        <v>77.493</v>
      </c>
      <c r="K133" s="13"/>
    </row>
    <row r="134" spans="1:11" ht="12">
      <c r="A134" s="25">
        <v>128</v>
      </c>
      <c r="B134" s="4"/>
      <c r="C134" s="4"/>
      <c r="D134" s="4"/>
      <c r="E134" s="18" t="s">
        <v>533</v>
      </c>
      <c r="F134" s="8">
        <v>10000</v>
      </c>
      <c r="G134" s="8">
        <v>17000</v>
      </c>
      <c r="H134" s="8">
        <v>5000</v>
      </c>
      <c r="I134" s="64">
        <v>970.52</v>
      </c>
      <c r="J134" s="58">
        <f t="shared" si="2"/>
        <v>19.4104</v>
      </c>
      <c r="K134" s="13"/>
    </row>
    <row r="135" spans="1:11" ht="12">
      <c r="A135" s="25">
        <v>129</v>
      </c>
      <c r="B135" s="4"/>
      <c r="C135" s="4"/>
      <c r="D135" s="4"/>
      <c r="E135" s="18" t="s">
        <v>380</v>
      </c>
      <c r="F135" s="8">
        <v>8000</v>
      </c>
      <c r="G135" s="8">
        <v>8000</v>
      </c>
      <c r="H135" s="8">
        <v>3000</v>
      </c>
      <c r="I135" s="64">
        <v>325.92</v>
      </c>
      <c r="J135" s="58">
        <f t="shared" si="2"/>
        <v>10.864</v>
      </c>
      <c r="K135" s="13"/>
    </row>
    <row r="136" spans="1:11" ht="12">
      <c r="A136" s="25">
        <v>130</v>
      </c>
      <c r="B136" s="4"/>
      <c r="C136" s="4"/>
      <c r="D136" s="4"/>
      <c r="E136" s="18" t="s">
        <v>512</v>
      </c>
      <c r="F136" s="8">
        <v>0</v>
      </c>
      <c r="G136" s="8">
        <v>21000</v>
      </c>
      <c r="H136" s="8">
        <v>26000</v>
      </c>
      <c r="I136" s="64">
        <v>22600</v>
      </c>
      <c r="J136" s="58">
        <f t="shared" si="2"/>
        <v>86.92307692307692</v>
      </c>
      <c r="K136" s="13"/>
    </row>
    <row r="137" spans="1:11" ht="12">
      <c r="A137" s="25">
        <v>131</v>
      </c>
      <c r="B137" s="4"/>
      <c r="C137" s="4"/>
      <c r="D137" s="4"/>
      <c r="E137" s="18" t="s">
        <v>513</v>
      </c>
      <c r="F137" s="8">
        <v>0</v>
      </c>
      <c r="G137" s="8">
        <v>22000</v>
      </c>
      <c r="H137" s="8">
        <v>29000</v>
      </c>
      <c r="I137" s="64">
        <v>22530</v>
      </c>
      <c r="J137" s="58">
        <f t="shared" si="2"/>
        <v>77.6896551724138</v>
      </c>
      <c r="K137" s="13"/>
    </row>
    <row r="138" spans="1:11" ht="12">
      <c r="A138" s="25">
        <v>132</v>
      </c>
      <c r="B138" s="4" t="s">
        <v>521</v>
      </c>
      <c r="C138" s="4" t="s">
        <v>522</v>
      </c>
      <c r="D138" s="4">
        <v>4430</v>
      </c>
      <c r="E138" s="18" t="s">
        <v>605</v>
      </c>
      <c r="F138" s="8">
        <f>SUM(F139)</f>
        <v>55000</v>
      </c>
      <c r="G138" s="8">
        <f>SUM(G139)</f>
        <v>50000</v>
      </c>
      <c r="H138" s="8">
        <f>SUM(H139)</f>
        <v>43000</v>
      </c>
      <c r="I138" s="64">
        <f>SUM(I139)</f>
        <v>26042.62</v>
      </c>
      <c r="J138" s="58">
        <f t="shared" si="2"/>
        <v>60.56423255813953</v>
      </c>
      <c r="K138" s="13">
        <f>SUM(K139)</f>
        <v>0</v>
      </c>
    </row>
    <row r="139" spans="1:11" ht="12">
      <c r="A139" s="25">
        <v>133</v>
      </c>
      <c r="B139" s="4" t="s">
        <v>521</v>
      </c>
      <c r="C139" s="4" t="s">
        <v>522</v>
      </c>
      <c r="D139" s="4"/>
      <c r="E139" s="18" t="s">
        <v>708</v>
      </c>
      <c r="F139" s="8">
        <v>55000</v>
      </c>
      <c r="G139" s="8">
        <v>50000</v>
      </c>
      <c r="H139" s="8">
        <v>43000</v>
      </c>
      <c r="I139" s="64">
        <v>26042.62</v>
      </c>
      <c r="J139" s="58">
        <f t="shared" si="2"/>
        <v>60.56423255813953</v>
      </c>
      <c r="K139" s="13"/>
    </row>
    <row r="140" spans="1:11" ht="12">
      <c r="A140" s="25">
        <v>134</v>
      </c>
      <c r="B140" s="4" t="s">
        <v>521</v>
      </c>
      <c r="C140" s="4" t="s">
        <v>522</v>
      </c>
      <c r="D140" s="4">
        <v>4530</v>
      </c>
      <c r="E140" s="18" t="s">
        <v>154</v>
      </c>
      <c r="F140" s="8">
        <f>SUM(F141:F142)</f>
        <v>178000</v>
      </c>
      <c r="G140" s="8">
        <f>SUM(G141:G142)</f>
        <v>160000</v>
      </c>
      <c r="H140" s="8">
        <f>SUM(H141:H142)</f>
        <v>95100</v>
      </c>
      <c r="I140" s="64">
        <f>SUM(I141:I142)</f>
        <v>95006</v>
      </c>
      <c r="J140" s="58">
        <f t="shared" si="2"/>
        <v>99.90115667718192</v>
      </c>
      <c r="K140" s="13">
        <f>SUM(K141)</f>
        <v>0</v>
      </c>
    </row>
    <row r="141" spans="1:11" ht="12">
      <c r="A141" s="25">
        <v>135</v>
      </c>
      <c r="B141" s="4" t="s">
        <v>521</v>
      </c>
      <c r="C141" s="4" t="s">
        <v>522</v>
      </c>
      <c r="D141" s="4"/>
      <c r="E141" s="18" t="s">
        <v>468</v>
      </c>
      <c r="F141" s="8">
        <v>110000</v>
      </c>
      <c r="G141" s="8">
        <v>82000</v>
      </c>
      <c r="H141" s="8">
        <v>58800</v>
      </c>
      <c r="I141" s="64">
        <v>58713</v>
      </c>
      <c r="J141" s="58">
        <f t="shared" si="2"/>
        <v>99.85204081632652</v>
      </c>
      <c r="K141" s="13"/>
    </row>
    <row r="142" spans="1:11" ht="12">
      <c r="A142" s="25">
        <v>136</v>
      </c>
      <c r="B142" s="4"/>
      <c r="C142" s="4"/>
      <c r="D142" s="4"/>
      <c r="E142" s="18" t="s">
        <v>492</v>
      </c>
      <c r="F142" s="8">
        <v>68000</v>
      </c>
      <c r="G142" s="8">
        <v>78000</v>
      </c>
      <c r="H142" s="8">
        <v>36300</v>
      </c>
      <c r="I142" s="64">
        <v>36293</v>
      </c>
      <c r="J142" s="58">
        <f t="shared" si="2"/>
        <v>99.98071625344352</v>
      </c>
      <c r="K142" s="13"/>
    </row>
    <row r="143" spans="1:11" ht="12">
      <c r="A143" s="25">
        <v>137</v>
      </c>
      <c r="B143" s="4"/>
      <c r="C143" s="4"/>
      <c r="D143" s="4">
        <v>4590</v>
      </c>
      <c r="E143" s="18" t="s">
        <v>213</v>
      </c>
      <c r="F143" s="8">
        <f>SUM(F144:F144)</f>
        <v>150000</v>
      </c>
      <c r="G143" s="8">
        <f>SUM(G144)</f>
        <v>1100000</v>
      </c>
      <c r="H143" s="8">
        <f>SUM(H144)</f>
        <v>197243</v>
      </c>
      <c r="I143" s="64">
        <f>SUM(I144)</f>
        <v>148291</v>
      </c>
      <c r="J143" s="58">
        <f t="shared" si="2"/>
        <v>75.18188224677175</v>
      </c>
      <c r="K143" s="13">
        <f>SUM(K144:K144)</f>
        <v>0</v>
      </c>
    </row>
    <row r="144" spans="1:11" ht="12">
      <c r="A144" s="25">
        <v>138</v>
      </c>
      <c r="B144" s="4"/>
      <c r="C144" s="4"/>
      <c r="D144" s="4"/>
      <c r="E144" s="18" t="s">
        <v>616</v>
      </c>
      <c r="F144" s="8">
        <v>150000</v>
      </c>
      <c r="G144" s="8">
        <v>1100000</v>
      </c>
      <c r="H144" s="8">
        <v>197243</v>
      </c>
      <c r="I144" s="64">
        <v>148291</v>
      </c>
      <c r="J144" s="58">
        <f t="shared" si="2"/>
        <v>75.18188224677175</v>
      </c>
      <c r="K144" s="13"/>
    </row>
    <row r="145" spans="1:11" ht="12">
      <c r="A145" s="25">
        <v>139</v>
      </c>
      <c r="B145" s="4" t="s">
        <v>521</v>
      </c>
      <c r="C145" s="4" t="s">
        <v>522</v>
      </c>
      <c r="D145" s="4">
        <v>6060</v>
      </c>
      <c r="E145" s="18" t="s">
        <v>691</v>
      </c>
      <c r="F145" s="8">
        <f>SUM(F146)</f>
        <v>50000</v>
      </c>
      <c r="G145" s="8">
        <f>SUM(G146)</f>
        <v>100000</v>
      </c>
      <c r="H145" s="8">
        <f>SUM(H146)</f>
        <v>150000</v>
      </c>
      <c r="I145" s="64">
        <f>SUM(I146)</f>
        <v>136560</v>
      </c>
      <c r="J145" s="58">
        <f t="shared" si="2"/>
        <v>91.03999999999999</v>
      </c>
      <c r="K145" s="13">
        <f>SUM(K146)</f>
        <v>0</v>
      </c>
    </row>
    <row r="146" spans="1:11" ht="16.5" customHeight="1">
      <c r="A146" s="25">
        <v>140</v>
      </c>
      <c r="B146" s="4"/>
      <c r="C146" s="4"/>
      <c r="D146" s="4"/>
      <c r="E146" s="18" t="s">
        <v>289</v>
      </c>
      <c r="F146" s="8">
        <v>50000</v>
      </c>
      <c r="G146" s="8">
        <v>100000</v>
      </c>
      <c r="H146" s="8">
        <v>150000</v>
      </c>
      <c r="I146" s="64">
        <v>136560</v>
      </c>
      <c r="J146" s="58">
        <f t="shared" si="2"/>
        <v>91.03999999999999</v>
      </c>
      <c r="K146" s="13"/>
    </row>
    <row r="147" spans="1:11" ht="12.75">
      <c r="A147" s="25">
        <v>141</v>
      </c>
      <c r="B147" s="77" t="s">
        <v>226</v>
      </c>
      <c r="C147" s="78"/>
      <c r="D147" s="78"/>
      <c r="E147" s="78"/>
      <c r="F147" s="5" t="e">
        <f>SUM(F114+F128)</f>
        <v>#REF!</v>
      </c>
      <c r="G147" s="5">
        <f>SUM(G114+G128)</f>
        <v>1680500</v>
      </c>
      <c r="H147" s="5">
        <f>SUM(H114+H128)</f>
        <v>762843</v>
      </c>
      <c r="I147" s="66">
        <f>SUM(I114+I128)</f>
        <v>624361.52</v>
      </c>
      <c r="J147" s="58">
        <f t="shared" si="2"/>
        <v>81.84666045306834</v>
      </c>
      <c r="K147" s="14">
        <f>SUM(K114+K128)</f>
        <v>45000</v>
      </c>
    </row>
    <row r="148" spans="1:11" ht="12">
      <c r="A148" s="25">
        <v>142</v>
      </c>
      <c r="B148" s="4">
        <v>710</v>
      </c>
      <c r="C148" s="6">
        <v>71004</v>
      </c>
      <c r="D148" s="6" t="s">
        <v>523</v>
      </c>
      <c r="E148" s="19" t="s">
        <v>679</v>
      </c>
      <c r="F148" s="8" t="e">
        <f>SUM(#REF!+F149)</f>
        <v>#REF!</v>
      </c>
      <c r="G148" s="8">
        <f aca="true" t="shared" si="3" ref="G148:I149">SUM(G149)</f>
        <v>130000</v>
      </c>
      <c r="H148" s="8">
        <f t="shared" si="3"/>
        <v>110000</v>
      </c>
      <c r="I148" s="64">
        <f t="shared" si="3"/>
        <v>59780</v>
      </c>
      <c r="J148" s="58">
        <f t="shared" si="2"/>
        <v>54.345454545454544</v>
      </c>
      <c r="K148" s="12">
        <f>SUM(K149)</f>
        <v>0</v>
      </c>
    </row>
    <row r="149" spans="1:11" ht="12">
      <c r="A149" s="25">
        <v>143</v>
      </c>
      <c r="B149" s="4" t="s">
        <v>521</v>
      </c>
      <c r="C149" s="4" t="s">
        <v>522</v>
      </c>
      <c r="D149" s="4">
        <v>4300</v>
      </c>
      <c r="E149" s="18" t="s">
        <v>604</v>
      </c>
      <c r="F149" s="8">
        <f>SUM(F150)</f>
        <v>110000</v>
      </c>
      <c r="G149" s="8">
        <f t="shared" si="3"/>
        <v>130000</v>
      </c>
      <c r="H149" s="8">
        <f t="shared" si="3"/>
        <v>110000</v>
      </c>
      <c r="I149" s="64">
        <f t="shared" si="3"/>
        <v>59780</v>
      </c>
      <c r="J149" s="58">
        <f t="shared" si="2"/>
        <v>54.345454545454544</v>
      </c>
      <c r="K149" s="13">
        <f>SUM(K150)</f>
        <v>0</v>
      </c>
    </row>
    <row r="150" spans="1:11" ht="12">
      <c r="A150" s="25">
        <v>144</v>
      </c>
      <c r="B150" s="4" t="s">
        <v>521</v>
      </c>
      <c r="C150" s="4" t="s">
        <v>522</v>
      </c>
      <c r="D150" s="4"/>
      <c r="E150" s="18" t="s">
        <v>615</v>
      </c>
      <c r="F150" s="8">
        <v>110000</v>
      </c>
      <c r="G150" s="8">
        <v>130000</v>
      </c>
      <c r="H150" s="8">
        <v>110000</v>
      </c>
      <c r="I150" s="64">
        <v>59780</v>
      </c>
      <c r="J150" s="58">
        <f t="shared" si="2"/>
        <v>54.345454545454544</v>
      </c>
      <c r="K150" s="13"/>
    </row>
    <row r="151" spans="1:11" ht="12.75">
      <c r="A151" s="25">
        <v>145</v>
      </c>
      <c r="B151" s="77" t="s">
        <v>227</v>
      </c>
      <c r="C151" s="78"/>
      <c r="D151" s="78"/>
      <c r="E151" s="78"/>
      <c r="F151" s="5" t="e">
        <f>SUM(F148)</f>
        <v>#REF!</v>
      </c>
      <c r="G151" s="5">
        <f>SUM(G148)</f>
        <v>130000</v>
      </c>
      <c r="H151" s="5">
        <f>SUM(H148)</f>
        <v>110000</v>
      </c>
      <c r="I151" s="66">
        <f>SUM(I148)</f>
        <v>59780</v>
      </c>
      <c r="J151" s="58">
        <f t="shared" si="2"/>
        <v>54.345454545454544</v>
      </c>
      <c r="K151" s="14" t="e">
        <f>SUM(K148+#REF!)</f>
        <v>#REF!</v>
      </c>
    </row>
    <row r="152" spans="1:11" ht="12">
      <c r="A152" s="25">
        <v>146</v>
      </c>
      <c r="B152" s="4">
        <v>750</v>
      </c>
      <c r="C152" s="6">
        <v>75011</v>
      </c>
      <c r="D152" s="6" t="s">
        <v>523</v>
      </c>
      <c r="E152" s="19" t="s">
        <v>680</v>
      </c>
      <c r="F152" s="7">
        <f>SUM(F153+F155+F157+F159)</f>
        <v>122080</v>
      </c>
      <c r="G152" s="7">
        <f>SUM(G153+G155+G157+G159)</f>
        <v>146552</v>
      </c>
      <c r="H152" s="7">
        <f>SUM(H153+H155+H157+H159)</f>
        <v>152239</v>
      </c>
      <c r="I152" s="65">
        <f>SUM(I153+I155+I157+I159)</f>
        <v>139150.16999999998</v>
      </c>
      <c r="J152" s="58">
        <f t="shared" si="2"/>
        <v>91.40244615374509</v>
      </c>
      <c r="K152" s="12">
        <f>SUM(K153+K155+K157+K159)</f>
        <v>0</v>
      </c>
    </row>
    <row r="153" spans="1:11" ht="12">
      <c r="A153" s="25">
        <v>147</v>
      </c>
      <c r="B153" s="4" t="s">
        <v>521</v>
      </c>
      <c r="C153" s="4" t="s">
        <v>522</v>
      </c>
      <c r="D153" s="4">
        <v>4010</v>
      </c>
      <c r="E153" s="18" t="s">
        <v>681</v>
      </c>
      <c r="F153" s="8">
        <f>SUM(F154:F154)</f>
        <v>93430</v>
      </c>
      <c r="G153" s="8">
        <f>SUM(G154:G154)</f>
        <v>113930</v>
      </c>
      <c r="H153" s="8">
        <f>SUM(H154:H154)</f>
        <v>117905</v>
      </c>
      <c r="I153" s="64">
        <f>SUM(I154:I154)</f>
        <v>109548.28</v>
      </c>
      <c r="J153" s="58">
        <f t="shared" si="2"/>
        <v>92.91232772147067</v>
      </c>
      <c r="K153" s="13">
        <f>SUM(K154:K154)</f>
        <v>0</v>
      </c>
    </row>
    <row r="154" spans="1:11" ht="12">
      <c r="A154" s="25">
        <v>148</v>
      </c>
      <c r="B154" s="4"/>
      <c r="C154" s="4"/>
      <c r="D154" s="4"/>
      <c r="E154" s="18" t="s">
        <v>681</v>
      </c>
      <c r="F154" s="8">
        <v>93430</v>
      </c>
      <c r="G154" s="8">
        <v>113930</v>
      </c>
      <c r="H154" s="8">
        <v>117905</v>
      </c>
      <c r="I154" s="64">
        <v>109548.28</v>
      </c>
      <c r="J154" s="58">
        <f t="shared" si="2"/>
        <v>92.91232772147067</v>
      </c>
      <c r="K154" s="13"/>
    </row>
    <row r="155" spans="1:11" ht="12">
      <c r="A155" s="25">
        <v>149</v>
      </c>
      <c r="B155" s="4" t="s">
        <v>521</v>
      </c>
      <c r="C155" s="4" t="s">
        <v>522</v>
      </c>
      <c r="D155" s="4">
        <v>4040</v>
      </c>
      <c r="E155" s="18" t="s">
        <v>682</v>
      </c>
      <c r="F155" s="8">
        <f>SUM(F156)</f>
        <v>7330</v>
      </c>
      <c r="G155" s="8">
        <f>SUM(G156)</f>
        <v>9050</v>
      </c>
      <c r="H155" s="8">
        <f>SUM(H156)</f>
        <v>9050</v>
      </c>
      <c r="I155" s="64">
        <f>SUM(I156)</f>
        <v>7255.11</v>
      </c>
      <c r="J155" s="58">
        <f t="shared" si="2"/>
        <v>80.16696132596685</v>
      </c>
      <c r="K155" s="13">
        <f>SUM(K156)</f>
        <v>0</v>
      </c>
    </row>
    <row r="156" spans="1:11" ht="24">
      <c r="A156" s="25">
        <v>150</v>
      </c>
      <c r="B156" s="4" t="s">
        <v>521</v>
      </c>
      <c r="C156" s="4" t="s">
        <v>522</v>
      </c>
      <c r="D156" s="4"/>
      <c r="E156" s="18" t="s">
        <v>407</v>
      </c>
      <c r="F156" s="8">
        <v>7330</v>
      </c>
      <c r="G156" s="8">
        <v>9050</v>
      </c>
      <c r="H156" s="8">
        <v>9050</v>
      </c>
      <c r="I156" s="64">
        <v>7255.11</v>
      </c>
      <c r="J156" s="58">
        <f t="shared" si="2"/>
        <v>80.16696132596685</v>
      </c>
      <c r="K156" s="13"/>
    </row>
    <row r="157" spans="1:11" ht="12">
      <c r="A157" s="25">
        <v>151</v>
      </c>
      <c r="B157" s="4" t="s">
        <v>521</v>
      </c>
      <c r="C157" s="4" t="s">
        <v>522</v>
      </c>
      <c r="D157" s="4">
        <v>4110</v>
      </c>
      <c r="E157" s="18" t="s">
        <v>611</v>
      </c>
      <c r="F157" s="8">
        <f>SUM(F158)</f>
        <v>18850</v>
      </c>
      <c r="G157" s="8">
        <f>SUM(G158)</f>
        <v>23009</v>
      </c>
      <c r="H157" s="8">
        <f>SUM(H158)</f>
        <v>23711</v>
      </c>
      <c r="I157" s="64">
        <f>SUM(I158)</f>
        <v>20822.67</v>
      </c>
      <c r="J157" s="58">
        <f t="shared" si="2"/>
        <v>87.81860739741047</v>
      </c>
      <c r="K157" s="13">
        <f>SUM(K158)</f>
        <v>0</v>
      </c>
    </row>
    <row r="158" spans="1:11" ht="12">
      <c r="A158" s="25">
        <v>152</v>
      </c>
      <c r="B158" s="4" t="s">
        <v>521</v>
      </c>
      <c r="C158" s="4" t="s">
        <v>522</v>
      </c>
      <c r="D158" s="4"/>
      <c r="E158" s="18" t="s">
        <v>611</v>
      </c>
      <c r="F158" s="8">
        <v>18850</v>
      </c>
      <c r="G158" s="8">
        <v>23009</v>
      </c>
      <c r="H158" s="8">
        <v>23711</v>
      </c>
      <c r="I158" s="64">
        <v>20822.67</v>
      </c>
      <c r="J158" s="58">
        <f t="shared" si="2"/>
        <v>87.81860739741047</v>
      </c>
      <c r="K158" s="13"/>
    </row>
    <row r="159" spans="1:11" ht="12">
      <c r="A159" s="25">
        <v>153</v>
      </c>
      <c r="B159" s="4" t="s">
        <v>521</v>
      </c>
      <c r="C159" s="4" t="s">
        <v>522</v>
      </c>
      <c r="D159" s="4">
        <v>4120</v>
      </c>
      <c r="E159" s="18" t="s">
        <v>612</v>
      </c>
      <c r="F159" s="8">
        <f>SUM(F160)</f>
        <v>2470</v>
      </c>
      <c r="G159" s="8">
        <f>SUM(G160)</f>
        <v>563</v>
      </c>
      <c r="H159" s="8">
        <f>SUM(H160)</f>
        <v>1573</v>
      </c>
      <c r="I159" s="64">
        <f>SUM(I160)</f>
        <v>1524.11</v>
      </c>
      <c r="J159" s="58">
        <f t="shared" si="2"/>
        <v>96.89192625556261</v>
      </c>
      <c r="K159" s="13">
        <f>SUM(K160)</f>
        <v>0</v>
      </c>
    </row>
    <row r="160" spans="1:11" ht="12">
      <c r="A160" s="25">
        <v>154</v>
      </c>
      <c r="B160" s="4" t="s">
        <v>521</v>
      </c>
      <c r="C160" s="4" t="s">
        <v>522</v>
      </c>
      <c r="D160" s="4"/>
      <c r="E160" s="18" t="s">
        <v>612</v>
      </c>
      <c r="F160" s="8">
        <v>2470</v>
      </c>
      <c r="G160" s="8">
        <v>563</v>
      </c>
      <c r="H160" s="8">
        <v>1573</v>
      </c>
      <c r="I160" s="64">
        <v>1524.11</v>
      </c>
      <c r="J160" s="58">
        <f t="shared" si="2"/>
        <v>96.89192625556261</v>
      </c>
      <c r="K160" s="13"/>
    </row>
    <row r="161" spans="1:11" ht="12">
      <c r="A161" s="25">
        <v>155</v>
      </c>
      <c r="B161" s="4" t="s">
        <v>521</v>
      </c>
      <c r="C161" s="6">
        <v>75022</v>
      </c>
      <c r="D161" s="6" t="s">
        <v>523</v>
      </c>
      <c r="E161" s="19" t="s">
        <v>683</v>
      </c>
      <c r="F161" s="7">
        <f>SUM(F162+F164+F168+F174+F176)</f>
        <v>125500</v>
      </c>
      <c r="G161" s="7">
        <f>SUM(G162+G164+G166+G168+G170+G172+G174+G176+G178+G180)</f>
        <v>143500</v>
      </c>
      <c r="H161" s="7">
        <f>SUM(H162+H164+H166+H168+H170+H172+H174+H176+H178+H180)</f>
        <v>155919</v>
      </c>
      <c r="I161" s="65">
        <f>SUM(I162+I164+I166+I168+I170+I172+I174+I176+I178+I180)</f>
        <v>143076.57</v>
      </c>
      <c r="J161" s="58">
        <f t="shared" si="2"/>
        <v>91.76339637888904</v>
      </c>
      <c r="K161" s="12">
        <f>SUM(K162+K164+K168+K174+K176)</f>
        <v>0</v>
      </c>
    </row>
    <row r="162" spans="1:11" ht="12">
      <c r="A162" s="25">
        <v>156</v>
      </c>
      <c r="B162" s="4" t="s">
        <v>521</v>
      </c>
      <c r="C162" s="4" t="s">
        <v>522</v>
      </c>
      <c r="D162" s="4">
        <v>3030</v>
      </c>
      <c r="E162" s="18" t="s">
        <v>525</v>
      </c>
      <c r="F162" s="8">
        <f>SUM(F163:F163)</f>
        <v>98000</v>
      </c>
      <c r="G162" s="8">
        <f>SUM(G163:G163)</f>
        <v>116000</v>
      </c>
      <c r="H162" s="8">
        <f>SUM(H163:H163)</f>
        <v>137719</v>
      </c>
      <c r="I162" s="64">
        <f>SUM(I163:I163)</f>
        <v>128666</v>
      </c>
      <c r="J162" s="58">
        <f aca="true" t="shared" si="4" ref="J162:J228">SUM(I162/H162)*100</f>
        <v>93.42646984076272</v>
      </c>
      <c r="K162" s="13">
        <f>SUM(K163:K163)</f>
        <v>0</v>
      </c>
    </row>
    <row r="163" spans="1:11" ht="12">
      <c r="A163" s="25">
        <v>157</v>
      </c>
      <c r="B163" s="4" t="s">
        <v>521</v>
      </c>
      <c r="C163" s="4" t="s">
        <v>522</v>
      </c>
      <c r="D163" s="4"/>
      <c r="E163" s="18" t="s">
        <v>684</v>
      </c>
      <c r="F163" s="8">
        <v>98000</v>
      </c>
      <c r="G163" s="8">
        <v>116000</v>
      </c>
      <c r="H163" s="8">
        <v>137719</v>
      </c>
      <c r="I163" s="64">
        <v>128666</v>
      </c>
      <c r="J163" s="58">
        <f t="shared" si="4"/>
        <v>93.42646984076272</v>
      </c>
      <c r="K163" s="13"/>
    </row>
    <row r="164" spans="1:11" ht="12">
      <c r="A164" s="25">
        <v>158</v>
      </c>
      <c r="B164" s="4" t="s">
        <v>521</v>
      </c>
      <c r="C164" s="4" t="s">
        <v>522</v>
      </c>
      <c r="D164" s="4">
        <v>4210</v>
      </c>
      <c r="E164" s="18" t="s">
        <v>526</v>
      </c>
      <c r="F164" s="8">
        <f>SUM(F165)</f>
        <v>16000</v>
      </c>
      <c r="G164" s="8">
        <f>SUM(G165)</f>
        <v>9500</v>
      </c>
      <c r="H164" s="8">
        <f>SUM(H165)</f>
        <v>9500</v>
      </c>
      <c r="I164" s="64">
        <f>SUM(I165)</f>
        <v>9155.54</v>
      </c>
      <c r="J164" s="58">
        <f t="shared" si="4"/>
        <v>96.3741052631579</v>
      </c>
      <c r="K164" s="13">
        <f>SUM(K165)</f>
        <v>0</v>
      </c>
    </row>
    <row r="165" spans="1:11" ht="12">
      <c r="A165" s="25">
        <v>159</v>
      </c>
      <c r="B165" s="4" t="s">
        <v>521</v>
      </c>
      <c r="C165" s="4" t="s">
        <v>522</v>
      </c>
      <c r="D165" s="4"/>
      <c r="E165" s="18" t="s">
        <v>420</v>
      </c>
      <c r="F165" s="8">
        <v>16000</v>
      </c>
      <c r="G165" s="8">
        <v>9500</v>
      </c>
      <c r="H165" s="8">
        <v>9500</v>
      </c>
      <c r="I165" s="64">
        <v>9155.54</v>
      </c>
      <c r="J165" s="58">
        <f t="shared" si="4"/>
        <v>96.3741052631579</v>
      </c>
      <c r="K165" s="13"/>
    </row>
    <row r="166" spans="1:11" ht="12">
      <c r="A166" s="25">
        <v>160</v>
      </c>
      <c r="B166" s="4"/>
      <c r="C166" s="4"/>
      <c r="D166" s="4">
        <v>4270</v>
      </c>
      <c r="E166" s="18" t="s">
        <v>532</v>
      </c>
      <c r="F166" s="8"/>
      <c r="G166" s="8">
        <f>SUM(G167)</f>
        <v>3000</v>
      </c>
      <c r="H166" s="8">
        <f>SUM(H167)</f>
        <v>3000</v>
      </c>
      <c r="I166" s="64">
        <f>SUM(I167)</f>
        <v>512.4</v>
      </c>
      <c r="J166" s="58">
        <f t="shared" si="4"/>
        <v>17.08</v>
      </c>
      <c r="K166" s="13"/>
    </row>
    <row r="167" spans="1:11" ht="12">
      <c r="A167" s="25">
        <v>161</v>
      </c>
      <c r="B167" s="4"/>
      <c r="C167" s="4"/>
      <c r="D167" s="4"/>
      <c r="E167" s="18" t="s">
        <v>282</v>
      </c>
      <c r="F167" s="8"/>
      <c r="G167" s="8">
        <v>3000</v>
      </c>
      <c r="H167" s="8">
        <v>3000</v>
      </c>
      <c r="I167" s="64">
        <v>512.4</v>
      </c>
      <c r="J167" s="58">
        <f t="shared" si="4"/>
        <v>17.08</v>
      </c>
      <c r="K167" s="13"/>
    </row>
    <row r="168" spans="1:11" ht="12">
      <c r="A168" s="25">
        <v>162</v>
      </c>
      <c r="B168" s="4" t="s">
        <v>521</v>
      </c>
      <c r="C168" s="4" t="s">
        <v>522</v>
      </c>
      <c r="D168" s="4">
        <v>4300</v>
      </c>
      <c r="E168" s="18" t="s">
        <v>604</v>
      </c>
      <c r="F168" s="8">
        <f>SUM(F169)</f>
        <v>6000</v>
      </c>
      <c r="G168" s="8">
        <f>SUM(G169)</f>
        <v>300</v>
      </c>
      <c r="H168" s="8">
        <f>SUM(H169)</f>
        <v>0</v>
      </c>
      <c r="I168" s="64">
        <f>SUM(I169)</f>
        <v>0</v>
      </c>
      <c r="J168" s="58" t="e">
        <f t="shared" si="4"/>
        <v>#DIV/0!</v>
      </c>
      <c r="K168" s="13">
        <f>SUM(K169)</f>
        <v>0</v>
      </c>
    </row>
    <row r="169" spans="1:11" ht="12">
      <c r="A169" s="25">
        <v>163</v>
      </c>
      <c r="B169" s="4" t="s">
        <v>521</v>
      </c>
      <c r="C169" s="4" t="s">
        <v>522</v>
      </c>
      <c r="D169" s="4"/>
      <c r="E169" s="18" t="s">
        <v>417</v>
      </c>
      <c r="F169" s="8">
        <v>6000</v>
      </c>
      <c r="G169" s="8">
        <v>300</v>
      </c>
      <c r="H169" s="8">
        <v>0</v>
      </c>
      <c r="I169" s="64">
        <v>0</v>
      </c>
      <c r="J169" s="58" t="e">
        <f t="shared" si="4"/>
        <v>#DIV/0!</v>
      </c>
      <c r="K169" s="13"/>
    </row>
    <row r="170" spans="1:11" ht="12">
      <c r="A170" s="25">
        <v>164</v>
      </c>
      <c r="B170" s="4"/>
      <c r="C170" s="4"/>
      <c r="D170" s="4">
        <v>4360</v>
      </c>
      <c r="E170" s="18" t="s">
        <v>100</v>
      </c>
      <c r="F170" s="8"/>
      <c r="G170" s="8">
        <f>SUM(G171)</f>
        <v>2200</v>
      </c>
      <c r="H170" s="8">
        <f>SUM(H171)</f>
        <v>4200</v>
      </c>
      <c r="I170" s="64">
        <f>SUM(I171)</f>
        <v>3468.93</v>
      </c>
      <c r="J170" s="58">
        <f t="shared" si="4"/>
        <v>82.59357142857142</v>
      </c>
      <c r="K170" s="13"/>
    </row>
    <row r="171" spans="1:11" ht="12">
      <c r="A171" s="25">
        <v>165</v>
      </c>
      <c r="B171" s="4"/>
      <c r="C171" s="4"/>
      <c r="D171" s="4"/>
      <c r="E171" s="18" t="s">
        <v>587</v>
      </c>
      <c r="F171" s="8"/>
      <c r="G171" s="8">
        <v>2200</v>
      </c>
      <c r="H171" s="8">
        <v>4200</v>
      </c>
      <c r="I171" s="64">
        <v>3468.93</v>
      </c>
      <c r="J171" s="58">
        <f t="shared" si="4"/>
        <v>82.59357142857142</v>
      </c>
      <c r="K171" s="13"/>
    </row>
    <row r="172" spans="1:11" ht="12">
      <c r="A172" s="25">
        <v>166</v>
      </c>
      <c r="B172" s="4"/>
      <c r="C172" s="4"/>
      <c r="D172" s="4">
        <v>4370</v>
      </c>
      <c r="E172" s="18" t="s">
        <v>101</v>
      </c>
      <c r="F172" s="8"/>
      <c r="G172" s="8">
        <f>SUM(G173)</f>
        <v>3000</v>
      </c>
      <c r="H172" s="8">
        <f>SUM(H173)</f>
        <v>0</v>
      </c>
      <c r="I172" s="64">
        <f>SUM(I173)</f>
        <v>0</v>
      </c>
      <c r="J172" s="58" t="e">
        <f t="shared" si="4"/>
        <v>#DIV/0!</v>
      </c>
      <c r="K172" s="13"/>
    </row>
    <row r="173" spans="1:11" ht="12">
      <c r="A173" s="25">
        <v>167</v>
      </c>
      <c r="B173" s="4"/>
      <c r="C173" s="4"/>
      <c r="D173" s="4"/>
      <c r="E173" s="18" t="s">
        <v>588</v>
      </c>
      <c r="F173" s="8"/>
      <c r="G173" s="8">
        <v>3000</v>
      </c>
      <c r="H173" s="8">
        <v>0</v>
      </c>
      <c r="I173" s="64">
        <v>0</v>
      </c>
      <c r="J173" s="58" t="e">
        <f t="shared" si="4"/>
        <v>#DIV/0!</v>
      </c>
      <c r="K173" s="13"/>
    </row>
    <row r="174" spans="1:11" ht="12">
      <c r="A174" s="25">
        <v>168</v>
      </c>
      <c r="B174" s="4" t="s">
        <v>521</v>
      </c>
      <c r="C174" s="4" t="s">
        <v>522</v>
      </c>
      <c r="D174" s="4">
        <v>4410</v>
      </c>
      <c r="E174" s="18" t="s">
        <v>685</v>
      </c>
      <c r="F174" s="8">
        <f>SUM(F175)</f>
        <v>1000</v>
      </c>
      <c r="G174" s="8">
        <f>SUM(G175)</f>
        <v>1000</v>
      </c>
      <c r="H174" s="8">
        <f>SUM(H175)</f>
        <v>0</v>
      </c>
      <c r="I174" s="64">
        <f>SUM(I175)</f>
        <v>0</v>
      </c>
      <c r="J174" s="58" t="e">
        <f t="shared" si="4"/>
        <v>#DIV/0!</v>
      </c>
      <c r="K174" s="13">
        <f>SUM(K175)</f>
        <v>0</v>
      </c>
    </row>
    <row r="175" spans="1:11" ht="12">
      <c r="A175" s="25">
        <v>169</v>
      </c>
      <c r="B175" s="4" t="s">
        <v>521</v>
      </c>
      <c r="C175" s="4" t="s">
        <v>522</v>
      </c>
      <c r="D175" s="4"/>
      <c r="E175" s="18" t="s">
        <v>419</v>
      </c>
      <c r="F175" s="8">
        <v>1000</v>
      </c>
      <c r="G175" s="8">
        <v>1000</v>
      </c>
      <c r="H175" s="8">
        <v>0</v>
      </c>
      <c r="I175" s="64">
        <v>0</v>
      </c>
      <c r="J175" s="58" t="e">
        <f t="shared" si="4"/>
        <v>#DIV/0!</v>
      </c>
      <c r="K175" s="13"/>
    </row>
    <row r="176" spans="1:11" ht="12">
      <c r="A176" s="25">
        <v>170</v>
      </c>
      <c r="B176" s="4"/>
      <c r="C176" s="4"/>
      <c r="D176" s="4">
        <v>4420</v>
      </c>
      <c r="E176" s="18" t="s">
        <v>333</v>
      </c>
      <c r="F176" s="8">
        <f>SUM(F177)</f>
        <v>4500</v>
      </c>
      <c r="G176" s="8">
        <f>SUM(G177)</f>
        <v>4500</v>
      </c>
      <c r="H176" s="8">
        <f>SUM(H177)</f>
        <v>1500</v>
      </c>
      <c r="I176" s="64">
        <f>SUM(I177)</f>
        <v>1273.7</v>
      </c>
      <c r="J176" s="58">
        <f t="shared" si="4"/>
        <v>84.91333333333334</v>
      </c>
      <c r="K176" s="13">
        <f>SUM(K177)</f>
        <v>0</v>
      </c>
    </row>
    <row r="177" spans="1:11" ht="12">
      <c r="A177" s="25">
        <v>171</v>
      </c>
      <c r="B177" s="4"/>
      <c r="C177" s="4"/>
      <c r="D177" s="4"/>
      <c r="E177" s="18" t="s">
        <v>418</v>
      </c>
      <c r="F177" s="8">
        <v>4500</v>
      </c>
      <c r="G177" s="8">
        <v>4500</v>
      </c>
      <c r="H177" s="8">
        <v>1500</v>
      </c>
      <c r="I177" s="64">
        <v>1273.7</v>
      </c>
      <c r="J177" s="58">
        <f t="shared" si="4"/>
        <v>84.91333333333334</v>
      </c>
      <c r="K177" s="13"/>
    </row>
    <row r="178" spans="1:11" ht="24">
      <c r="A178" s="25">
        <v>172</v>
      </c>
      <c r="B178" s="4"/>
      <c r="C178" s="4"/>
      <c r="D178" s="4">
        <v>4740</v>
      </c>
      <c r="E178" s="18" t="s">
        <v>338</v>
      </c>
      <c r="F178" s="8"/>
      <c r="G178" s="8">
        <f>SUM(G179)</f>
        <v>2000</v>
      </c>
      <c r="H178" s="8">
        <f>SUM(H179)</f>
        <v>0</v>
      </c>
      <c r="I178" s="64">
        <f>SUM(I179)</f>
        <v>0</v>
      </c>
      <c r="J178" s="58" t="e">
        <f t="shared" si="4"/>
        <v>#DIV/0!</v>
      </c>
      <c r="K178" s="13"/>
    </row>
    <row r="179" spans="1:11" ht="15" customHeight="1">
      <c r="A179" s="25">
        <v>173</v>
      </c>
      <c r="B179" s="4"/>
      <c r="C179" s="4"/>
      <c r="D179" s="4"/>
      <c r="E179" s="18" t="s">
        <v>412</v>
      </c>
      <c r="F179" s="8"/>
      <c r="G179" s="8">
        <v>2000</v>
      </c>
      <c r="H179" s="8">
        <v>0</v>
      </c>
      <c r="I179" s="64">
        <v>0</v>
      </c>
      <c r="J179" s="58" t="e">
        <f t="shared" si="4"/>
        <v>#DIV/0!</v>
      </c>
      <c r="K179" s="13"/>
    </row>
    <row r="180" spans="1:11" ht="15" customHeight="1">
      <c r="A180" s="25">
        <v>174</v>
      </c>
      <c r="B180" s="4"/>
      <c r="C180" s="4"/>
      <c r="D180" s="4">
        <v>4750</v>
      </c>
      <c r="E180" s="18" t="s">
        <v>141</v>
      </c>
      <c r="F180" s="8"/>
      <c r="G180" s="8">
        <f>SUM(G181)</f>
        <v>2000</v>
      </c>
      <c r="H180" s="8">
        <f>SUM(H181)</f>
        <v>0</v>
      </c>
      <c r="I180" s="64">
        <f>SUM(I181)</f>
        <v>0</v>
      </c>
      <c r="J180" s="58" t="e">
        <f t="shared" si="4"/>
        <v>#DIV/0!</v>
      </c>
      <c r="K180" s="13"/>
    </row>
    <row r="181" spans="1:11" ht="12.75" customHeight="1">
      <c r="A181" s="25">
        <v>175</v>
      </c>
      <c r="B181" s="4"/>
      <c r="C181" s="4"/>
      <c r="D181" s="4"/>
      <c r="E181" s="18" t="s">
        <v>413</v>
      </c>
      <c r="F181" s="8"/>
      <c r="G181" s="8">
        <v>2000</v>
      </c>
      <c r="H181" s="8">
        <v>0</v>
      </c>
      <c r="I181" s="64">
        <v>0</v>
      </c>
      <c r="J181" s="58" t="e">
        <f t="shared" si="4"/>
        <v>#DIV/0!</v>
      </c>
      <c r="K181" s="13"/>
    </row>
    <row r="182" spans="1:11" ht="12">
      <c r="A182" s="25">
        <v>176</v>
      </c>
      <c r="B182" s="4" t="s">
        <v>521</v>
      </c>
      <c r="C182" s="6">
        <v>75023</v>
      </c>
      <c r="D182" s="6" t="s">
        <v>523</v>
      </c>
      <c r="E182" s="19" t="s">
        <v>686</v>
      </c>
      <c r="F182" s="7" t="e">
        <f>SUM(F185+F189+F191+F193+#REF!+F197+F201+F203+F205+F207+F219+F221+F223+F225+F227+F237+#REF!+F211)</f>
        <v>#REF!</v>
      </c>
      <c r="G182" s="7">
        <f>SUM(G185+G189+G191+G193+G195+G197+G199+G201+G203+G205+G207+G211+G213+G215+G217+G219+G221+G223+G225+G227+G229+G231+G233+G237+G235)</f>
        <v>4983400</v>
      </c>
      <c r="H182" s="7">
        <f>SUM(H185+H189+H191+H193+H195+H197+H199+H201+H203+H205+H207+H211+H213+H215+H217+H219+H221+H223+H225+H227+H229+H231+H233+H237+H235+H183)</f>
        <v>5266969</v>
      </c>
      <c r="I182" s="65">
        <f>SUM(I185+I189+I191+I193+I195+I197+I199+I201+I203+I205+I207+I211+I213+I215+I217+I219+I221+I223+I225+I227+I229+I231+I233+I237+I235+I183)</f>
        <v>5001295.75</v>
      </c>
      <c r="J182" s="58">
        <f t="shared" si="4"/>
        <v>94.95586076166387</v>
      </c>
      <c r="K182" s="12" t="e">
        <f>SUM(#REF!+K185+K189+K191+K193+#REF!+K197+K201+K205+K203+K207+K219+K221+K223+K225+K227+#REF!+K237)</f>
        <v>#REF!</v>
      </c>
    </row>
    <row r="183" spans="1:11" ht="12">
      <c r="A183" s="25">
        <v>177</v>
      </c>
      <c r="B183" s="4"/>
      <c r="C183" s="6"/>
      <c r="D183" s="48">
        <v>3020</v>
      </c>
      <c r="E183" s="47" t="s">
        <v>557</v>
      </c>
      <c r="F183" s="7"/>
      <c r="G183" s="7"/>
      <c r="H183" s="44">
        <f>SUM(H184)</f>
        <v>3000</v>
      </c>
      <c r="I183" s="67">
        <f>SUM(I184)</f>
        <v>1944.45</v>
      </c>
      <c r="J183" s="58"/>
      <c r="K183" s="12"/>
    </row>
    <row r="184" spans="1:11" ht="12">
      <c r="A184" s="25">
        <v>178</v>
      </c>
      <c r="B184" s="4"/>
      <c r="C184" s="6"/>
      <c r="D184" s="6"/>
      <c r="E184" s="47" t="s">
        <v>557</v>
      </c>
      <c r="F184" s="7"/>
      <c r="G184" s="7"/>
      <c r="H184" s="44">
        <v>3000</v>
      </c>
      <c r="I184" s="67">
        <v>1944.45</v>
      </c>
      <c r="J184" s="58"/>
      <c r="K184" s="12"/>
    </row>
    <row r="185" spans="1:11" ht="12">
      <c r="A185" s="25">
        <v>179</v>
      </c>
      <c r="B185" s="4" t="s">
        <v>521</v>
      </c>
      <c r="C185" s="4" t="s">
        <v>522</v>
      </c>
      <c r="D185" s="4">
        <v>4010</v>
      </c>
      <c r="E185" s="18" t="s">
        <v>681</v>
      </c>
      <c r="F185" s="8">
        <f>SUM(F186:F187)</f>
        <v>2221375</v>
      </c>
      <c r="G185" s="8">
        <f>SUM(G186:G187)</f>
        <v>2805500</v>
      </c>
      <c r="H185" s="8">
        <f>SUM(H186:H188)</f>
        <v>2939888</v>
      </c>
      <c r="I185" s="64">
        <f>SUM(I186:I188)</f>
        <v>2877280.0500000003</v>
      </c>
      <c r="J185" s="58">
        <f t="shared" si="4"/>
        <v>97.87039676341412</v>
      </c>
      <c r="K185" s="13">
        <f>SUM(K186:K187)</f>
        <v>0</v>
      </c>
    </row>
    <row r="186" spans="1:11" ht="12">
      <c r="A186" s="25">
        <v>180</v>
      </c>
      <c r="B186" s="4" t="s">
        <v>521</v>
      </c>
      <c r="C186" s="4" t="s">
        <v>522</v>
      </c>
      <c r="D186" s="4"/>
      <c r="E186" s="18" t="s">
        <v>687</v>
      </c>
      <c r="F186" s="8">
        <v>2186375</v>
      </c>
      <c r="G186" s="8">
        <v>2770000</v>
      </c>
      <c r="H186" s="8">
        <v>2884888</v>
      </c>
      <c r="I186" s="64">
        <v>2827284.54</v>
      </c>
      <c r="J186" s="58">
        <f t="shared" si="4"/>
        <v>98.00326875774726</v>
      </c>
      <c r="K186" s="13"/>
    </row>
    <row r="187" spans="1:11" ht="12">
      <c r="A187" s="25">
        <v>181</v>
      </c>
      <c r="B187" s="4"/>
      <c r="C187" s="4"/>
      <c r="D187" s="4"/>
      <c r="E187" s="18" t="s">
        <v>401</v>
      </c>
      <c r="F187" s="8">
        <v>35000</v>
      </c>
      <c r="G187" s="8">
        <v>35500</v>
      </c>
      <c r="H187" s="8">
        <v>35500</v>
      </c>
      <c r="I187" s="64">
        <v>30497.91</v>
      </c>
      <c r="J187" s="58">
        <f t="shared" si="4"/>
        <v>85.90960563380283</v>
      </c>
      <c r="K187" s="13"/>
    </row>
    <row r="188" spans="1:11" ht="12">
      <c r="A188" s="25">
        <v>182</v>
      </c>
      <c r="B188" s="4"/>
      <c r="C188" s="4"/>
      <c r="D188" s="4"/>
      <c r="E188" s="18" t="s">
        <v>558</v>
      </c>
      <c r="F188" s="8"/>
      <c r="G188" s="8">
        <v>0</v>
      </c>
      <c r="H188" s="8">
        <v>19500</v>
      </c>
      <c r="I188" s="64">
        <v>19497.6</v>
      </c>
      <c r="J188" s="58"/>
      <c r="K188" s="13"/>
    </row>
    <row r="189" spans="1:11" ht="12">
      <c r="A189" s="25">
        <v>183</v>
      </c>
      <c r="B189" s="4" t="s">
        <v>521</v>
      </c>
      <c r="C189" s="4" t="s">
        <v>522</v>
      </c>
      <c r="D189" s="4">
        <v>4040</v>
      </c>
      <c r="E189" s="18" t="s">
        <v>682</v>
      </c>
      <c r="F189" s="8">
        <f>SUM(F190)</f>
        <v>141732</v>
      </c>
      <c r="G189" s="8">
        <f>SUM(G190)</f>
        <v>205000</v>
      </c>
      <c r="H189" s="8">
        <f>SUM(H190)</f>
        <v>179600</v>
      </c>
      <c r="I189" s="64">
        <f>SUM(I190)</f>
        <v>179594.57</v>
      </c>
      <c r="J189" s="58">
        <f t="shared" si="4"/>
        <v>99.99697661469934</v>
      </c>
      <c r="K189" s="13">
        <f>SUM(K190)</f>
        <v>0</v>
      </c>
    </row>
    <row r="190" spans="1:11" ht="24">
      <c r="A190" s="25">
        <v>184</v>
      </c>
      <c r="B190" s="4" t="s">
        <v>521</v>
      </c>
      <c r="C190" s="4" t="s">
        <v>522</v>
      </c>
      <c r="D190" s="4"/>
      <c r="E190" s="18" t="s">
        <v>407</v>
      </c>
      <c r="F190" s="8">
        <v>141732</v>
      </c>
      <c r="G190" s="8">
        <v>205000</v>
      </c>
      <c r="H190" s="8">
        <v>179600</v>
      </c>
      <c r="I190" s="64">
        <v>179594.57</v>
      </c>
      <c r="J190" s="58">
        <f t="shared" si="4"/>
        <v>99.99697661469934</v>
      </c>
      <c r="K190" s="13"/>
    </row>
    <row r="191" spans="1:11" ht="12">
      <c r="A191" s="25">
        <v>185</v>
      </c>
      <c r="B191" s="4"/>
      <c r="C191" s="4"/>
      <c r="D191" s="4">
        <v>4100</v>
      </c>
      <c r="E191" s="18" t="s">
        <v>689</v>
      </c>
      <c r="F191" s="8">
        <f>SUM(F192)</f>
        <v>9000</v>
      </c>
      <c r="G191" s="8">
        <f>SUM(G192)</f>
        <v>9000</v>
      </c>
      <c r="H191" s="8">
        <f>SUM(H192)</f>
        <v>19000</v>
      </c>
      <c r="I191" s="64">
        <f>SUM(I192)</f>
        <v>16749.51</v>
      </c>
      <c r="J191" s="58">
        <f t="shared" si="4"/>
        <v>88.15531578947368</v>
      </c>
      <c r="K191" s="13">
        <f>SUM(K192)</f>
        <v>0</v>
      </c>
    </row>
    <row r="192" spans="1:11" ht="38.25" customHeight="1">
      <c r="A192" s="25">
        <v>186</v>
      </c>
      <c r="B192" s="4"/>
      <c r="C192" s="4"/>
      <c r="D192" s="4"/>
      <c r="E192" s="18" t="s">
        <v>408</v>
      </c>
      <c r="F192" s="8">
        <v>9000</v>
      </c>
      <c r="G192" s="8">
        <v>9000</v>
      </c>
      <c r="H192" s="8">
        <v>19000</v>
      </c>
      <c r="I192" s="64">
        <v>16749.51</v>
      </c>
      <c r="J192" s="58">
        <f t="shared" si="4"/>
        <v>88.15531578947368</v>
      </c>
      <c r="K192" s="13"/>
    </row>
    <row r="193" spans="1:11" ht="12">
      <c r="A193" s="25">
        <v>187</v>
      </c>
      <c r="B193" s="4" t="s">
        <v>521</v>
      </c>
      <c r="C193" s="4" t="s">
        <v>522</v>
      </c>
      <c r="D193" s="4">
        <v>4110</v>
      </c>
      <c r="E193" s="18" t="s">
        <v>611</v>
      </c>
      <c r="F193" s="8">
        <f>SUM(F194)</f>
        <v>440000</v>
      </c>
      <c r="G193" s="8">
        <f>SUM(G194)</f>
        <v>556630</v>
      </c>
      <c r="H193" s="8">
        <f>SUM(H194)</f>
        <v>568630</v>
      </c>
      <c r="I193" s="64">
        <f>SUM(I194)</f>
        <v>486651.74</v>
      </c>
      <c r="J193" s="58">
        <f t="shared" si="4"/>
        <v>85.58319821324939</v>
      </c>
      <c r="K193" s="13">
        <f>SUM(K194)</f>
        <v>0</v>
      </c>
    </row>
    <row r="194" spans="1:11" ht="12">
      <c r="A194" s="25">
        <v>188</v>
      </c>
      <c r="B194" s="4" t="s">
        <v>521</v>
      </c>
      <c r="C194" s="4" t="s">
        <v>522</v>
      </c>
      <c r="D194" s="4"/>
      <c r="E194" s="18" t="s">
        <v>611</v>
      </c>
      <c r="F194" s="8">
        <v>440000</v>
      </c>
      <c r="G194" s="8">
        <v>556630</v>
      </c>
      <c r="H194" s="8">
        <v>568630</v>
      </c>
      <c r="I194" s="64">
        <v>486651.74</v>
      </c>
      <c r="J194" s="58">
        <f t="shared" si="4"/>
        <v>85.58319821324939</v>
      </c>
      <c r="K194" s="13"/>
    </row>
    <row r="195" spans="1:11" ht="12">
      <c r="A195" s="25">
        <v>189</v>
      </c>
      <c r="B195" s="4"/>
      <c r="C195" s="4"/>
      <c r="D195" s="4">
        <v>4120</v>
      </c>
      <c r="E195" s="18" t="s">
        <v>612</v>
      </c>
      <c r="F195" s="8"/>
      <c r="G195" s="8">
        <f>SUM(G196)</f>
        <v>75000</v>
      </c>
      <c r="H195" s="8">
        <f>SUM(H196)</f>
        <v>77000</v>
      </c>
      <c r="I195" s="64">
        <f>SUM(I196)</f>
        <v>75794.52</v>
      </c>
      <c r="J195" s="58">
        <f t="shared" si="4"/>
        <v>98.43444155844156</v>
      </c>
      <c r="K195" s="13"/>
    </row>
    <row r="196" spans="1:11" ht="12">
      <c r="A196" s="25">
        <v>190</v>
      </c>
      <c r="B196" s="4"/>
      <c r="C196" s="4"/>
      <c r="D196" s="4"/>
      <c r="E196" s="18" t="s">
        <v>612</v>
      </c>
      <c r="F196" s="8"/>
      <c r="G196" s="8">
        <v>75000</v>
      </c>
      <c r="H196" s="8">
        <v>77000</v>
      </c>
      <c r="I196" s="64">
        <v>75794.52</v>
      </c>
      <c r="J196" s="58">
        <f t="shared" si="4"/>
        <v>98.43444155844156</v>
      </c>
      <c r="K196" s="13"/>
    </row>
    <row r="197" spans="1:11" ht="12">
      <c r="A197" s="25">
        <v>191</v>
      </c>
      <c r="B197" s="4" t="s">
        <v>521</v>
      </c>
      <c r="C197" s="4" t="s">
        <v>522</v>
      </c>
      <c r="D197" s="4">
        <v>4140</v>
      </c>
      <c r="E197" s="18" t="s">
        <v>381</v>
      </c>
      <c r="F197" s="8">
        <f>SUM(F198)</f>
        <v>12000</v>
      </c>
      <c r="G197" s="8">
        <f>SUM(G198)</f>
        <v>30000</v>
      </c>
      <c r="H197" s="8">
        <f>SUM(H198)</f>
        <v>39000</v>
      </c>
      <c r="I197" s="64">
        <f>SUM(I198)</f>
        <v>37868</v>
      </c>
      <c r="J197" s="58">
        <f t="shared" si="4"/>
        <v>97.0974358974359</v>
      </c>
      <c r="K197" s="13">
        <f>SUM(K198)</f>
        <v>0</v>
      </c>
    </row>
    <row r="198" spans="1:11" ht="12">
      <c r="A198" s="25">
        <v>192</v>
      </c>
      <c r="B198" s="4" t="s">
        <v>521</v>
      </c>
      <c r="C198" s="4" t="s">
        <v>522</v>
      </c>
      <c r="D198" s="4"/>
      <c r="E198" s="18" t="s">
        <v>382</v>
      </c>
      <c r="F198" s="8">
        <v>12000</v>
      </c>
      <c r="G198" s="8">
        <v>30000</v>
      </c>
      <c r="H198" s="8">
        <v>39000</v>
      </c>
      <c r="I198" s="64">
        <v>37868</v>
      </c>
      <c r="J198" s="58">
        <f t="shared" si="4"/>
        <v>97.0974358974359</v>
      </c>
      <c r="K198" s="13"/>
    </row>
    <row r="199" spans="1:11" ht="12">
      <c r="A199" s="25">
        <v>193</v>
      </c>
      <c r="B199" s="4"/>
      <c r="C199" s="4"/>
      <c r="D199" s="4">
        <v>4170</v>
      </c>
      <c r="E199" s="18" t="s">
        <v>269</v>
      </c>
      <c r="F199" s="8"/>
      <c r="G199" s="8">
        <f>SUM(G200)</f>
        <v>70000</v>
      </c>
      <c r="H199" s="8">
        <f>SUM(H200)</f>
        <v>90000</v>
      </c>
      <c r="I199" s="64">
        <f>SUM(I200)</f>
        <v>80265.77</v>
      </c>
      <c r="J199" s="58">
        <f t="shared" si="4"/>
        <v>89.1841888888889</v>
      </c>
      <c r="K199" s="13"/>
    </row>
    <row r="200" spans="1:11" ht="24">
      <c r="A200" s="25">
        <v>194</v>
      </c>
      <c r="B200" s="4"/>
      <c r="C200" s="4"/>
      <c r="D200" s="4"/>
      <c r="E200" s="18" t="s">
        <v>509</v>
      </c>
      <c r="F200" s="8"/>
      <c r="G200" s="8">
        <v>70000</v>
      </c>
      <c r="H200" s="8">
        <v>90000</v>
      </c>
      <c r="I200" s="64">
        <v>80265.77</v>
      </c>
      <c r="J200" s="58">
        <f t="shared" si="4"/>
        <v>89.1841888888889</v>
      </c>
      <c r="K200" s="13"/>
    </row>
    <row r="201" spans="1:11" ht="12">
      <c r="A201" s="25">
        <v>195</v>
      </c>
      <c r="B201" s="4" t="s">
        <v>521</v>
      </c>
      <c r="C201" s="4" t="s">
        <v>522</v>
      </c>
      <c r="D201" s="4">
        <v>4210</v>
      </c>
      <c r="E201" s="18" t="s">
        <v>526</v>
      </c>
      <c r="F201" s="8">
        <f>SUM(F202)</f>
        <v>140000</v>
      </c>
      <c r="G201" s="8">
        <f>SUM(G202)</f>
        <v>165000</v>
      </c>
      <c r="H201" s="8">
        <f>SUM(H202)</f>
        <v>145200</v>
      </c>
      <c r="I201" s="64">
        <f>SUM(I202)</f>
        <v>130408.64</v>
      </c>
      <c r="J201" s="58">
        <f t="shared" si="4"/>
        <v>89.8131129476584</v>
      </c>
      <c r="K201" s="13">
        <f>SUM(K202)</f>
        <v>0</v>
      </c>
    </row>
    <row r="202" spans="1:11" ht="24">
      <c r="A202" s="25">
        <v>196</v>
      </c>
      <c r="B202" s="4" t="s">
        <v>521</v>
      </c>
      <c r="C202" s="4" t="s">
        <v>522</v>
      </c>
      <c r="D202" s="4"/>
      <c r="E202" s="18" t="s">
        <v>622</v>
      </c>
      <c r="F202" s="8">
        <v>140000</v>
      </c>
      <c r="G202" s="8">
        <v>165000</v>
      </c>
      <c r="H202" s="8">
        <v>145200</v>
      </c>
      <c r="I202" s="64">
        <v>130408.64</v>
      </c>
      <c r="J202" s="58">
        <f t="shared" si="4"/>
        <v>89.8131129476584</v>
      </c>
      <c r="K202" s="13"/>
    </row>
    <row r="203" spans="1:11" ht="12">
      <c r="A203" s="25">
        <v>197</v>
      </c>
      <c r="B203" s="4" t="s">
        <v>521</v>
      </c>
      <c r="C203" s="4" t="s">
        <v>522</v>
      </c>
      <c r="D203" s="4">
        <v>4260</v>
      </c>
      <c r="E203" s="18" t="s">
        <v>528</v>
      </c>
      <c r="F203" s="8">
        <f>SUM(F204)</f>
        <v>48000</v>
      </c>
      <c r="G203" s="8">
        <f>SUM(G204)</f>
        <v>45000</v>
      </c>
      <c r="H203" s="8">
        <f>SUM(H204)</f>
        <v>38000</v>
      </c>
      <c r="I203" s="64">
        <f>SUM(I204)</f>
        <v>30149.23</v>
      </c>
      <c r="J203" s="58">
        <f t="shared" si="4"/>
        <v>79.34007894736843</v>
      </c>
      <c r="K203" s="13">
        <f>SUM(K204)</f>
        <v>0</v>
      </c>
    </row>
    <row r="204" spans="1:11" ht="12">
      <c r="A204" s="25">
        <v>198</v>
      </c>
      <c r="B204" s="4" t="s">
        <v>521</v>
      </c>
      <c r="C204" s="4" t="s">
        <v>522</v>
      </c>
      <c r="D204" s="4"/>
      <c r="E204" s="18" t="s">
        <v>406</v>
      </c>
      <c r="F204" s="8">
        <v>48000</v>
      </c>
      <c r="G204" s="8">
        <v>45000</v>
      </c>
      <c r="H204" s="8">
        <v>38000</v>
      </c>
      <c r="I204" s="64">
        <v>30149.23</v>
      </c>
      <c r="J204" s="58">
        <f t="shared" si="4"/>
        <v>79.34007894736843</v>
      </c>
      <c r="K204" s="13"/>
    </row>
    <row r="205" spans="1:11" ht="12">
      <c r="A205" s="25">
        <v>199</v>
      </c>
      <c r="B205" s="4"/>
      <c r="C205" s="4"/>
      <c r="D205" s="4">
        <v>4270</v>
      </c>
      <c r="E205" s="18" t="s">
        <v>532</v>
      </c>
      <c r="F205" s="8">
        <f>SUM(F206)</f>
        <v>65000</v>
      </c>
      <c r="G205" s="8">
        <f>SUM(G206)</f>
        <v>70000</v>
      </c>
      <c r="H205" s="8">
        <f>SUM(H206)</f>
        <v>117990</v>
      </c>
      <c r="I205" s="64">
        <f>SUM(I206)</f>
        <v>113625.1</v>
      </c>
      <c r="J205" s="58">
        <f t="shared" si="4"/>
        <v>96.30061869649971</v>
      </c>
      <c r="K205" s="13">
        <f>SUM(K206)</f>
        <v>25000</v>
      </c>
    </row>
    <row r="206" spans="1:11" ht="24">
      <c r="A206" s="25">
        <v>200</v>
      </c>
      <c r="B206" s="4"/>
      <c r="C206" s="4"/>
      <c r="D206" s="4"/>
      <c r="E206" s="18" t="s">
        <v>404</v>
      </c>
      <c r="F206" s="8">
        <v>65000</v>
      </c>
      <c r="G206" s="8">
        <v>70000</v>
      </c>
      <c r="H206" s="8">
        <v>117990</v>
      </c>
      <c r="I206" s="64">
        <v>113625.1</v>
      </c>
      <c r="J206" s="58">
        <f t="shared" si="4"/>
        <v>96.30061869649971</v>
      </c>
      <c r="K206" s="13">
        <v>25000</v>
      </c>
    </row>
    <row r="207" spans="1:11" ht="12">
      <c r="A207" s="25">
        <v>201</v>
      </c>
      <c r="B207" s="4" t="s">
        <v>521</v>
      </c>
      <c r="C207" s="4" t="s">
        <v>522</v>
      </c>
      <c r="D207" s="4">
        <v>4300</v>
      </c>
      <c r="E207" s="18" t="s">
        <v>604</v>
      </c>
      <c r="F207" s="8">
        <f>SUM(F208:F210)</f>
        <v>427000</v>
      </c>
      <c r="G207" s="8">
        <f>SUM(G208:G210)</f>
        <v>392750</v>
      </c>
      <c r="H207" s="8">
        <f>SUM(H208:H210)</f>
        <v>412750</v>
      </c>
      <c r="I207" s="64">
        <f>SUM(I208:I210)</f>
        <v>398649.83</v>
      </c>
      <c r="J207" s="58">
        <f t="shared" si="4"/>
        <v>96.5838473652332</v>
      </c>
      <c r="K207" s="13">
        <f>SUM(K208:K210)</f>
        <v>0</v>
      </c>
    </row>
    <row r="208" spans="1:11" ht="48">
      <c r="A208" s="25">
        <v>202</v>
      </c>
      <c r="B208" s="4" t="s">
        <v>521</v>
      </c>
      <c r="C208" s="4" t="s">
        <v>522</v>
      </c>
      <c r="D208" s="4"/>
      <c r="E208" s="18" t="s">
        <v>623</v>
      </c>
      <c r="F208" s="8">
        <v>374000</v>
      </c>
      <c r="G208" s="8">
        <v>310000</v>
      </c>
      <c r="H208" s="8">
        <v>330000</v>
      </c>
      <c r="I208" s="64">
        <v>315933.83</v>
      </c>
      <c r="J208" s="58">
        <f t="shared" si="4"/>
        <v>95.73752424242424</v>
      </c>
      <c r="K208" s="13"/>
    </row>
    <row r="209" spans="1:11" ht="12">
      <c r="A209" s="25">
        <v>203</v>
      </c>
      <c r="B209" s="4"/>
      <c r="C209" s="4"/>
      <c r="D209" s="4"/>
      <c r="E209" s="18" t="s">
        <v>624</v>
      </c>
      <c r="F209" s="8">
        <v>41000</v>
      </c>
      <c r="G209" s="8">
        <v>72500</v>
      </c>
      <c r="H209" s="8">
        <v>72500</v>
      </c>
      <c r="I209" s="64">
        <v>72468</v>
      </c>
      <c r="J209" s="58">
        <f t="shared" si="4"/>
        <v>99.95586206896552</v>
      </c>
      <c r="K209" s="13"/>
    </row>
    <row r="210" spans="1:11" ht="12">
      <c r="A210" s="25">
        <v>204</v>
      </c>
      <c r="B210" s="4"/>
      <c r="C210" s="4"/>
      <c r="D210" s="4"/>
      <c r="E210" s="18" t="s">
        <v>469</v>
      </c>
      <c r="F210" s="8">
        <v>12000</v>
      </c>
      <c r="G210" s="8">
        <v>10250</v>
      </c>
      <c r="H210" s="8">
        <v>10250</v>
      </c>
      <c r="I210" s="64">
        <v>10248</v>
      </c>
      <c r="J210" s="58">
        <f t="shared" si="4"/>
        <v>99.98048780487805</v>
      </c>
      <c r="K210" s="13"/>
    </row>
    <row r="211" spans="1:11" ht="12">
      <c r="A211" s="25">
        <v>205</v>
      </c>
      <c r="B211" s="4"/>
      <c r="C211" s="4"/>
      <c r="D211" s="4">
        <v>4350</v>
      </c>
      <c r="E211" s="18" t="s">
        <v>712</v>
      </c>
      <c r="F211" s="8">
        <v>5000</v>
      </c>
      <c r="G211" s="8">
        <f>SUM(G212)</f>
        <v>3500</v>
      </c>
      <c r="H211" s="8">
        <f>SUM(H212)</f>
        <v>3500</v>
      </c>
      <c r="I211" s="64">
        <f>SUM(I212)</f>
        <v>3459</v>
      </c>
      <c r="J211" s="58">
        <f t="shared" si="4"/>
        <v>98.82857142857144</v>
      </c>
      <c r="K211" s="13"/>
    </row>
    <row r="212" spans="1:11" ht="12">
      <c r="A212" s="25">
        <v>206</v>
      </c>
      <c r="B212" s="4"/>
      <c r="C212" s="4"/>
      <c r="D212" s="4"/>
      <c r="E212" s="18" t="s">
        <v>712</v>
      </c>
      <c r="F212" s="8">
        <v>5000</v>
      </c>
      <c r="G212" s="8">
        <v>3500</v>
      </c>
      <c r="H212" s="8">
        <v>3500</v>
      </c>
      <c r="I212" s="64">
        <v>3459</v>
      </c>
      <c r="J212" s="58">
        <f t="shared" si="4"/>
        <v>98.82857142857144</v>
      </c>
      <c r="K212" s="13"/>
    </row>
    <row r="213" spans="1:11" ht="12">
      <c r="A213" s="25">
        <v>207</v>
      </c>
      <c r="B213" s="4"/>
      <c r="C213" s="4"/>
      <c r="D213" s="4">
        <v>4360</v>
      </c>
      <c r="E213" s="18" t="s">
        <v>100</v>
      </c>
      <c r="F213" s="8"/>
      <c r="G213" s="8">
        <f>SUM(G214)</f>
        <v>24000</v>
      </c>
      <c r="H213" s="8">
        <f>SUM(H214)</f>
        <v>24000</v>
      </c>
      <c r="I213" s="64">
        <f>SUM(I214)</f>
        <v>20031.57</v>
      </c>
      <c r="J213" s="58">
        <f t="shared" si="4"/>
        <v>83.46487499999999</v>
      </c>
      <c r="K213" s="13"/>
    </row>
    <row r="214" spans="1:11" ht="12">
      <c r="A214" s="25">
        <v>208</v>
      </c>
      <c r="B214" s="4"/>
      <c r="C214" s="4"/>
      <c r="D214" s="4"/>
      <c r="E214" s="18" t="s">
        <v>397</v>
      </c>
      <c r="F214" s="8"/>
      <c r="G214" s="8">
        <v>24000</v>
      </c>
      <c r="H214" s="8">
        <v>24000</v>
      </c>
      <c r="I214" s="64">
        <v>20031.57</v>
      </c>
      <c r="J214" s="58">
        <f t="shared" si="4"/>
        <v>83.46487499999999</v>
      </c>
      <c r="K214" s="13"/>
    </row>
    <row r="215" spans="1:11" ht="12">
      <c r="A215" s="25">
        <v>209</v>
      </c>
      <c r="B215" s="4"/>
      <c r="C215" s="4"/>
      <c r="D215" s="4">
        <v>4370</v>
      </c>
      <c r="E215" s="18" t="s">
        <v>101</v>
      </c>
      <c r="F215" s="8"/>
      <c r="G215" s="8">
        <f>SUM(G216)</f>
        <v>84000</v>
      </c>
      <c r="H215" s="8">
        <f>SUM(H216)</f>
        <v>64000</v>
      </c>
      <c r="I215" s="64">
        <f>SUM(I216)</f>
        <v>54428.05</v>
      </c>
      <c r="J215" s="58">
        <f t="shared" si="4"/>
        <v>85.043828125</v>
      </c>
      <c r="K215" s="13"/>
    </row>
    <row r="216" spans="1:11" ht="12">
      <c r="A216" s="25">
        <v>210</v>
      </c>
      <c r="B216" s="4"/>
      <c r="C216" s="4"/>
      <c r="D216" s="4"/>
      <c r="E216" s="18" t="s">
        <v>588</v>
      </c>
      <c r="F216" s="8"/>
      <c r="G216" s="8">
        <v>84000</v>
      </c>
      <c r="H216" s="8">
        <v>64000</v>
      </c>
      <c r="I216" s="64">
        <v>54428.05</v>
      </c>
      <c r="J216" s="58">
        <f t="shared" si="4"/>
        <v>85.043828125</v>
      </c>
      <c r="K216" s="13"/>
    </row>
    <row r="217" spans="1:11" ht="12">
      <c r="A217" s="25">
        <v>211</v>
      </c>
      <c r="B217" s="4"/>
      <c r="C217" s="4"/>
      <c r="D217" s="4">
        <v>4380</v>
      </c>
      <c r="E217" s="18" t="s">
        <v>409</v>
      </c>
      <c r="F217" s="8"/>
      <c r="G217" s="8">
        <f>SUM(G218)</f>
        <v>6000</v>
      </c>
      <c r="H217" s="8">
        <f>SUM(H218)</f>
        <v>0</v>
      </c>
      <c r="I217" s="64">
        <f>SUM(I218)</f>
        <v>0</v>
      </c>
      <c r="J217" s="58" t="e">
        <f t="shared" si="4"/>
        <v>#DIV/0!</v>
      </c>
      <c r="K217" s="13"/>
    </row>
    <row r="218" spans="1:11" ht="12">
      <c r="A218" s="25">
        <v>212</v>
      </c>
      <c r="B218" s="4"/>
      <c r="C218" s="4"/>
      <c r="D218" s="4"/>
      <c r="E218" s="18" t="s">
        <v>410</v>
      </c>
      <c r="F218" s="8"/>
      <c r="G218" s="8">
        <v>6000</v>
      </c>
      <c r="H218" s="8">
        <v>0</v>
      </c>
      <c r="I218" s="64">
        <v>0</v>
      </c>
      <c r="J218" s="58" t="e">
        <f t="shared" si="4"/>
        <v>#DIV/0!</v>
      </c>
      <c r="K218" s="13"/>
    </row>
    <row r="219" spans="1:11" ht="12">
      <c r="A219" s="25">
        <v>213</v>
      </c>
      <c r="B219" s="4" t="s">
        <v>521</v>
      </c>
      <c r="C219" s="4" t="s">
        <v>522</v>
      </c>
      <c r="D219" s="4">
        <v>4410</v>
      </c>
      <c r="E219" s="18" t="s">
        <v>685</v>
      </c>
      <c r="F219" s="8">
        <f>SUM(F220)</f>
        <v>48000</v>
      </c>
      <c r="G219" s="8">
        <f>SUM(G220)</f>
        <v>67800</v>
      </c>
      <c r="H219" s="8">
        <f>SUM(H220)</f>
        <v>74100</v>
      </c>
      <c r="I219" s="64">
        <f>SUM(I220)</f>
        <v>55672.12</v>
      </c>
      <c r="J219" s="58">
        <f t="shared" si="4"/>
        <v>75.1310661268556</v>
      </c>
      <c r="K219" s="13">
        <f>SUM(K220)</f>
        <v>0</v>
      </c>
    </row>
    <row r="220" spans="1:11" ht="36">
      <c r="A220" s="25">
        <v>214</v>
      </c>
      <c r="B220" s="4" t="s">
        <v>521</v>
      </c>
      <c r="C220" s="4" t="s">
        <v>522</v>
      </c>
      <c r="D220" s="4"/>
      <c r="E220" s="18" t="s">
        <v>402</v>
      </c>
      <c r="F220" s="8">
        <v>48000</v>
      </c>
      <c r="G220" s="8">
        <v>67800</v>
      </c>
      <c r="H220" s="8">
        <v>74100</v>
      </c>
      <c r="I220" s="64">
        <v>55672.12</v>
      </c>
      <c r="J220" s="58">
        <f t="shared" si="4"/>
        <v>75.1310661268556</v>
      </c>
      <c r="K220" s="13"/>
    </row>
    <row r="221" spans="1:11" ht="12">
      <c r="A221" s="25">
        <v>215</v>
      </c>
      <c r="B221" s="4"/>
      <c r="C221" s="4"/>
      <c r="D221" s="4">
        <v>4420</v>
      </c>
      <c r="E221" s="18" t="s">
        <v>333</v>
      </c>
      <c r="F221" s="8">
        <v>2000</v>
      </c>
      <c r="G221" s="8">
        <f>SUM(G222)</f>
        <v>2000</v>
      </c>
      <c r="H221" s="8">
        <f>SUM(H222)</f>
        <v>2000</v>
      </c>
      <c r="I221" s="64">
        <f>SUM(I222)</f>
        <v>1273.7</v>
      </c>
      <c r="J221" s="58">
        <f t="shared" si="4"/>
        <v>63.685</v>
      </c>
      <c r="K221" s="13"/>
    </row>
    <row r="222" spans="1:11" ht="12">
      <c r="A222" s="25">
        <v>216</v>
      </c>
      <c r="B222" s="4"/>
      <c r="C222" s="4"/>
      <c r="D222" s="4"/>
      <c r="E222" s="18" t="s">
        <v>403</v>
      </c>
      <c r="F222" s="8"/>
      <c r="G222" s="8">
        <v>2000</v>
      </c>
      <c r="H222" s="8">
        <v>2000</v>
      </c>
      <c r="I222" s="64">
        <v>1273.7</v>
      </c>
      <c r="J222" s="58">
        <f t="shared" si="4"/>
        <v>63.685</v>
      </c>
      <c r="K222" s="13"/>
    </row>
    <row r="223" spans="1:11" ht="12">
      <c r="A223" s="25">
        <v>217</v>
      </c>
      <c r="B223" s="4" t="s">
        <v>521</v>
      </c>
      <c r="C223" s="4" t="s">
        <v>522</v>
      </c>
      <c r="D223" s="4">
        <v>4430</v>
      </c>
      <c r="E223" s="18" t="s">
        <v>605</v>
      </c>
      <c r="F223" s="8">
        <f>SUM(F224)</f>
        <v>11500</v>
      </c>
      <c r="G223" s="8">
        <f>SUM(G224)</f>
        <v>10000</v>
      </c>
      <c r="H223" s="8">
        <f>SUM(H224)</f>
        <v>10000</v>
      </c>
      <c r="I223" s="64">
        <f>SUM(I224)</f>
        <v>7844</v>
      </c>
      <c r="J223" s="58">
        <f t="shared" si="4"/>
        <v>78.44</v>
      </c>
      <c r="K223" s="13">
        <f>SUM(K224)</f>
        <v>0</v>
      </c>
    </row>
    <row r="224" spans="1:11" ht="12">
      <c r="A224" s="25">
        <v>218</v>
      </c>
      <c r="B224" s="4" t="s">
        <v>521</v>
      </c>
      <c r="C224" s="4" t="s">
        <v>522</v>
      </c>
      <c r="D224" s="4"/>
      <c r="E224" s="18" t="s">
        <v>625</v>
      </c>
      <c r="F224" s="8">
        <v>11500</v>
      </c>
      <c r="G224" s="8">
        <v>10000</v>
      </c>
      <c r="H224" s="8">
        <v>10000</v>
      </c>
      <c r="I224" s="64">
        <v>7844</v>
      </c>
      <c r="J224" s="58">
        <f t="shared" si="4"/>
        <v>78.44</v>
      </c>
      <c r="K224" s="13"/>
    </row>
    <row r="225" spans="1:11" ht="12">
      <c r="A225" s="25">
        <v>219</v>
      </c>
      <c r="B225" s="4" t="s">
        <v>521</v>
      </c>
      <c r="C225" s="4" t="s">
        <v>522</v>
      </c>
      <c r="D225" s="4">
        <v>4440</v>
      </c>
      <c r="E225" s="18" t="s">
        <v>690</v>
      </c>
      <c r="F225" s="8">
        <v>47000</v>
      </c>
      <c r="G225" s="8">
        <f>SUM(G226)</f>
        <v>55220</v>
      </c>
      <c r="H225" s="8">
        <f>SUM(H226)</f>
        <v>49801</v>
      </c>
      <c r="I225" s="64">
        <f>SUM(I226)</f>
        <v>49801.08</v>
      </c>
      <c r="J225" s="58">
        <f t="shared" si="4"/>
        <v>100.0001606393446</v>
      </c>
      <c r="K225" s="13"/>
    </row>
    <row r="226" spans="1:11" ht="24">
      <c r="A226" s="25">
        <v>220</v>
      </c>
      <c r="B226" s="4"/>
      <c r="C226" s="4"/>
      <c r="D226" s="4"/>
      <c r="E226" s="18" t="s">
        <v>411</v>
      </c>
      <c r="F226" s="8"/>
      <c r="G226" s="8">
        <v>55220</v>
      </c>
      <c r="H226" s="8">
        <v>49801</v>
      </c>
      <c r="I226" s="64">
        <v>49801.08</v>
      </c>
      <c r="J226" s="58">
        <f t="shared" si="4"/>
        <v>100.0001606393446</v>
      </c>
      <c r="K226" s="13"/>
    </row>
    <row r="227" spans="1:11" ht="12">
      <c r="A227" s="25">
        <v>221</v>
      </c>
      <c r="B227" s="4"/>
      <c r="C227" s="4"/>
      <c r="D227" s="4">
        <v>4530</v>
      </c>
      <c r="E227" s="18" t="s">
        <v>154</v>
      </c>
      <c r="F227" s="8">
        <f>SUM(F228:F228)</f>
        <v>2500</v>
      </c>
      <c r="G227" s="8">
        <f>SUM(G228:G228)</f>
        <v>3000</v>
      </c>
      <c r="H227" s="8">
        <f>SUM(H228:H228)</f>
        <v>10</v>
      </c>
      <c r="I227" s="64">
        <f>SUM(I228:I228)</f>
        <v>7</v>
      </c>
      <c r="J227" s="58">
        <f t="shared" si="4"/>
        <v>70</v>
      </c>
      <c r="K227" s="13">
        <f>SUM(K228:K228)</f>
        <v>0</v>
      </c>
    </row>
    <row r="228" spans="1:11" ht="12">
      <c r="A228" s="25">
        <v>222</v>
      </c>
      <c r="B228" s="4"/>
      <c r="C228" s="4"/>
      <c r="D228" s="4"/>
      <c r="E228" s="18" t="s">
        <v>242</v>
      </c>
      <c r="F228" s="8">
        <v>2500</v>
      </c>
      <c r="G228" s="8">
        <v>3000</v>
      </c>
      <c r="H228" s="8">
        <v>10</v>
      </c>
      <c r="I228" s="64">
        <v>7</v>
      </c>
      <c r="J228" s="58">
        <f t="shared" si="4"/>
        <v>70</v>
      </c>
      <c r="K228" s="13"/>
    </row>
    <row r="229" spans="1:11" ht="12">
      <c r="A229" s="25">
        <v>223</v>
      </c>
      <c r="B229" s="4"/>
      <c r="C229" s="4"/>
      <c r="D229" s="4">
        <v>4700</v>
      </c>
      <c r="E229" s="18" t="s">
        <v>46</v>
      </c>
      <c r="F229" s="8"/>
      <c r="G229" s="8">
        <f>SUM(G230)</f>
        <v>40000</v>
      </c>
      <c r="H229" s="8">
        <f>SUM(H230)</f>
        <v>71700</v>
      </c>
      <c r="I229" s="64">
        <f>SUM(I230)</f>
        <v>64449</v>
      </c>
      <c r="J229" s="58">
        <f aca="true" t="shared" si="5" ref="J229:J327">SUM(I229/H229)*100</f>
        <v>89.88702928870292</v>
      </c>
      <c r="K229" s="13"/>
    </row>
    <row r="230" spans="1:11" ht="12">
      <c r="A230" s="25">
        <v>224</v>
      </c>
      <c r="B230" s="4"/>
      <c r="C230" s="4"/>
      <c r="D230" s="4"/>
      <c r="E230" s="18" t="s">
        <v>393</v>
      </c>
      <c r="F230" s="8"/>
      <c r="G230" s="8">
        <v>40000</v>
      </c>
      <c r="H230" s="8">
        <v>71700</v>
      </c>
      <c r="I230" s="64">
        <v>64449</v>
      </c>
      <c r="J230" s="58">
        <f t="shared" si="5"/>
        <v>89.88702928870292</v>
      </c>
      <c r="K230" s="13"/>
    </row>
    <row r="231" spans="1:11" ht="24">
      <c r="A231" s="25">
        <v>225</v>
      </c>
      <c r="B231" s="4"/>
      <c r="C231" s="4"/>
      <c r="D231" s="4">
        <v>4740</v>
      </c>
      <c r="E231" s="18" t="s">
        <v>338</v>
      </c>
      <c r="F231" s="8"/>
      <c r="G231" s="8">
        <f>SUM(G232)</f>
        <v>14000</v>
      </c>
      <c r="H231" s="8">
        <f>SUM(H232)</f>
        <v>14000</v>
      </c>
      <c r="I231" s="64">
        <f>SUM(I232)</f>
        <v>11976.88</v>
      </c>
      <c r="J231" s="58">
        <f t="shared" si="5"/>
        <v>85.54914285714285</v>
      </c>
      <c r="K231" s="13"/>
    </row>
    <row r="232" spans="1:11" ht="15" customHeight="1">
      <c r="A232" s="25">
        <v>226</v>
      </c>
      <c r="B232" s="4"/>
      <c r="C232" s="4"/>
      <c r="D232" s="4"/>
      <c r="E232" s="18" t="s">
        <v>412</v>
      </c>
      <c r="F232" s="8"/>
      <c r="G232" s="8">
        <v>14000</v>
      </c>
      <c r="H232" s="8">
        <v>14000</v>
      </c>
      <c r="I232" s="64">
        <v>11976.88</v>
      </c>
      <c r="J232" s="58">
        <f t="shared" si="5"/>
        <v>85.54914285714285</v>
      </c>
      <c r="K232" s="13"/>
    </row>
    <row r="233" spans="1:11" ht="12">
      <c r="A233" s="25">
        <v>227</v>
      </c>
      <c r="B233" s="4"/>
      <c r="C233" s="4"/>
      <c r="D233" s="4">
        <v>4750</v>
      </c>
      <c r="E233" s="18" t="s">
        <v>141</v>
      </c>
      <c r="F233" s="8"/>
      <c r="G233" s="8">
        <f>SUM(G234)</f>
        <v>50000</v>
      </c>
      <c r="H233" s="8">
        <f>SUM(H234)</f>
        <v>66800</v>
      </c>
      <c r="I233" s="64">
        <f>SUM(I234)</f>
        <v>66511.8</v>
      </c>
      <c r="J233" s="58">
        <f t="shared" si="5"/>
        <v>99.5685628742515</v>
      </c>
      <c r="K233" s="13"/>
    </row>
    <row r="234" spans="1:11" ht="12">
      <c r="A234" s="25">
        <v>228</v>
      </c>
      <c r="B234" s="4"/>
      <c r="C234" s="4"/>
      <c r="D234" s="4"/>
      <c r="E234" s="18" t="s">
        <v>413</v>
      </c>
      <c r="F234" s="8"/>
      <c r="G234" s="8">
        <v>50000</v>
      </c>
      <c r="H234" s="8">
        <v>66800</v>
      </c>
      <c r="I234" s="64">
        <v>66511.8</v>
      </c>
      <c r="J234" s="58">
        <f t="shared" si="5"/>
        <v>99.5685628742515</v>
      </c>
      <c r="K234" s="13"/>
    </row>
    <row r="235" spans="1:11" ht="12">
      <c r="A235" s="25">
        <v>229</v>
      </c>
      <c r="B235" s="4"/>
      <c r="C235" s="4"/>
      <c r="D235" s="4">
        <v>6050</v>
      </c>
      <c r="E235" s="18" t="s">
        <v>291</v>
      </c>
      <c r="F235" s="8"/>
      <c r="G235" s="8">
        <f>SUM(G236)</f>
        <v>100000</v>
      </c>
      <c r="H235" s="8">
        <f>SUM(H236)</f>
        <v>1000</v>
      </c>
      <c r="I235" s="64">
        <f>SUM(I236)</f>
        <v>0</v>
      </c>
      <c r="J235" s="58">
        <f t="shared" si="5"/>
        <v>0</v>
      </c>
      <c r="K235" s="13"/>
    </row>
    <row r="236" spans="1:11" ht="24">
      <c r="A236" s="25">
        <v>230</v>
      </c>
      <c r="B236" s="4"/>
      <c r="C236" s="4"/>
      <c r="D236" s="4"/>
      <c r="E236" s="18" t="s">
        <v>290</v>
      </c>
      <c r="F236" s="8"/>
      <c r="G236" s="8">
        <v>100000</v>
      </c>
      <c r="H236" s="8">
        <v>1000</v>
      </c>
      <c r="I236" s="64">
        <v>0</v>
      </c>
      <c r="J236" s="58">
        <f t="shared" si="5"/>
        <v>0</v>
      </c>
      <c r="K236" s="13"/>
    </row>
    <row r="237" spans="1:11" ht="12.75" customHeight="1">
      <c r="A237" s="25">
        <v>231</v>
      </c>
      <c r="B237" s="4" t="s">
        <v>521</v>
      </c>
      <c r="C237" s="4" t="s">
        <v>522</v>
      </c>
      <c r="D237" s="4">
        <v>6060</v>
      </c>
      <c r="E237" s="18" t="s">
        <v>691</v>
      </c>
      <c r="F237" s="8">
        <f>SUM(F238)</f>
        <v>70000</v>
      </c>
      <c r="G237" s="8">
        <f>SUM(G238)</f>
        <v>100000</v>
      </c>
      <c r="H237" s="8">
        <f>SUM(H238)</f>
        <v>256000</v>
      </c>
      <c r="I237" s="64">
        <f>SUM(I238)</f>
        <v>236860.14</v>
      </c>
      <c r="J237" s="58">
        <f t="shared" si="5"/>
        <v>92.5234921875</v>
      </c>
      <c r="K237" s="13">
        <f>SUM(K238)</f>
        <v>5000</v>
      </c>
    </row>
    <row r="238" spans="1:11" ht="24">
      <c r="A238" s="25">
        <v>232</v>
      </c>
      <c r="B238" s="4"/>
      <c r="C238" s="4"/>
      <c r="D238" s="4"/>
      <c r="E238" s="18" t="s">
        <v>290</v>
      </c>
      <c r="F238" s="8">
        <v>70000</v>
      </c>
      <c r="G238" s="8">
        <v>100000</v>
      </c>
      <c r="H238" s="8">
        <v>256000</v>
      </c>
      <c r="I238" s="64">
        <v>236860.14</v>
      </c>
      <c r="J238" s="58">
        <f t="shared" si="5"/>
        <v>92.5234921875</v>
      </c>
      <c r="K238" s="13">
        <v>5000</v>
      </c>
    </row>
    <row r="239" spans="1:11" ht="12">
      <c r="A239" s="25">
        <v>233</v>
      </c>
      <c r="B239" s="4"/>
      <c r="C239" s="32">
        <v>75075</v>
      </c>
      <c r="D239" s="32"/>
      <c r="E239" s="31" t="s">
        <v>589</v>
      </c>
      <c r="F239" s="34"/>
      <c r="G239" s="34">
        <f>SUM(G240+G242)</f>
        <v>24000</v>
      </c>
      <c r="H239" s="34">
        <f>SUM(H240+H242)</f>
        <v>62500</v>
      </c>
      <c r="I239" s="68">
        <f>SUM(I240+I242)</f>
        <v>53704.29</v>
      </c>
      <c r="J239" s="58">
        <f t="shared" si="5"/>
        <v>85.92686400000001</v>
      </c>
      <c r="K239" s="13"/>
    </row>
    <row r="240" spans="1:11" ht="12">
      <c r="A240" s="25">
        <v>234</v>
      </c>
      <c r="B240" s="4"/>
      <c r="C240" s="4"/>
      <c r="D240" s="4">
        <v>4210</v>
      </c>
      <c r="E240" s="18" t="s">
        <v>526</v>
      </c>
      <c r="F240" s="8"/>
      <c r="G240" s="8">
        <f>SUM(G241)</f>
        <v>12000</v>
      </c>
      <c r="H240" s="8">
        <f>SUM(H241)</f>
        <v>7187</v>
      </c>
      <c r="I240" s="64">
        <f>SUM(I241)</f>
        <v>7186.53</v>
      </c>
      <c r="J240" s="58">
        <f>SUM(I240/H240)*100</f>
        <v>99.99346041463754</v>
      </c>
      <c r="K240" s="13"/>
    </row>
    <row r="241" spans="1:11" ht="12">
      <c r="A241" s="25">
        <v>235</v>
      </c>
      <c r="B241" s="4"/>
      <c r="C241" s="4"/>
      <c r="D241" s="4"/>
      <c r="E241" s="18" t="s">
        <v>414</v>
      </c>
      <c r="F241" s="8"/>
      <c r="G241" s="8">
        <v>12000</v>
      </c>
      <c r="H241" s="8">
        <v>7187</v>
      </c>
      <c r="I241" s="64">
        <v>7186.53</v>
      </c>
      <c r="J241" s="58">
        <f t="shared" si="5"/>
        <v>99.99346041463754</v>
      </c>
      <c r="K241" s="13"/>
    </row>
    <row r="242" spans="1:11" ht="12">
      <c r="A242" s="25">
        <v>236</v>
      </c>
      <c r="B242" s="4"/>
      <c r="C242" s="4"/>
      <c r="D242" s="4">
        <v>4300</v>
      </c>
      <c r="E242" s="18" t="s">
        <v>604</v>
      </c>
      <c r="F242" s="8"/>
      <c r="G242" s="8">
        <f>SUM(G243)</f>
        <v>12000</v>
      </c>
      <c r="H242" s="8">
        <f>SUM(H243)</f>
        <v>55313</v>
      </c>
      <c r="I242" s="64">
        <f>SUM(I243)</f>
        <v>46517.76</v>
      </c>
      <c r="J242" s="58">
        <f>SUM(I242/H242)*100</f>
        <v>84.09914486648708</v>
      </c>
      <c r="K242" s="13"/>
    </row>
    <row r="243" spans="1:11" ht="12">
      <c r="A243" s="25">
        <v>237</v>
      </c>
      <c r="B243" s="4"/>
      <c r="C243" s="4"/>
      <c r="D243" s="4"/>
      <c r="E243" s="18" t="s">
        <v>415</v>
      </c>
      <c r="F243" s="8"/>
      <c r="G243" s="8">
        <v>12000</v>
      </c>
      <c r="H243" s="8">
        <v>55313</v>
      </c>
      <c r="I243" s="64">
        <v>46517.76</v>
      </c>
      <c r="J243" s="58">
        <f t="shared" si="5"/>
        <v>84.09914486648708</v>
      </c>
      <c r="K243" s="13"/>
    </row>
    <row r="244" spans="1:11" ht="12">
      <c r="A244" s="25">
        <v>238</v>
      </c>
      <c r="B244" s="4" t="s">
        <v>521</v>
      </c>
      <c r="C244" s="6">
        <v>75095</v>
      </c>
      <c r="D244" s="6" t="s">
        <v>523</v>
      </c>
      <c r="E244" s="19" t="s">
        <v>607</v>
      </c>
      <c r="F244" s="7">
        <f>SUM(F245+F252+F256+F258)</f>
        <v>32620</v>
      </c>
      <c r="G244" s="7">
        <f>SUM(G245+G252+G256+G258)</f>
        <v>27300</v>
      </c>
      <c r="H244" s="7">
        <f>SUM(H245+H252+H256+H258+H249)</f>
        <v>40917</v>
      </c>
      <c r="I244" s="65">
        <f>SUM(I245+I252+I256+I258+I249)</f>
        <v>30322.519999999997</v>
      </c>
      <c r="J244" s="58">
        <f t="shared" si="5"/>
        <v>74.1073881271843</v>
      </c>
      <c r="K244" s="12">
        <f>SUM(K245+K252+K256+K258)</f>
        <v>1380</v>
      </c>
    </row>
    <row r="245" spans="1:11" ht="23.25" customHeight="1">
      <c r="A245" s="25">
        <v>239</v>
      </c>
      <c r="B245" s="4" t="s">
        <v>521</v>
      </c>
      <c r="C245" s="4" t="s">
        <v>522</v>
      </c>
      <c r="D245" s="4">
        <v>2900</v>
      </c>
      <c r="E245" s="18" t="s">
        <v>483</v>
      </c>
      <c r="F245" s="8">
        <f>SUM(F246:F248)</f>
        <v>11620</v>
      </c>
      <c r="G245" s="8">
        <f>SUM(G246:G248)</f>
        <v>13000</v>
      </c>
      <c r="H245" s="8">
        <f>SUM(H246:H248)</f>
        <v>17100</v>
      </c>
      <c r="I245" s="64">
        <f>SUM(I246:I248)</f>
        <v>17055.309999999998</v>
      </c>
      <c r="J245" s="58">
        <f t="shared" si="5"/>
        <v>99.73865497076022</v>
      </c>
      <c r="K245" s="13">
        <f>SUM(K246:K247)</f>
        <v>1380</v>
      </c>
    </row>
    <row r="246" spans="1:11" ht="12">
      <c r="A246" s="25">
        <v>240</v>
      </c>
      <c r="B246" s="4" t="s">
        <v>521</v>
      </c>
      <c r="C246" s="4" t="s">
        <v>522</v>
      </c>
      <c r="D246" s="4"/>
      <c r="E246" s="18" t="s">
        <v>270</v>
      </c>
      <c r="F246" s="8">
        <v>7000</v>
      </c>
      <c r="G246" s="8">
        <v>7400</v>
      </c>
      <c r="H246" s="8">
        <v>7400</v>
      </c>
      <c r="I246" s="64">
        <v>7400</v>
      </c>
      <c r="J246" s="58">
        <f t="shared" si="5"/>
        <v>100</v>
      </c>
      <c r="K246" s="8">
        <v>1380</v>
      </c>
    </row>
    <row r="247" spans="1:11" ht="12">
      <c r="A247" s="25">
        <v>241</v>
      </c>
      <c r="B247" s="4"/>
      <c r="C247" s="4"/>
      <c r="D247" s="4"/>
      <c r="E247" s="18" t="s">
        <v>283</v>
      </c>
      <c r="F247" s="8">
        <v>3200</v>
      </c>
      <c r="G247" s="8">
        <v>3600</v>
      </c>
      <c r="H247" s="8">
        <v>3700</v>
      </c>
      <c r="I247" s="64">
        <v>3675.71</v>
      </c>
      <c r="J247" s="58">
        <f t="shared" si="5"/>
        <v>99.34351351351351</v>
      </c>
      <c r="K247" s="13"/>
    </row>
    <row r="248" spans="1:11" ht="12">
      <c r="A248" s="25">
        <v>242</v>
      </c>
      <c r="B248" s="4"/>
      <c r="C248" s="4"/>
      <c r="D248" s="4"/>
      <c r="E248" s="18" t="s">
        <v>590</v>
      </c>
      <c r="F248" s="8">
        <v>1420</v>
      </c>
      <c r="G248" s="8">
        <v>2000</v>
      </c>
      <c r="H248" s="8">
        <v>6000</v>
      </c>
      <c r="I248" s="64">
        <v>5979.6</v>
      </c>
      <c r="J248" s="58">
        <f t="shared" si="5"/>
        <v>99.66000000000001</v>
      </c>
      <c r="K248" s="13"/>
    </row>
    <row r="249" spans="1:11" ht="12">
      <c r="A249" s="25">
        <v>243</v>
      </c>
      <c r="B249" s="4"/>
      <c r="C249" s="4"/>
      <c r="D249" s="4">
        <v>4170</v>
      </c>
      <c r="E249" s="18" t="s">
        <v>269</v>
      </c>
      <c r="F249" s="8"/>
      <c r="G249" s="8">
        <f>SUM(G250)</f>
        <v>0</v>
      </c>
      <c r="H249" s="8">
        <f>SUM(H250:H251)</f>
        <v>2300</v>
      </c>
      <c r="I249" s="64">
        <f>SUM(I250:I251)</f>
        <v>1825</v>
      </c>
      <c r="J249" s="58">
        <f t="shared" si="5"/>
        <v>79.34782608695652</v>
      </c>
      <c r="K249" s="13"/>
    </row>
    <row r="250" spans="1:11" ht="12">
      <c r="A250" s="25">
        <v>244</v>
      </c>
      <c r="B250" s="4"/>
      <c r="C250" s="4"/>
      <c r="D250" s="4"/>
      <c r="E250" s="18" t="s">
        <v>559</v>
      </c>
      <c r="F250" s="8"/>
      <c r="G250" s="8"/>
      <c r="H250" s="8">
        <v>1100</v>
      </c>
      <c r="I250" s="64">
        <v>800</v>
      </c>
      <c r="J250" s="58">
        <f t="shared" si="5"/>
        <v>72.72727272727273</v>
      </c>
      <c r="K250" s="13"/>
    </row>
    <row r="251" spans="1:11" ht="12">
      <c r="A251" s="25">
        <v>245</v>
      </c>
      <c r="B251" s="4"/>
      <c r="C251" s="4"/>
      <c r="D251" s="4"/>
      <c r="E251" s="18" t="s">
        <v>560</v>
      </c>
      <c r="F251" s="8"/>
      <c r="G251" s="8"/>
      <c r="H251" s="8">
        <v>1200</v>
      </c>
      <c r="I251" s="64">
        <v>1025</v>
      </c>
      <c r="J251" s="58">
        <f t="shared" si="5"/>
        <v>85.41666666666666</v>
      </c>
      <c r="K251" s="13"/>
    </row>
    <row r="252" spans="1:11" ht="12">
      <c r="A252" s="25">
        <v>246</v>
      </c>
      <c r="B252" s="4"/>
      <c r="C252" s="4"/>
      <c r="D252" s="4">
        <v>4210</v>
      </c>
      <c r="E252" s="18" t="s">
        <v>526</v>
      </c>
      <c r="F252" s="8">
        <f>SUM(F253:F254)</f>
        <v>1000</v>
      </c>
      <c r="G252" s="8">
        <f>SUM(G253:G254)</f>
        <v>3500</v>
      </c>
      <c r="H252" s="8">
        <f>SUM(H253:H255)</f>
        <v>5217</v>
      </c>
      <c r="I252" s="64">
        <f>SUM(I253:I255)</f>
        <v>1985.32</v>
      </c>
      <c r="J252" s="58">
        <f t="shared" si="5"/>
        <v>38.054820778225036</v>
      </c>
      <c r="K252" s="13">
        <f>SUM(K253:K253)</f>
        <v>0</v>
      </c>
    </row>
    <row r="253" spans="1:11" ht="12">
      <c r="A253" s="25">
        <v>247</v>
      </c>
      <c r="B253" s="4"/>
      <c r="C253" s="4"/>
      <c r="D253" s="4"/>
      <c r="E253" s="18" t="s">
        <v>217</v>
      </c>
      <c r="F253" s="8">
        <v>500</v>
      </c>
      <c r="G253" s="8">
        <v>2000</v>
      </c>
      <c r="H253" s="8">
        <v>1998</v>
      </c>
      <c r="I253" s="64">
        <v>483.5</v>
      </c>
      <c r="J253" s="58">
        <f t="shared" si="5"/>
        <v>24.1991991991992</v>
      </c>
      <c r="K253" s="13"/>
    </row>
    <row r="254" spans="1:11" ht="12">
      <c r="A254" s="25">
        <v>248</v>
      </c>
      <c r="B254" s="4"/>
      <c r="C254" s="4"/>
      <c r="D254" s="4"/>
      <c r="E254" s="18" t="s">
        <v>6</v>
      </c>
      <c r="F254" s="8">
        <v>500</v>
      </c>
      <c r="G254" s="8">
        <v>1500</v>
      </c>
      <c r="H254" s="8">
        <v>1502</v>
      </c>
      <c r="I254" s="64">
        <v>1501.82</v>
      </c>
      <c r="J254" s="58">
        <f t="shared" si="5"/>
        <v>99.98801597869506</v>
      </c>
      <c r="K254" s="13"/>
    </row>
    <row r="255" spans="1:11" ht="12">
      <c r="A255" s="25">
        <v>249</v>
      </c>
      <c r="B255" s="4"/>
      <c r="C255" s="4"/>
      <c r="D255" s="4"/>
      <c r="E255" s="18" t="s">
        <v>561</v>
      </c>
      <c r="F255" s="8"/>
      <c r="G255" s="8"/>
      <c r="H255" s="8">
        <v>1717</v>
      </c>
      <c r="I255" s="64">
        <v>0</v>
      </c>
      <c r="J255" s="58">
        <f t="shared" si="5"/>
        <v>0</v>
      </c>
      <c r="K255" s="13"/>
    </row>
    <row r="256" spans="1:11" ht="12">
      <c r="A256" s="25">
        <v>250</v>
      </c>
      <c r="B256" s="4"/>
      <c r="C256" s="4"/>
      <c r="D256" s="4">
        <v>4280</v>
      </c>
      <c r="E256" s="18" t="s">
        <v>367</v>
      </c>
      <c r="F256" s="8">
        <f>SUM(F257)</f>
        <v>2000</v>
      </c>
      <c r="G256" s="8">
        <f>SUM(G257)</f>
        <v>2400</v>
      </c>
      <c r="H256" s="8">
        <f>SUM(H257)</f>
        <v>4800</v>
      </c>
      <c r="I256" s="64">
        <f>SUM(I257)</f>
        <v>2963.5</v>
      </c>
      <c r="J256" s="58">
        <f t="shared" si="5"/>
        <v>61.739583333333336</v>
      </c>
      <c r="K256" s="13">
        <f>SUM(K257)</f>
        <v>0</v>
      </c>
    </row>
    <row r="257" spans="1:11" ht="24">
      <c r="A257" s="25">
        <v>251</v>
      </c>
      <c r="B257" s="4"/>
      <c r="C257" s="4"/>
      <c r="D257" s="4"/>
      <c r="E257" s="18" t="s">
        <v>298</v>
      </c>
      <c r="F257" s="8">
        <v>2000</v>
      </c>
      <c r="G257" s="8">
        <v>2400</v>
      </c>
      <c r="H257" s="8">
        <v>4800</v>
      </c>
      <c r="I257" s="64">
        <v>2963.5</v>
      </c>
      <c r="J257" s="58">
        <f t="shared" si="5"/>
        <v>61.739583333333336</v>
      </c>
      <c r="K257" s="13"/>
    </row>
    <row r="258" spans="1:11" ht="12">
      <c r="A258" s="25">
        <v>252</v>
      </c>
      <c r="B258" s="4"/>
      <c r="C258" s="4"/>
      <c r="D258" s="4">
        <v>4300</v>
      </c>
      <c r="E258" s="18" t="s">
        <v>604</v>
      </c>
      <c r="F258" s="8">
        <f>SUM(F259:F260)</f>
        <v>18000</v>
      </c>
      <c r="G258" s="8">
        <f>SUM(G259:G261)</f>
        <v>8400</v>
      </c>
      <c r="H258" s="8">
        <f>SUM(H259:H263)</f>
        <v>11500</v>
      </c>
      <c r="I258" s="64">
        <f>SUM(I259:I263)</f>
        <v>6493.389999999999</v>
      </c>
      <c r="J258" s="58">
        <f t="shared" si="5"/>
        <v>56.46426086956521</v>
      </c>
      <c r="K258" s="13">
        <f>SUM(K259:K260)</f>
        <v>0</v>
      </c>
    </row>
    <row r="259" spans="1:11" ht="12">
      <c r="A259" s="25">
        <v>253</v>
      </c>
      <c r="B259" s="4"/>
      <c r="C259" s="4"/>
      <c r="D259" s="4"/>
      <c r="E259" s="18" t="s">
        <v>475</v>
      </c>
      <c r="F259" s="8">
        <v>17000</v>
      </c>
      <c r="G259" s="8">
        <v>5000</v>
      </c>
      <c r="H259" s="8">
        <v>0</v>
      </c>
      <c r="I259" s="64">
        <v>0</v>
      </c>
      <c r="J259" s="58" t="e">
        <f t="shared" si="5"/>
        <v>#DIV/0!</v>
      </c>
      <c r="K259" s="13"/>
    </row>
    <row r="260" spans="1:11" ht="12">
      <c r="A260" s="25">
        <v>254</v>
      </c>
      <c r="B260" s="4"/>
      <c r="C260" s="4"/>
      <c r="D260" s="4"/>
      <c r="E260" s="18" t="s">
        <v>243</v>
      </c>
      <c r="F260" s="8">
        <v>1000</v>
      </c>
      <c r="G260" s="8">
        <v>2400</v>
      </c>
      <c r="H260" s="8">
        <v>2400</v>
      </c>
      <c r="I260" s="64">
        <v>799.99</v>
      </c>
      <c r="J260" s="58">
        <f t="shared" si="5"/>
        <v>33.33291666666667</v>
      </c>
      <c r="K260" s="13"/>
    </row>
    <row r="261" spans="1:11" ht="12">
      <c r="A261" s="25">
        <v>255</v>
      </c>
      <c r="B261" s="4"/>
      <c r="C261" s="4"/>
      <c r="D261" s="4"/>
      <c r="E261" s="18" t="s">
        <v>7</v>
      </c>
      <c r="F261" s="8"/>
      <c r="G261" s="8">
        <v>1000</v>
      </c>
      <c r="H261" s="8">
        <v>1000</v>
      </c>
      <c r="I261" s="64">
        <v>1000</v>
      </c>
      <c r="J261" s="58">
        <f t="shared" si="5"/>
        <v>100</v>
      </c>
      <c r="K261" s="13"/>
    </row>
    <row r="262" spans="1:11" ht="12">
      <c r="A262" s="25">
        <v>256</v>
      </c>
      <c r="B262" s="4"/>
      <c r="C262" s="4"/>
      <c r="D262" s="4"/>
      <c r="E262" s="18" t="s">
        <v>475</v>
      </c>
      <c r="F262" s="8"/>
      <c r="G262" s="8"/>
      <c r="H262" s="8">
        <v>5400</v>
      </c>
      <c r="I262" s="64">
        <v>2485.8</v>
      </c>
      <c r="J262" s="58">
        <f t="shared" si="5"/>
        <v>46.03333333333334</v>
      </c>
      <c r="K262" s="13"/>
    </row>
    <row r="263" spans="1:11" ht="12">
      <c r="A263" s="25">
        <v>257</v>
      </c>
      <c r="B263" s="4"/>
      <c r="C263" s="4"/>
      <c r="D263" s="4"/>
      <c r="E263" s="18" t="s">
        <v>562</v>
      </c>
      <c r="F263" s="8"/>
      <c r="G263" s="8"/>
      <c r="H263" s="8">
        <v>2700</v>
      </c>
      <c r="I263" s="64">
        <v>2207.6</v>
      </c>
      <c r="J263" s="58">
        <f t="shared" si="5"/>
        <v>81.76296296296296</v>
      </c>
      <c r="K263" s="13"/>
    </row>
    <row r="264" spans="1:11" ht="12.75">
      <c r="A264" s="25">
        <v>258</v>
      </c>
      <c r="B264" s="77" t="s">
        <v>228</v>
      </c>
      <c r="C264" s="78"/>
      <c r="D264" s="78"/>
      <c r="E264" s="78"/>
      <c r="F264" s="5" t="e">
        <f>SUM(F152+F161+F182+F244)</f>
        <v>#REF!</v>
      </c>
      <c r="G264" s="5">
        <f>SUM(G152+G161+G182+G239+G244)</f>
        <v>5324752</v>
      </c>
      <c r="H264" s="5">
        <f>SUM(H152+H161+H182+H239+H244)</f>
        <v>5678544</v>
      </c>
      <c r="I264" s="66">
        <f>SUM(I152+I161+I182+I239+I244)</f>
        <v>5367549.3</v>
      </c>
      <c r="J264" s="58">
        <f t="shared" si="5"/>
        <v>94.52333732027083</v>
      </c>
      <c r="K264" s="14" t="e">
        <f>SUM(K152+#REF!+K161+K182+#REF!+K244)</f>
        <v>#REF!</v>
      </c>
    </row>
    <row r="265" spans="1:11" ht="13.5" customHeight="1">
      <c r="A265" s="25">
        <v>259</v>
      </c>
      <c r="B265" s="4">
        <v>751</v>
      </c>
      <c r="C265" s="6">
        <v>75101</v>
      </c>
      <c r="D265" s="6" t="s">
        <v>523</v>
      </c>
      <c r="E265" s="19" t="s">
        <v>218</v>
      </c>
      <c r="F265" s="7">
        <f>SUM(F266+F268+F270)</f>
        <v>2256</v>
      </c>
      <c r="G265" s="7">
        <f>SUM(G266+G268+G270)</f>
        <v>2402</v>
      </c>
      <c r="H265" s="7">
        <f>SUM(H266+H268+H270)</f>
        <v>2402</v>
      </c>
      <c r="I265" s="65">
        <f>SUM(I266+I268+I270)</f>
        <v>2334.12</v>
      </c>
      <c r="J265" s="58">
        <f t="shared" si="5"/>
        <v>97.17402164862614</v>
      </c>
      <c r="K265" s="12">
        <f>SUM(K266+K268+K270)</f>
        <v>0</v>
      </c>
    </row>
    <row r="266" spans="1:11" ht="12">
      <c r="A266" s="25">
        <v>260</v>
      </c>
      <c r="B266" s="4" t="s">
        <v>521</v>
      </c>
      <c r="C266" s="4" t="s">
        <v>522</v>
      </c>
      <c r="D266" s="4">
        <v>4110</v>
      </c>
      <c r="E266" s="18" t="s">
        <v>611</v>
      </c>
      <c r="F266" s="8">
        <f>SUM(F267)</f>
        <v>320</v>
      </c>
      <c r="G266" s="8">
        <f>SUM(G267)</f>
        <v>390</v>
      </c>
      <c r="H266" s="8">
        <f>SUM(H267)</f>
        <v>390</v>
      </c>
      <c r="I266" s="64">
        <f>SUM(I267)</f>
        <v>333.26</v>
      </c>
      <c r="J266" s="58">
        <f t="shared" si="5"/>
        <v>85.45128205128205</v>
      </c>
      <c r="K266" s="13">
        <f>SUM(K267)</f>
        <v>0</v>
      </c>
    </row>
    <row r="267" spans="1:11" ht="12">
      <c r="A267" s="25">
        <v>261</v>
      </c>
      <c r="B267" s="4" t="s">
        <v>521</v>
      </c>
      <c r="C267" s="4" t="s">
        <v>522</v>
      </c>
      <c r="D267" s="4"/>
      <c r="E267" s="18" t="s">
        <v>215</v>
      </c>
      <c r="F267" s="8">
        <v>320</v>
      </c>
      <c r="G267" s="8">
        <v>390</v>
      </c>
      <c r="H267" s="8">
        <v>390</v>
      </c>
      <c r="I267" s="64">
        <v>333.26</v>
      </c>
      <c r="J267" s="58">
        <f t="shared" si="5"/>
        <v>85.45128205128205</v>
      </c>
      <c r="K267" s="13"/>
    </row>
    <row r="268" spans="1:11" ht="12">
      <c r="A268" s="25">
        <v>262</v>
      </c>
      <c r="B268" s="4" t="s">
        <v>521</v>
      </c>
      <c r="C268" s="4" t="s">
        <v>522</v>
      </c>
      <c r="D268" s="4">
        <v>4120</v>
      </c>
      <c r="E268" s="18" t="s">
        <v>612</v>
      </c>
      <c r="F268" s="8">
        <f>SUM(F269)</f>
        <v>46</v>
      </c>
      <c r="G268" s="8">
        <f>SUM(G269)</f>
        <v>59</v>
      </c>
      <c r="H268" s="8">
        <f>SUM(H269)</f>
        <v>59</v>
      </c>
      <c r="I268" s="64">
        <f>SUM(I269)</f>
        <v>47.86</v>
      </c>
      <c r="J268" s="58">
        <f t="shared" si="5"/>
        <v>81.11864406779661</v>
      </c>
      <c r="K268" s="13">
        <f>SUM(K269)</f>
        <v>0</v>
      </c>
    </row>
    <row r="269" spans="1:11" ht="12">
      <c r="A269" s="25">
        <v>263</v>
      </c>
      <c r="B269" s="4" t="s">
        <v>521</v>
      </c>
      <c r="C269" s="4" t="s">
        <v>522</v>
      </c>
      <c r="D269" s="4"/>
      <c r="E269" s="18" t="s">
        <v>693</v>
      </c>
      <c r="F269" s="8">
        <v>46</v>
      </c>
      <c r="G269" s="8">
        <v>59</v>
      </c>
      <c r="H269" s="8">
        <v>59</v>
      </c>
      <c r="I269" s="64">
        <v>47.86</v>
      </c>
      <c r="J269" s="58">
        <f t="shared" si="5"/>
        <v>81.11864406779661</v>
      </c>
      <c r="K269" s="13"/>
    </row>
    <row r="270" spans="1:11" ht="12">
      <c r="A270" s="25">
        <v>264</v>
      </c>
      <c r="B270" s="4"/>
      <c r="C270" s="4"/>
      <c r="D270" s="4">
        <v>4170</v>
      </c>
      <c r="E270" s="18" t="s">
        <v>269</v>
      </c>
      <c r="F270" s="8">
        <f>SUM(F271)</f>
        <v>1890</v>
      </c>
      <c r="G270" s="8">
        <f>SUM(G271)</f>
        <v>1953</v>
      </c>
      <c r="H270" s="8">
        <f>SUM(H271)</f>
        <v>1953</v>
      </c>
      <c r="I270" s="64">
        <f>SUM(I271)</f>
        <v>1953</v>
      </c>
      <c r="J270" s="58">
        <f t="shared" si="5"/>
        <v>100</v>
      </c>
      <c r="K270" s="13">
        <f>SUM(K271)</f>
        <v>0</v>
      </c>
    </row>
    <row r="271" spans="1:11" ht="12">
      <c r="A271" s="25">
        <v>265</v>
      </c>
      <c r="B271" s="4"/>
      <c r="C271" s="4"/>
      <c r="D271" s="4"/>
      <c r="E271" s="18" t="s">
        <v>416</v>
      </c>
      <c r="F271" s="8">
        <v>1890</v>
      </c>
      <c r="G271" s="8">
        <v>1953</v>
      </c>
      <c r="H271" s="8">
        <v>1953</v>
      </c>
      <c r="I271" s="64">
        <v>1953</v>
      </c>
      <c r="J271" s="58">
        <f t="shared" si="5"/>
        <v>100</v>
      </c>
      <c r="K271" s="13"/>
    </row>
    <row r="272" spans="1:11" s="74" customFormat="1" ht="12">
      <c r="A272" s="25">
        <v>266</v>
      </c>
      <c r="B272" s="32"/>
      <c r="C272" s="32">
        <v>75108</v>
      </c>
      <c r="D272" s="32"/>
      <c r="E272" s="31" t="s">
        <v>563</v>
      </c>
      <c r="F272" s="34"/>
      <c r="G272" s="34">
        <f>SUM(G273)</f>
        <v>0</v>
      </c>
      <c r="H272" s="34">
        <f>SUM(H273+H275+H277+H279+H281+H283+H285)</f>
        <v>22889</v>
      </c>
      <c r="I272" s="68">
        <f>SUM(I273+I275+I277+I279+I281+I283+I285)</f>
        <v>22888.989999999998</v>
      </c>
      <c r="J272" s="58">
        <f t="shared" si="5"/>
        <v>99.99995631089169</v>
      </c>
      <c r="K272" s="73"/>
    </row>
    <row r="273" spans="1:11" ht="12">
      <c r="A273" s="25">
        <v>267</v>
      </c>
      <c r="B273" s="4"/>
      <c r="C273" s="4"/>
      <c r="D273" s="4">
        <v>3030</v>
      </c>
      <c r="E273" s="18" t="s">
        <v>525</v>
      </c>
      <c r="F273" s="8"/>
      <c r="G273" s="8">
        <f>SUM(G274)</f>
        <v>0</v>
      </c>
      <c r="H273" s="8">
        <f>SUM(H274)</f>
        <v>8910</v>
      </c>
      <c r="I273" s="64">
        <f>SUM(I274)</f>
        <v>8910</v>
      </c>
      <c r="J273" s="58">
        <f t="shared" si="5"/>
        <v>100</v>
      </c>
      <c r="K273" s="13"/>
    </row>
    <row r="274" spans="1:11" ht="12">
      <c r="A274" s="25">
        <v>268</v>
      </c>
      <c r="B274" s="4"/>
      <c r="C274" s="4"/>
      <c r="D274" s="4"/>
      <c r="E274" s="18" t="s">
        <v>525</v>
      </c>
      <c r="F274" s="8"/>
      <c r="G274" s="8">
        <f>SUM(G275)</f>
        <v>0</v>
      </c>
      <c r="H274" s="8">
        <v>8910</v>
      </c>
      <c r="I274" s="64">
        <v>8910</v>
      </c>
      <c r="J274" s="58">
        <f t="shared" si="5"/>
        <v>100</v>
      </c>
      <c r="K274" s="13"/>
    </row>
    <row r="275" spans="1:11" ht="12">
      <c r="A275" s="25">
        <v>269</v>
      </c>
      <c r="B275" s="4"/>
      <c r="C275" s="4"/>
      <c r="D275" s="4">
        <v>4110</v>
      </c>
      <c r="E275" s="18" t="s">
        <v>611</v>
      </c>
      <c r="F275" s="8"/>
      <c r="G275" s="8">
        <f>SUM(G276)</f>
        <v>0</v>
      </c>
      <c r="H275" s="8">
        <f>SUM(H276)</f>
        <v>700</v>
      </c>
      <c r="I275" s="64">
        <f>SUM(I276)</f>
        <v>700</v>
      </c>
      <c r="J275" s="58">
        <f t="shared" si="5"/>
        <v>100</v>
      </c>
      <c r="K275" s="13"/>
    </row>
    <row r="276" spans="1:11" ht="12">
      <c r="A276" s="25">
        <v>270</v>
      </c>
      <c r="B276" s="4"/>
      <c r="C276" s="4"/>
      <c r="D276" s="4"/>
      <c r="E276" s="18" t="s">
        <v>215</v>
      </c>
      <c r="F276" s="8"/>
      <c r="G276" s="8">
        <f>SUM(G277)</f>
        <v>0</v>
      </c>
      <c r="H276" s="8">
        <v>700</v>
      </c>
      <c r="I276" s="64">
        <v>700</v>
      </c>
      <c r="J276" s="58">
        <f t="shared" si="5"/>
        <v>100</v>
      </c>
      <c r="K276" s="13"/>
    </row>
    <row r="277" spans="1:11" ht="12">
      <c r="A277" s="25">
        <v>271</v>
      </c>
      <c r="B277" s="4"/>
      <c r="C277" s="4"/>
      <c r="D277" s="4">
        <v>4120</v>
      </c>
      <c r="E277" s="18" t="s">
        <v>612</v>
      </c>
      <c r="F277" s="8"/>
      <c r="G277" s="8">
        <v>0</v>
      </c>
      <c r="H277" s="8">
        <f>SUM(H278)</f>
        <v>100</v>
      </c>
      <c r="I277" s="64">
        <f>SUM(I278)</f>
        <v>100</v>
      </c>
      <c r="J277" s="58">
        <f t="shared" si="5"/>
        <v>100</v>
      </c>
      <c r="K277" s="13"/>
    </row>
    <row r="278" spans="1:11" ht="12">
      <c r="A278" s="25">
        <v>272</v>
      </c>
      <c r="B278" s="4"/>
      <c r="C278" s="4"/>
      <c r="D278" s="4"/>
      <c r="E278" s="18" t="s">
        <v>693</v>
      </c>
      <c r="F278" s="8"/>
      <c r="G278" s="8">
        <v>0</v>
      </c>
      <c r="H278" s="8">
        <v>100</v>
      </c>
      <c r="I278" s="64">
        <v>100</v>
      </c>
      <c r="J278" s="58">
        <f t="shared" si="5"/>
        <v>100</v>
      </c>
      <c r="K278" s="13"/>
    </row>
    <row r="279" spans="1:11" ht="12">
      <c r="A279" s="25">
        <v>273</v>
      </c>
      <c r="B279" s="4"/>
      <c r="C279" s="4"/>
      <c r="D279" s="4">
        <v>4170</v>
      </c>
      <c r="E279" s="18" t="s">
        <v>269</v>
      </c>
      <c r="F279" s="8"/>
      <c r="G279" s="8">
        <v>0</v>
      </c>
      <c r="H279" s="8">
        <f>SUM(H280)</f>
        <v>4880</v>
      </c>
      <c r="I279" s="64">
        <f>SUM(I280)</f>
        <v>4880</v>
      </c>
      <c r="J279" s="58">
        <f t="shared" si="5"/>
        <v>100</v>
      </c>
      <c r="K279" s="13"/>
    </row>
    <row r="280" spans="1:11" ht="12">
      <c r="A280" s="25">
        <v>274</v>
      </c>
      <c r="B280" s="4"/>
      <c r="C280" s="4"/>
      <c r="D280" s="4"/>
      <c r="E280" s="18" t="s">
        <v>416</v>
      </c>
      <c r="F280" s="8"/>
      <c r="G280" s="8">
        <v>0</v>
      </c>
      <c r="H280" s="8">
        <v>4880</v>
      </c>
      <c r="I280" s="64">
        <v>4880</v>
      </c>
      <c r="J280" s="58">
        <f t="shared" si="5"/>
        <v>100</v>
      </c>
      <c r="K280" s="13"/>
    </row>
    <row r="281" spans="1:11" ht="12">
      <c r="A281" s="25">
        <v>275</v>
      </c>
      <c r="B281" s="4"/>
      <c r="C281" s="4"/>
      <c r="D281" s="4">
        <v>4210</v>
      </c>
      <c r="E281" s="18" t="s">
        <v>526</v>
      </c>
      <c r="F281" s="8"/>
      <c r="G281" s="8">
        <v>0</v>
      </c>
      <c r="H281" s="8">
        <f>SUM(H282)</f>
        <v>6499</v>
      </c>
      <c r="I281" s="64">
        <f>SUM(I282)</f>
        <v>6498.99</v>
      </c>
      <c r="J281" s="58">
        <f t="shared" si="5"/>
        <v>99.99984613017388</v>
      </c>
      <c r="K281" s="13"/>
    </row>
    <row r="282" spans="1:11" ht="12">
      <c r="A282" s="25">
        <v>276</v>
      </c>
      <c r="B282" s="4"/>
      <c r="C282" s="4"/>
      <c r="D282" s="4"/>
      <c r="E282" s="18" t="s">
        <v>526</v>
      </c>
      <c r="F282" s="8"/>
      <c r="G282" s="8">
        <v>0</v>
      </c>
      <c r="H282" s="8">
        <v>6499</v>
      </c>
      <c r="I282" s="64">
        <v>6498.99</v>
      </c>
      <c r="J282" s="58">
        <f t="shared" si="5"/>
        <v>99.99984613017388</v>
      </c>
      <c r="K282" s="13"/>
    </row>
    <row r="283" spans="1:11" ht="12">
      <c r="A283" s="25">
        <v>277</v>
      </c>
      <c r="B283" s="4"/>
      <c r="C283" s="4"/>
      <c r="D283" s="4">
        <v>4300</v>
      </c>
      <c r="E283" s="18" t="s">
        <v>604</v>
      </c>
      <c r="F283" s="8"/>
      <c r="G283" s="8">
        <v>0</v>
      </c>
      <c r="H283" s="8">
        <f>SUM(H284)</f>
        <v>800</v>
      </c>
      <c r="I283" s="64">
        <f>SUM(I284)</f>
        <v>800</v>
      </c>
      <c r="J283" s="58">
        <f t="shared" si="5"/>
        <v>100</v>
      </c>
      <c r="K283" s="13"/>
    </row>
    <row r="284" spans="1:11" ht="12">
      <c r="A284" s="25">
        <v>278</v>
      </c>
      <c r="B284" s="4"/>
      <c r="C284" s="4"/>
      <c r="D284" s="4"/>
      <c r="E284" s="18" t="s">
        <v>604</v>
      </c>
      <c r="F284" s="8"/>
      <c r="G284" s="8">
        <v>0</v>
      </c>
      <c r="H284" s="8">
        <v>800</v>
      </c>
      <c r="I284" s="64">
        <v>800</v>
      </c>
      <c r="J284" s="58">
        <f t="shared" si="5"/>
        <v>100</v>
      </c>
      <c r="K284" s="13"/>
    </row>
    <row r="285" spans="1:11" ht="12">
      <c r="A285" s="25">
        <v>279</v>
      </c>
      <c r="B285" s="4"/>
      <c r="C285" s="4"/>
      <c r="D285" s="4">
        <v>4410</v>
      </c>
      <c r="E285" s="18" t="s">
        <v>685</v>
      </c>
      <c r="F285" s="8"/>
      <c r="G285" s="8">
        <v>0</v>
      </c>
      <c r="H285" s="8">
        <f>SUM(H286)</f>
        <v>1000</v>
      </c>
      <c r="I285" s="64">
        <f>SUM(I286)</f>
        <v>1000</v>
      </c>
      <c r="J285" s="58">
        <f t="shared" si="5"/>
        <v>100</v>
      </c>
      <c r="K285" s="13"/>
    </row>
    <row r="286" spans="1:11" ht="12">
      <c r="A286" s="25">
        <v>280</v>
      </c>
      <c r="B286" s="4"/>
      <c r="C286" s="4"/>
      <c r="D286" s="4"/>
      <c r="E286" s="18" t="s">
        <v>685</v>
      </c>
      <c r="F286" s="8"/>
      <c r="G286" s="8">
        <v>0</v>
      </c>
      <c r="H286" s="8">
        <v>1000</v>
      </c>
      <c r="I286" s="64">
        <v>1000</v>
      </c>
      <c r="J286" s="58">
        <f t="shared" si="5"/>
        <v>100</v>
      </c>
      <c r="K286" s="13"/>
    </row>
    <row r="287" spans="1:11" ht="36">
      <c r="A287" s="25">
        <v>281</v>
      </c>
      <c r="B287" s="4"/>
      <c r="C287" s="32">
        <v>75109</v>
      </c>
      <c r="D287" s="4"/>
      <c r="E287" s="31" t="s">
        <v>229</v>
      </c>
      <c r="F287" s="8"/>
      <c r="G287" s="8">
        <v>0</v>
      </c>
      <c r="H287" s="34">
        <f>SUM(H288+H290+H292+H294+H296)</f>
        <v>4550</v>
      </c>
      <c r="I287" s="68">
        <f>SUM(I288+I290+I292+I294+I296)</f>
        <v>3860.75</v>
      </c>
      <c r="J287" s="58">
        <f t="shared" si="5"/>
        <v>84.85164835164835</v>
      </c>
      <c r="K287" s="13"/>
    </row>
    <row r="288" spans="1:11" ht="12">
      <c r="A288" s="25">
        <v>282</v>
      </c>
      <c r="B288" s="4"/>
      <c r="C288" s="4"/>
      <c r="D288" s="4">
        <v>3030</v>
      </c>
      <c r="E288" s="18" t="s">
        <v>525</v>
      </c>
      <c r="F288" s="8"/>
      <c r="G288" s="8">
        <v>0</v>
      </c>
      <c r="H288" s="8">
        <f>SUM(H289)</f>
        <v>2860</v>
      </c>
      <c r="I288" s="64">
        <f>SUM(I289)</f>
        <v>2190</v>
      </c>
      <c r="J288" s="58">
        <f t="shared" si="5"/>
        <v>76.57342657342657</v>
      </c>
      <c r="K288" s="13"/>
    </row>
    <row r="289" spans="1:11" ht="12">
      <c r="A289" s="25">
        <v>283</v>
      </c>
      <c r="B289" s="4"/>
      <c r="C289" s="4"/>
      <c r="D289" s="4"/>
      <c r="E289" s="18" t="s">
        <v>525</v>
      </c>
      <c r="F289" s="8"/>
      <c r="G289" s="8">
        <v>0</v>
      </c>
      <c r="H289" s="8">
        <v>2860</v>
      </c>
      <c r="I289" s="64">
        <v>2190</v>
      </c>
      <c r="J289" s="58">
        <f t="shared" si="5"/>
        <v>76.57342657342657</v>
      </c>
      <c r="K289" s="13"/>
    </row>
    <row r="290" spans="1:11" ht="12">
      <c r="A290" s="25">
        <v>284</v>
      </c>
      <c r="B290" s="4"/>
      <c r="C290" s="4"/>
      <c r="D290" s="4">
        <v>4110</v>
      </c>
      <c r="E290" s="18" t="s">
        <v>611</v>
      </c>
      <c r="F290" s="8"/>
      <c r="G290" s="8">
        <v>0</v>
      </c>
      <c r="H290" s="8">
        <f>SUM(H291)</f>
        <v>233</v>
      </c>
      <c r="I290" s="64">
        <f>SUM(I291)</f>
        <v>213.75</v>
      </c>
      <c r="J290" s="58">
        <f t="shared" si="5"/>
        <v>91.7381974248927</v>
      </c>
      <c r="K290" s="13"/>
    </row>
    <row r="291" spans="1:11" ht="12">
      <c r="A291" s="25">
        <v>285</v>
      </c>
      <c r="B291" s="4"/>
      <c r="C291" s="4"/>
      <c r="D291" s="4"/>
      <c r="E291" s="18" t="s">
        <v>215</v>
      </c>
      <c r="F291" s="8"/>
      <c r="G291" s="8">
        <v>0</v>
      </c>
      <c r="H291" s="8">
        <v>233</v>
      </c>
      <c r="I291" s="64">
        <v>213.75</v>
      </c>
      <c r="J291" s="58">
        <f t="shared" si="5"/>
        <v>91.7381974248927</v>
      </c>
      <c r="K291" s="13"/>
    </row>
    <row r="292" spans="1:11" ht="12">
      <c r="A292" s="25">
        <v>286</v>
      </c>
      <c r="B292" s="4"/>
      <c r="C292" s="4"/>
      <c r="D292" s="4">
        <v>4120</v>
      </c>
      <c r="E292" s="18" t="s">
        <v>612</v>
      </c>
      <c r="F292" s="8"/>
      <c r="G292" s="8">
        <v>0</v>
      </c>
      <c r="H292" s="8">
        <f>SUM(H293)</f>
        <v>17</v>
      </c>
      <c r="I292" s="64">
        <f>SUM(I293)</f>
        <v>17</v>
      </c>
      <c r="J292" s="58">
        <f t="shared" si="5"/>
        <v>100</v>
      </c>
      <c r="K292" s="13"/>
    </row>
    <row r="293" spans="1:11" ht="12">
      <c r="A293" s="25">
        <v>287</v>
      </c>
      <c r="B293" s="4"/>
      <c r="C293" s="4"/>
      <c r="D293" s="4"/>
      <c r="E293" s="18" t="s">
        <v>693</v>
      </c>
      <c r="F293" s="8"/>
      <c r="G293" s="8">
        <v>0</v>
      </c>
      <c r="H293" s="8">
        <v>17</v>
      </c>
      <c r="I293" s="64">
        <v>17</v>
      </c>
      <c r="J293" s="58">
        <f t="shared" si="5"/>
        <v>100</v>
      </c>
      <c r="K293" s="13"/>
    </row>
    <row r="294" spans="1:11" ht="12">
      <c r="A294" s="25">
        <v>288</v>
      </c>
      <c r="B294" s="4"/>
      <c r="C294" s="4"/>
      <c r="D294" s="4">
        <v>4170</v>
      </c>
      <c r="E294" s="18" t="s">
        <v>269</v>
      </c>
      <c r="F294" s="8"/>
      <c r="G294" s="8">
        <v>0</v>
      </c>
      <c r="H294" s="8">
        <f>SUM(H295)</f>
        <v>1250</v>
      </c>
      <c r="I294" s="64">
        <f>SUM(I295)</f>
        <v>1250</v>
      </c>
      <c r="J294" s="58">
        <f t="shared" si="5"/>
        <v>100</v>
      </c>
      <c r="K294" s="13"/>
    </row>
    <row r="295" spans="1:11" ht="12">
      <c r="A295" s="25">
        <v>289</v>
      </c>
      <c r="B295" s="4"/>
      <c r="C295" s="4"/>
      <c r="D295" s="4"/>
      <c r="E295" s="18" t="s">
        <v>416</v>
      </c>
      <c r="F295" s="8"/>
      <c r="G295" s="8">
        <v>0</v>
      </c>
      <c r="H295" s="8">
        <v>1250</v>
      </c>
      <c r="I295" s="64">
        <v>1250</v>
      </c>
      <c r="J295" s="58">
        <f t="shared" si="5"/>
        <v>100</v>
      </c>
      <c r="K295" s="13"/>
    </row>
    <row r="296" spans="1:11" ht="12">
      <c r="A296" s="25">
        <v>290</v>
      </c>
      <c r="B296" s="4"/>
      <c r="C296" s="4"/>
      <c r="D296" s="4">
        <v>4210</v>
      </c>
      <c r="E296" s="18" t="s">
        <v>526</v>
      </c>
      <c r="F296" s="8"/>
      <c r="G296" s="8">
        <v>0</v>
      </c>
      <c r="H296" s="8">
        <f>SUM(H297)</f>
        <v>190</v>
      </c>
      <c r="I296" s="64">
        <f>SUM(I297)</f>
        <v>190</v>
      </c>
      <c r="J296" s="58">
        <f t="shared" si="5"/>
        <v>100</v>
      </c>
      <c r="K296" s="13"/>
    </row>
    <row r="297" spans="1:11" ht="12">
      <c r="A297" s="25">
        <v>291</v>
      </c>
      <c r="B297" s="4"/>
      <c r="C297" s="4"/>
      <c r="D297" s="4"/>
      <c r="E297" s="18" t="s">
        <v>526</v>
      </c>
      <c r="F297" s="8"/>
      <c r="G297" s="8">
        <v>0</v>
      </c>
      <c r="H297" s="8">
        <v>190</v>
      </c>
      <c r="I297" s="64">
        <v>190</v>
      </c>
      <c r="J297" s="58">
        <f t="shared" si="5"/>
        <v>100</v>
      </c>
      <c r="K297" s="13"/>
    </row>
    <row r="298" spans="1:11" ht="22.5" customHeight="1">
      <c r="A298" s="25">
        <v>292</v>
      </c>
      <c r="B298" s="85" t="s">
        <v>231</v>
      </c>
      <c r="C298" s="78"/>
      <c r="D298" s="78"/>
      <c r="E298" s="78"/>
      <c r="F298" s="5" t="e">
        <f>SUM(F265+#REF!)</f>
        <v>#REF!</v>
      </c>
      <c r="G298" s="5">
        <f>SUM(G265)</f>
        <v>2402</v>
      </c>
      <c r="H298" s="5">
        <f>SUM(H265+H272+H287)</f>
        <v>29841</v>
      </c>
      <c r="I298" s="66">
        <f>SUM(I265+I272+I287)</f>
        <v>29083.859999999997</v>
      </c>
      <c r="J298" s="58">
        <f t="shared" si="5"/>
        <v>97.4627525887202</v>
      </c>
      <c r="K298" s="14" t="e">
        <f>SUM(K265+#REF!+#REF!)</f>
        <v>#REF!</v>
      </c>
    </row>
    <row r="299" spans="1:11" ht="12">
      <c r="A299" s="25">
        <v>293</v>
      </c>
      <c r="B299" s="4">
        <v>754</v>
      </c>
      <c r="C299" s="6">
        <v>75404</v>
      </c>
      <c r="D299" s="6"/>
      <c r="E299" s="19" t="s">
        <v>493</v>
      </c>
      <c r="F299" s="7" t="e">
        <f>SUM(#REF!+#REF!+#REF!)</f>
        <v>#REF!</v>
      </c>
      <c r="G299" s="7">
        <f>SUM(G300)</f>
        <v>83000</v>
      </c>
      <c r="H299" s="7">
        <f>SUM(H300)</f>
        <v>93000</v>
      </c>
      <c r="I299" s="65">
        <f>SUM(I300)</f>
        <v>82975</v>
      </c>
      <c r="J299" s="58">
        <f t="shared" si="5"/>
        <v>89.22043010752688</v>
      </c>
      <c r="K299" s="12" t="e">
        <f>SUM(#REF!+#REF!)</f>
        <v>#REF!</v>
      </c>
    </row>
    <row r="300" spans="1:11" ht="12">
      <c r="A300" s="25">
        <v>294</v>
      </c>
      <c r="B300" s="4"/>
      <c r="C300" s="4"/>
      <c r="D300" s="4">
        <v>3000</v>
      </c>
      <c r="E300" s="18" t="s">
        <v>505</v>
      </c>
      <c r="F300" s="8"/>
      <c r="G300" s="8">
        <f>SUM(G301:G303)</f>
        <v>83000</v>
      </c>
      <c r="H300" s="8">
        <f>SUM(H301:H303)</f>
        <v>93000</v>
      </c>
      <c r="I300" s="64">
        <f>SUM(I301:I303)</f>
        <v>82975</v>
      </c>
      <c r="J300" s="58">
        <f t="shared" si="5"/>
        <v>89.22043010752688</v>
      </c>
      <c r="K300" s="13"/>
    </row>
    <row r="301" spans="1:11" ht="12">
      <c r="A301" s="25">
        <v>295</v>
      </c>
      <c r="B301" s="4"/>
      <c r="C301" s="4"/>
      <c r="D301" s="4"/>
      <c r="E301" s="18" t="s">
        <v>626</v>
      </c>
      <c r="F301" s="8"/>
      <c r="G301" s="8">
        <v>10000</v>
      </c>
      <c r="H301" s="8">
        <v>5000</v>
      </c>
      <c r="I301" s="64">
        <v>0</v>
      </c>
      <c r="J301" s="58">
        <f t="shared" si="5"/>
        <v>0</v>
      </c>
      <c r="K301" s="13"/>
    </row>
    <row r="302" spans="1:11" ht="12">
      <c r="A302" s="25">
        <v>296</v>
      </c>
      <c r="B302" s="4"/>
      <c r="C302" s="4"/>
      <c r="D302" s="4"/>
      <c r="E302" s="18" t="s">
        <v>189</v>
      </c>
      <c r="F302" s="8"/>
      <c r="G302" s="8">
        <v>10000</v>
      </c>
      <c r="H302" s="8">
        <v>5000</v>
      </c>
      <c r="I302" s="64">
        <v>0</v>
      </c>
      <c r="J302" s="58">
        <f t="shared" si="5"/>
        <v>0</v>
      </c>
      <c r="K302" s="13"/>
    </row>
    <row r="303" spans="1:11" ht="24.75" customHeight="1">
      <c r="A303" s="25">
        <v>297</v>
      </c>
      <c r="B303" s="4"/>
      <c r="C303" s="4"/>
      <c r="D303" s="4"/>
      <c r="E303" s="18" t="s">
        <v>627</v>
      </c>
      <c r="F303" s="8"/>
      <c r="G303" s="8">
        <v>63000</v>
      </c>
      <c r="H303" s="8">
        <v>83000</v>
      </c>
      <c r="I303" s="64">
        <v>82975</v>
      </c>
      <c r="J303" s="58">
        <f t="shared" si="5"/>
        <v>99.96987951807229</v>
      </c>
      <c r="K303" s="13"/>
    </row>
    <row r="304" spans="1:11" ht="12">
      <c r="A304" s="25">
        <v>298</v>
      </c>
      <c r="B304" s="4" t="s">
        <v>521</v>
      </c>
      <c r="C304" s="6">
        <v>75412</v>
      </c>
      <c r="D304" s="6" t="s">
        <v>523</v>
      </c>
      <c r="E304" s="19" t="s">
        <v>694</v>
      </c>
      <c r="F304" s="7">
        <f>SUM(F305+F307+F313+F319+F327+F329)</f>
        <v>105300</v>
      </c>
      <c r="G304" s="7">
        <f>SUM(G305+G307+G313+G315+G317+G319+G323+G325+G327+G329)</f>
        <v>106300</v>
      </c>
      <c r="H304" s="7">
        <f>SUM(H305+H307+H313+H315+H317+H319+H323+H325+H327+H329)</f>
        <v>106300</v>
      </c>
      <c r="I304" s="65">
        <f>SUM(I305+I307+I313+I317+I319+I325+I327+I329+I315+I323)</f>
        <v>97198.21000000002</v>
      </c>
      <c r="J304" s="58">
        <f t="shared" si="5"/>
        <v>91.43763875823144</v>
      </c>
      <c r="K304" s="12" t="e">
        <f>SUM(K305+K307+K313+#REF!+K319+K327+K329)</f>
        <v>#REF!</v>
      </c>
    </row>
    <row r="305" spans="1:11" ht="12">
      <c r="A305" s="25">
        <v>299</v>
      </c>
      <c r="B305" s="4" t="s">
        <v>521</v>
      </c>
      <c r="C305" s="4" t="s">
        <v>522</v>
      </c>
      <c r="D305" s="4">
        <v>3030</v>
      </c>
      <c r="E305" s="18" t="s">
        <v>525</v>
      </c>
      <c r="F305" s="8">
        <f>SUM(F306)</f>
        <v>8500</v>
      </c>
      <c r="G305" s="8">
        <f>SUM(G306)</f>
        <v>11300</v>
      </c>
      <c r="H305" s="8">
        <f>SUM(H306)</f>
        <v>7592</v>
      </c>
      <c r="I305" s="64">
        <f>SUM(I306)</f>
        <v>7592.4</v>
      </c>
      <c r="J305" s="58">
        <f t="shared" si="5"/>
        <v>100.00526870389884</v>
      </c>
      <c r="K305" s="13">
        <f>SUM(K306)</f>
        <v>0</v>
      </c>
    </row>
    <row r="306" spans="1:11" ht="12">
      <c r="A306" s="25">
        <v>300</v>
      </c>
      <c r="B306" s="4" t="s">
        <v>521</v>
      </c>
      <c r="C306" s="4" t="s">
        <v>522</v>
      </c>
      <c r="D306" s="4"/>
      <c r="E306" s="18" t="s">
        <v>628</v>
      </c>
      <c r="F306" s="8">
        <v>8500</v>
      </c>
      <c r="G306" s="8">
        <v>11300</v>
      </c>
      <c r="H306" s="8">
        <v>7592</v>
      </c>
      <c r="I306" s="64">
        <v>7592.4</v>
      </c>
      <c r="J306" s="58">
        <f t="shared" si="5"/>
        <v>100.00526870389884</v>
      </c>
      <c r="K306" s="13"/>
    </row>
    <row r="307" spans="1:11" ht="12">
      <c r="A307" s="25">
        <v>301</v>
      </c>
      <c r="B307" s="4" t="s">
        <v>521</v>
      </c>
      <c r="C307" s="4" t="s">
        <v>522</v>
      </c>
      <c r="D307" s="4">
        <v>4210</v>
      </c>
      <c r="E307" s="18" t="s">
        <v>526</v>
      </c>
      <c r="F307" s="8">
        <f>SUM(F308:F311)</f>
        <v>28000</v>
      </c>
      <c r="G307" s="8">
        <f>SUM(G308:G311)</f>
        <v>19000</v>
      </c>
      <c r="H307" s="8">
        <f>SUM(H308:H312)</f>
        <v>49428</v>
      </c>
      <c r="I307" s="64">
        <f>SUM(I308:I312)</f>
        <v>47866.270000000004</v>
      </c>
      <c r="J307" s="58">
        <f t="shared" si="5"/>
        <v>96.84039410860242</v>
      </c>
      <c r="K307" s="13">
        <f>SUM(K308:K310)</f>
        <v>0</v>
      </c>
    </row>
    <row r="308" spans="1:11" ht="12">
      <c r="A308" s="25">
        <v>302</v>
      </c>
      <c r="B308" s="4" t="s">
        <v>521</v>
      </c>
      <c r="C308" s="4" t="s">
        <v>522</v>
      </c>
      <c r="D308" s="4"/>
      <c r="E308" s="18" t="s">
        <v>629</v>
      </c>
      <c r="F308" s="8">
        <v>4500</v>
      </c>
      <c r="G308" s="8">
        <v>10000</v>
      </c>
      <c r="H308" s="8">
        <v>4738</v>
      </c>
      <c r="I308" s="64">
        <v>3348.35</v>
      </c>
      <c r="J308" s="58">
        <f t="shared" si="5"/>
        <v>70.67011397214014</v>
      </c>
      <c r="K308" s="13"/>
    </row>
    <row r="309" spans="1:11" ht="12">
      <c r="A309" s="25">
        <v>303</v>
      </c>
      <c r="B309" s="4" t="s">
        <v>521</v>
      </c>
      <c r="C309" s="4" t="s">
        <v>522</v>
      </c>
      <c r="D309" s="4"/>
      <c r="E309" s="18" t="s">
        <v>695</v>
      </c>
      <c r="F309" s="8">
        <v>10000</v>
      </c>
      <c r="G309" s="8">
        <v>3000</v>
      </c>
      <c r="H309" s="8">
        <v>16010</v>
      </c>
      <c r="I309" s="64">
        <v>15927.69</v>
      </c>
      <c r="J309" s="58">
        <f t="shared" si="5"/>
        <v>99.48588382261087</v>
      </c>
      <c r="K309" s="13"/>
    </row>
    <row r="310" spans="1:11" ht="12">
      <c r="A310" s="25">
        <v>304</v>
      </c>
      <c r="B310" s="4" t="s">
        <v>521</v>
      </c>
      <c r="C310" s="4" t="s">
        <v>522</v>
      </c>
      <c r="D310" s="4"/>
      <c r="E310" s="18" t="s">
        <v>536</v>
      </c>
      <c r="F310" s="8">
        <v>7000</v>
      </c>
      <c r="G310" s="8">
        <v>3000</v>
      </c>
      <c r="H310" s="8">
        <v>5470</v>
      </c>
      <c r="I310" s="64">
        <v>5469.84</v>
      </c>
      <c r="J310" s="58">
        <f t="shared" si="5"/>
        <v>99.99707495429617</v>
      </c>
      <c r="K310" s="13"/>
    </row>
    <row r="311" spans="1:11" ht="12">
      <c r="A311" s="25">
        <v>305</v>
      </c>
      <c r="B311" s="4"/>
      <c r="C311" s="4"/>
      <c r="D311" s="4"/>
      <c r="E311" s="18" t="s">
        <v>535</v>
      </c>
      <c r="F311" s="8">
        <v>6500</v>
      </c>
      <c r="G311" s="8">
        <v>3000</v>
      </c>
      <c r="H311" s="8">
        <v>0</v>
      </c>
      <c r="I311" s="64">
        <v>0</v>
      </c>
      <c r="J311" s="58" t="e">
        <f t="shared" si="5"/>
        <v>#DIV/0!</v>
      </c>
      <c r="K311" s="13"/>
    </row>
    <row r="312" spans="1:11" ht="12">
      <c r="A312" s="25">
        <v>306</v>
      </c>
      <c r="B312" s="4"/>
      <c r="C312" s="4"/>
      <c r="D312" s="4"/>
      <c r="E312" s="18" t="s">
        <v>230</v>
      </c>
      <c r="F312" s="8"/>
      <c r="G312" s="8">
        <v>0</v>
      </c>
      <c r="H312" s="8">
        <v>23210</v>
      </c>
      <c r="I312" s="64">
        <v>23120.39</v>
      </c>
      <c r="J312" s="58">
        <f t="shared" si="5"/>
        <v>99.61391641533821</v>
      </c>
      <c r="K312" s="13"/>
    </row>
    <row r="313" spans="1:11" ht="12">
      <c r="A313" s="25">
        <v>307</v>
      </c>
      <c r="B313" s="4" t="s">
        <v>521</v>
      </c>
      <c r="C313" s="4" t="s">
        <v>522</v>
      </c>
      <c r="D313" s="4">
        <v>4260</v>
      </c>
      <c r="E313" s="18" t="s">
        <v>528</v>
      </c>
      <c r="F313" s="8">
        <f>SUM(F314)</f>
        <v>7000</v>
      </c>
      <c r="G313" s="8">
        <f>SUM(G314)</f>
        <v>9000</v>
      </c>
      <c r="H313" s="8">
        <f>SUM(H314)</f>
        <v>9000</v>
      </c>
      <c r="I313" s="64">
        <f>SUM(I314)</f>
        <v>7838.94</v>
      </c>
      <c r="J313" s="58">
        <f t="shared" si="5"/>
        <v>87.09933333333333</v>
      </c>
      <c r="K313" s="13">
        <f>SUM(K314)</f>
        <v>0</v>
      </c>
    </row>
    <row r="314" spans="1:11" ht="12">
      <c r="A314" s="25">
        <v>308</v>
      </c>
      <c r="B314" s="4" t="s">
        <v>521</v>
      </c>
      <c r="C314" s="4" t="s">
        <v>522</v>
      </c>
      <c r="D314" s="4"/>
      <c r="E314" s="18" t="s">
        <v>697</v>
      </c>
      <c r="F314" s="8">
        <v>7000</v>
      </c>
      <c r="G314" s="8">
        <v>9000</v>
      </c>
      <c r="H314" s="8">
        <v>9000</v>
      </c>
      <c r="I314" s="64">
        <v>7838.94</v>
      </c>
      <c r="J314" s="58">
        <f t="shared" si="5"/>
        <v>87.09933333333333</v>
      </c>
      <c r="K314" s="13"/>
    </row>
    <row r="315" spans="1:11" ht="12">
      <c r="A315" s="25">
        <v>309</v>
      </c>
      <c r="B315" s="4"/>
      <c r="C315" s="4"/>
      <c r="D315" s="4">
        <v>4270</v>
      </c>
      <c r="E315" s="18" t="s">
        <v>532</v>
      </c>
      <c r="F315" s="8"/>
      <c r="G315" s="8">
        <f>SUM(G316)</f>
        <v>4500</v>
      </c>
      <c r="H315" s="8">
        <f>SUM(H316)</f>
        <v>500</v>
      </c>
      <c r="I315" s="64">
        <f>SUM(I316)</f>
        <v>0</v>
      </c>
      <c r="J315" s="58">
        <f>SUM(I315/H315)*100</f>
        <v>0</v>
      </c>
      <c r="K315" s="13"/>
    </row>
    <row r="316" spans="1:11" ht="12">
      <c r="A316" s="25">
        <v>310</v>
      </c>
      <c r="B316" s="4"/>
      <c r="C316" s="4"/>
      <c r="D316" s="4"/>
      <c r="E316" s="18" t="s">
        <v>306</v>
      </c>
      <c r="F316" s="8"/>
      <c r="G316" s="8">
        <v>4500</v>
      </c>
      <c r="H316" s="8">
        <v>500</v>
      </c>
      <c r="I316" s="64">
        <v>0</v>
      </c>
      <c r="J316" s="58">
        <f t="shared" si="5"/>
        <v>0</v>
      </c>
      <c r="K316" s="13"/>
    </row>
    <row r="317" spans="1:11" ht="12">
      <c r="A317" s="25">
        <v>311</v>
      </c>
      <c r="B317" s="4"/>
      <c r="C317" s="4"/>
      <c r="D317" s="4">
        <v>4280</v>
      </c>
      <c r="E317" s="18" t="s">
        <v>367</v>
      </c>
      <c r="F317" s="8">
        <f>SUM(F318:F319)</f>
        <v>12250</v>
      </c>
      <c r="G317" s="8">
        <f>SUM(G318)</f>
        <v>1500</v>
      </c>
      <c r="H317" s="8">
        <f>SUM(H318)</f>
        <v>1500</v>
      </c>
      <c r="I317" s="64">
        <f>SUM(I318)</f>
        <v>1500</v>
      </c>
      <c r="J317" s="58">
        <f>SUM(I317/H317)*100</f>
        <v>100</v>
      </c>
      <c r="K317" s="13"/>
    </row>
    <row r="318" spans="1:11" ht="12">
      <c r="A318" s="25">
        <v>312</v>
      </c>
      <c r="B318" s="4"/>
      <c r="C318" s="4"/>
      <c r="D318" s="4"/>
      <c r="E318" s="18" t="s">
        <v>537</v>
      </c>
      <c r="F318" s="8">
        <v>3450</v>
      </c>
      <c r="G318" s="8">
        <v>1500</v>
      </c>
      <c r="H318" s="8">
        <v>1500</v>
      </c>
      <c r="I318" s="64">
        <v>1500</v>
      </c>
      <c r="J318" s="58">
        <f t="shared" si="5"/>
        <v>100</v>
      </c>
      <c r="K318" s="13"/>
    </row>
    <row r="319" spans="1:11" ht="12">
      <c r="A319" s="25">
        <v>313</v>
      </c>
      <c r="B319" s="4"/>
      <c r="C319" s="4"/>
      <c r="D319" s="4">
        <v>4300</v>
      </c>
      <c r="E319" s="18" t="s">
        <v>604</v>
      </c>
      <c r="F319" s="8">
        <f>SUM(F320:F322)</f>
        <v>8800</v>
      </c>
      <c r="G319" s="8">
        <f>SUM(G320:G322)</f>
        <v>6500</v>
      </c>
      <c r="H319" s="8">
        <f>SUM(H320:H322)</f>
        <v>3500</v>
      </c>
      <c r="I319" s="64">
        <f>SUM(I320:I322)</f>
        <v>2371.68</v>
      </c>
      <c r="J319" s="58">
        <f t="shared" si="5"/>
        <v>67.76228571428571</v>
      </c>
      <c r="K319" s="13">
        <f>SUM(K320:K320)</f>
        <v>0</v>
      </c>
    </row>
    <row r="320" spans="1:11" ht="12">
      <c r="A320" s="25">
        <v>314</v>
      </c>
      <c r="B320" s="4"/>
      <c r="C320" s="4"/>
      <c r="D320" s="4"/>
      <c r="E320" s="18" t="s">
        <v>539</v>
      </c>
      <c r="F320" s="8">
        <v>4000</v>
      </c>
      <c r="G320" s="8">
        <v>3000</v>
      </c>
      <c r="H320" s="8">
        <v>2500</v>
      </c>
      <c r="I320" s="64">
        <v>1830</v>
      </c>
      <c r="J320" s="58">
        <f t="shared" si="5"/>
        <v>73.2</v>
      </c>
      <c r="K320" s="13"/>
    </row>
    <row r="321" spans="1:11" ht="12">
      <c r="A321" s="25">
        <v>315</v>
      </c>
      <c r="B321" s="4"/>
      <c r="C321" s="4"/>
      <c r="D321" s="4"/>
      <c r="E321" s="18" t="s">
        <v>271</v>
      </c>
      <c r="F321" s="8">
        <v>2000</v>
      </c>
      <c r="G321" s="8">
        <v>2000</v>
      </c>
      <c r="H321" s="8">
        <v>1000</v>
      </c>
      <c r="I321" s="64">
        <v>541.68</v>
      </c>
      <c r="J321" s="58">
        <f t="shared" si="5"/>
        <v>54.16799999999999</v>
      </c>
      <c r="K321" s="13"/>
    </row>
    <row r="322" spans="1:11" ht="12">
      <c r="A322" s="25">
        <v>316</v>
      </c>
      <c r="B322" s="4"/>
      <c r="C322" s="4"/>
      <c r="D322" s="4"/>
      <c r="E322" s="18" t="s">
        <v>538</v>
      </c>
      <c r="F322" s="8">
        <v>2800</v>
      </c>
      <c r="G322" s="8">
        <v>1500</v>
      </c>
      <c r="H322" s="8">
        <v>0</v>
      </c>
      <c r="I322" s="64">
        <v>0</v>
      </c>
      <c r="J322" s="58" t="e">
        <f t="shared" si="5"/>
        <v>#DIV/0!</v>
      </c>
      <c r="K322" s="13"/>
    </row>
    <row r="323" spans="1:11" ht="12">
      <c r="A323" s="25">
        <v>317</v>
      </c>
      <c r="B323" s="4"/>
      <c r="C323" s="4"/>
      <c r="D323" s="4">
        <v>4360</v>
      </c>
      <c r="E323" s="18" t="s">
        <v>315</v>
      </c>
      <c r="F323" s="8"/>
      <c r="G323" s="8">
        <f>SUM(G324)</f>
        <v>0</v>
      </c>
      <c r="H323" s="8">
        <f>SUM(H324)</f>
        <v>600</v>
      </c>
      <c r="I323" s="64">
        <f>SUM(I324)</f>
        <v>273.91</v>
      </c>
      <c r="J323" s="58">
        <f t="shared" si="5"/>
        <v>45.65166666666667</v>
      </c>
      <c r="K323" s="13"/>
    </row>
    <row r="324" spans="1:11" ht="12">
      <c r="A324" s="25">
        <v>318</v>
      </c>
      <c r="B324" s="4"/>
      <c r="C324" s="4"/>
      <c r="D324" s="4"/>
      <c r="E324" s="18" t="s">
        <v>216</v>
      </c>
      <c r="F324" s="8"/>
      <c r="G324" s="8"/>
      <c r="H324" s="8">
        <v>600</v>
      </c>
      <c r="I324" s="64">
        <v>273.91</v>
      </c>
      <c r="J324" s="58">
        <f t="shared" si="5"/>
        <v>45.65166666666667</v>
      </c>
      <c r="K324" s="13"/>
    </row>
    <row r="325" spans="1:11" ht="12">
      <c r="A325" s="25">
        <v>319</v>
      </c>
      <c r="B325" s="4"/>
      <c r="C325" s="4"/>
      <c r="D325" s="4">
        <v>4370</v>
      </c>
      <c r="E325" s="18" t="s">
        <v>540</v>
      </c>
      <c r="F325" s="8"/>
      <c r="G325" s="8">
        <f>SUM(G326)</f>
        <v>2500</v>
      </c>
      <c r="H325" s="8">
        <f>SUM(H326)</f>
        <v>2400</v>
      </c>
      <c r="I325" s="64">
        <f>SUM(I326)</f>
        <v>1843.35</v>
      </c>
      <c r="J325" s="58">
        <f t="shared" si="5"/>
        <v>76.80624999999999</v>
      </c>
      <c r="K325" s="13"/>
    </row>
    <row r="326" spans="1:11" ht="12">
      <c r="A326" s="25">
        <v>320</v>
      </c>
      <c r="B326" s="4"/>
      <c r="C326" s="4"/>
      <c r="D326" s="4"/>
      <c r="E326" s="18" t="s">
        <v>216</v>
      </c>
      <c r="F326" s="8"/>
      <c r="G326" s="8">
        <v>2500</v>
      </c>
      <c r="H326" s="8">
        <v>2400</v>
      </c>
      <c r="I326" s="64">
        <v>1843.35</v>
      </c>
      <c r="J326" s="58">
        <f t="shared" si="5"/>
        <v>76.80624999999999</v>
      </c>
      <c r="K326" s="13"/>
    </row>
    <row r="327" spans="1:11" ht="12">
      <c r="A327" s="25">
        <v>321</v>
      </c>
      <c r="B327" s="4"/>
      <c r="C327" s="4"/>
      <c r="D327" s="4">
        <v>4430</v>
      </c>
      <c r="E327" s="18" t="s">
        <v>605</v>
      </c>
      <c r="F327" s="8">
        <f>SUM(F328)</f>
        <v>3000</v>
      </c>
      <c r="G327" s="8">
        <f>SUM(G328)</f>
        <v>4000</v>
      </c>
      <c r="H327" s="8">
        <f>SUM(H328)</f>
        <v>2780</v>
      </c>
      <c r="I327" s="64">
        <f>SUM(I328)</f>
        <v>2774</v>
      </c>
      <c r="J327" s="58">
        <f t="shared" si="5"/>
        <v>99.78417266187051</v>
      </c>
      <c r="K327" s="13">
        <f>SUM(K328)</f>
        <v>0</v>
      </c>
    </row>
    <row r="328" spans="1:11" ht="12">
      <c r="A328" s="25">
        <v>322</v>
      </c>
      <c r="B328" s="4" t="s">
        <v>521</v>
      </c>
      <c r="C328" s="4" t="s">
        <v>522</v>
      </c>
      <c r="D328" s="4"/>
      <c r="E328" s="18" t="s">
        <v>700</v>
      </c>
      <c r="F328" s="8">
        <v>3000</v>
      </c>
      <c r="G328" s="8">
        <v>4000</v>
      </c>
      <c r="H328" s="8">
        <v>2780</v>
      </c>
      <c r="I328" s="64">
        <v>2774</v>
      </c>
      <c r="J328" s="58">
        <f aca="true" t="shared" si="6" ref="J328:J391">SUM(I328/H328)*100</f>
        <v>99.78417266187051</v>
      </c>
      <c r="K328" s="13"/>
    </row>
    <row r="329" spans="1:11" ht="12">
      <c r="A329" s="25">
        <v>323</v>
      </c>
      <c r="B329" s="4"/>
      <c r="C329" s="4"/>
      <c r="D329" s="4">
        <v>6060</v>
      </c>
      <c r="E329" s="18" t="s">
        <v>534</v>
      </c>
      <c r="F329" s="8">
        <f>SUM(F330)</f>
        <v>50000</v>
      </c>
      <c r="G329" s="8">
        <f>SUM(G330)</f>
        <v>48000</v>
      </c>
      <c r="H329" s="8">
        <f>SUM(H330)</f>
        <v>29000</v>
      </c>
      <c r="I329" s="64">
        <f>SUM(I330)</f>
        <v>25137.66</v>
      </c>
      <c r="J329" s="58">
        <f t="shared" si="6"/>
        <v>86.68158620689655</v>
      </c>
      <c r="K329" s="13">
        <f>SUM(K330)</f>
        <v>180500</v>
      </c>
    </row>
    <row r="330" spans="1:11" ht="12">
      <c r="A330" s="25">
        <v>324</v>
      </c>
      <c r="B330" s="4"/>
      <c r="C330" s="4"/>
      <c r="D330" s="4"/>
      <c r="E330" s="18" t="s">
        <v>188</v>
      </c>
      <c r="F330" s="8">
        <v>50000</v>
      </c>
      <c r="G330" s="8">
        <v>48000</v>
      </c>
      <c r="H330" s="8">
        <v>29000</v>
      </c>
      <c r="I330" s="64">
        <v>25137.66</v>
      </c>
      <c r="J330" s="58">
        <f t="shared" si="6"/>
        <v>86.68158620689655</v>
      </c>
      <c r="K330" s="13">
        <v>180500</v>
      </c>
    </row>
    <row r="331" spans="1:11" ht="12">
      <c r="A331" s="25">
        <v>325</v>
      </c>
      <c r="B331" s="4" t="s">
        <v>521</v>
      </c>
      <c r="C331" s="6">
        <v>75414</v>
      </c>
      <c r="D331" s="6" t="s">
        <v>523</v>
      </c>
      <c r="E331" s="19" t="s">
        <v>701</v>
      </c>
      <c r="F331" s="7">
        <f>SUM(F332+F335)</f>
        <v>2450</v>
      </c>
      <c r="G331" s="7">
        <f>SUM(G332+G335+G337)</f>
        <v>4210</v>
      </c>
      <c r="H331" s="7">
        <f>SUM(H332+H335+H337)</f>
        <v>4210</v>
      </c>
      <c r="I331" s="65">
        <f>SUM(I332+I335+I337)</f>
        <v>3966.67</v>
      </c>
      <c r="J331" s="58">
        <f t="shared" si="6"/>
        <v>94.22019002375296</v>
      </c>
      <c r="K331" s="12" t="e">
        <f>SUM(K332+K335)</f>
        <v>#REF!</v>
      </c>
    </row>
    <row r="332" spans="1:11" ht="12">
      <c r="A332" s="25">
        <v>326</v>
      </c>
      <c r="B332" s="4" t="s">
        <v>521</v>
      </c>
      <c r="C332" s="4" t="s">
        <v>522</v>
      </c>
      <c r="D332" s="4">
        <v>4210</v>
      </c>
      <c r="E332" s="18" t="s">
        <v>526</v>
      </c>
      <c r="F332" s="8">
        <f>SUM(F334)</f>
        <v>2000</v>
      </c>
      <c r="G332" s="8">
        <f>SUM(G333:G334)</f>
        <v>3000</v>
      </c>
      <c r="H332" s="8">
        <f>SUM(H333:H334)</f>
        <v>3000</v>
      </c>
      <c r="I332" s="64">
        <f>SUM(I333:I334)</f>
        <v>2766.66</v>
      </c>
      <c r="J332" s="58">
        <f t="shared" si="6"/>
        <v>92.222</v>
      </c>
      <c r="K332" s="13">
        <f>SUM(K334)</f>
        <v>0</v>
      </c>
    </row>
    <row r="333" spans="1:11" ht="12">
      <c r="A333" s="25">
        <v>327</v>
      </c>
      <c r="B333" s="4"/>
      <c r="C333" s="4"/>
      <c r="D333" s="4"/>
      <c r="E333" s="18" t="s">
        <v>284</v>
      </c>
      <c r="F333" s="8"/>
      <c r="G333" s="8">
        <v>1500</v>
      </c>
      <c r="H333" s="8">
        <v>1900</v>
      </c>
      <c r="I333" s="64">
        <v>1900</v>
      </c>
      <c r="J333" s="58">
        <f t="shared" si="6"/>
        <v>100</v>
      </c>
      <c r="K333" s="13"/>
    </row>
    <row r="334" spans="1:11" ht="12">
      <c r="A334" s="25">
        <v>328</v>
      </c>
      <c r="B334" s="4" t="s">
        <v>521</v>
      </c>
      <c r="C334" s="4" t="s">
        <v>522</v>
      </c>
      <c r="D334" s="4"/>
      <c r="E334" s="18" t="s">
        <v>285</v>
      </c>
      <c r="F334" s="8">
        <v>2000</v>
      </c>
      <c r="G334" s="8">
        <v>1500</v>
      </c>
      <c r="H334" s="8">
        <v>1100</v>
      </c>
      <c r="I334" s="64">
        <v>866.66</v>
      </c>
      <c r="J334" s="58">
        <f t="shared" si="6"/>
        <v>78.78727272727272</v>
      </c>
      <c r="K334" s="13"/>
    </row>
    <row r="335" spans="1:11" ht="12">
      <c r="A335" s="25">
        <v>329</v>
      </c>
      <c r="B335" s="4" t="s">
        <v>521</v>
      </c>
      <c r="C335" s="4" t="s">
        <v>522</v>
      </c>
      <c r="D335" s="4">
        <v>4300</v>
      </c>
      <c r="E335" s="18" t="s">
        <v>604</v>
      </c>
      <c r="F335" s="8">
        <f>SUM(F336:F336)</f>
        <v>450</v>
      </c>
      <c r="G335" s="8">
        <f>SUM(G336:G336)</f>
        <v>210</v>
      </c>
      <c r="H335" s="8">
        <f>SUM(H336:H336)</f>
        <v>210</v>
      </c>
      <c r="I335" s="64">
        <f>SUM(I336:I336)</f>
        <v>200.01</v>
      </c>
      <c r="J335" s="58">
        <f t="shared" si="6"/>
        <v>95.24285714285713</v>
      </c>
      <c r="K335" s="13" t="e">
        <f>SUM(#REF!)</f>
        <v>#REF!</v>
      </c>
    </row>
    <row r="336" spans="1:11" ht="24">
      <c r="A336" s="25">
        <v>330</v>
      </c>
      <c r="B336" s="4"/>
      <c r="C336" s="4"/>
      <c r="D336" s="4"/>
      <c r="E336" s="18" t="s">
        <v>635</v>
      </c>
      <c r="F336" s="8">
        <v>450</v>
      </c>
      <c r="G336" s="8">
        <v>210</v>
      </c>
      <c r="H336" s="8">
        <v>210</v>
      </c>
      <c r="I336" s="64">
        <v>200.01</v>
      </c>
      <c r="J336" s="58">
        <f t="shared" si="6"/>
        <v>95.24285714285713</v>
      </c>
      <c r="K336" s="13"/>
    </row>
    <row r="337" spans="1:11" ht="12">
      <c r="A337" s="25">
        <v>331</v>
      </c>
      <c r="B337" s="4"/>
      <c r="C337" s="4"/>
      <c r="D337" s="4">
        <v>4700</v>
      </c>
      <c r="E337" s="18" t="s">
        <v>46</v>
      </c>
      <c r="F337" s="8"/>
      <c r="G337" s="8">
        <f>SUM(G338)</f>
        <v>1000</v>
      </c>
      <c r="H337" s="8">
        <f>SUM(H338)</f>
        <v>1000</v>
      </c>
      <c r="I337" s="64">
        <f>SUM(I338)</f>
        <v>1000</v>
      </c>
      <c r="J337" s="58">
        <f t="shared" si="6"/>
        <v>100</v>
      </c>
      <c r="K337" s="13"/>
    </row>
    <row r="338" spans="1:11" ht="12">
      <c r="A338" s="25">
        <v>332</v>
      </c>
      <c r="B338" s="4"/>
      <c r="C338" s="4"/>
      <c r="D338" s="4"/>
      <c r="E338" s="18" t="s">
        <v>564</v>
      </c>
      <c r="F338" s="8"/>
      <c r="G338" s="8">
        <v>1000</v>
      </c>
      <c r="H338" s="8">
        <v>1000</v>
      </c>
      <c r="I338" s="64">
        <v>1000</v>
      </c>
      <c r="J338" s="58">
        <f t="shared" si="6"/>
        <v>100</v>
      </c>
      <c r="K338" s="13"/>
    </row>
    <row r="339" spans="1:11" ht="12.75">
      <c r="A339" s="25">
        <v>333</v>
      </c>
      <c r="B339" s="77" t="s">
        <v>232</v>
      </c>
      <c r="C339" s="78"/>
      <c r="D339" s="78"/>
      <c r="E339" s="78"/>
      <c r="F339" s="5" t="e">
        <f>SUM(F299+F304+F331)</f>
        <v>#REF!</v>
      </c>
      <c r="G339" s="5">
        <f>SUM(G299+G304+G331)</f>
        <v>193510</v>
      </c>
      <c r="H339" s="5">
        <f>SUM(H299+H304+H331)</f>
        <v>203510</v>
      </c>
      <c r="I339" s="66">
        <f>SUM(I299+I304+I331)</f>
        <v>184139.88000000003</v>
      </c>
      <c r="J339" s="58">
        <f t="shared" si="6"/>
        <v>90.48198122942364</v>
      </c>
      <c r="K339" s="14" t="e">
        <f>SUM(#REF!+K299+K304+K331)</f>
        <v>#REF!</v>
      </c>
    </row>
    <row r="340" spans="1:11" ht="12">
      <c r="A340" s="25">
        <v>334</v>
      </c>
      <c r="B340" s="4">
        <v>757</v>
      </c>
      <c r="C340" s="6">
        <v>75702</v>
      </c>
      <c r="D340" s="6"/>
      <c r="E340" s="19" t="s">
        <v>171</v>
      </c>
      <c r="F340" s="7">
        <f aca="true" t="shared" si="7" ref="F340:K341">SUM(F341)</f>
        <v>475648</v>
      </c>
      <c r="G340" s="7">
        <f t="shared" si="7"/>
        <v>1172400</v>
      </c>
      <c r="H340" s="7">
        <f t="shared" si="7"/>
        <v>1172400</v>
      </c>
      <c r="I340" s="65">
        <f t="shared" si="7"/>
        <v>931808.1</v>
      </c>
      <c r="J340" s="58">
        <f t="shared" si="6"/>
        <v>79.47868474923234</v>
      </c>
      <c r="K340" s="12">
        <f t="shared" si="7"/>
        <v>-29220</v>
      </c>
    </row>
    <row r="341" spans="1:11" ht="12">
      <c r="A341" s="25">
        <v>335</v>
      </c>
      <c r="B341" s="4"/>
      <c r="C341" s="6"/>
      <c r="D341" s="4">
        <v>8070</v>
      </c>
      <c r="E341" s="18" t="s">
        <v>504</v>
      </c>
      <c r="F341" s="8">
        <f t="shared" si="7"/>
        <v>475648</v>
      </c>
      <c r="G341" s="7">
        <f t="shared" si="7"/>
        <v>1172400</v>
      </c>
      <c r="H341" s="7">
        <f t="shared" si="7"/>
        <v>1172400</v>
      </c>
      <c r="I341" s="65">
        <f t="shared" si="7"/>
        <v>931808.1</v>
      </c>
      <c r="J341" s="58">
        <f t="shared" si="6"/>
        <v>79.47868474923234</v>
      </c>
      <c r="K341" s="13">
        <f t="shared" si="7"/>
        <v>-29220</v>
      </c>
    </row>
    <row r="342" spans="1:11" ht="12">
      <c r="A342" s="25">
        <v>336</v>
      </c>
      <c r="B342" s="4"/>
      <c r="C342" s="4"/>
      <c r="D342" s="4"/>
      <c r="E342" s="18" t="s">
        <v>504</v>
      </c>
      <c r="F342" s="8">
        <v>475648</v>
      </c>
      <c r="G342" s="8">
        <v>1172400</v>
      </c>
      <c r="H342" s="8">
        <v>1172400</v>
      </c>
      <c r="I342" s="64">
        <v>931808.1</v>
      </c>
      <c r="J342" s="58">
        <f t="shared" si="6"/>
        <v>79.47868474923234</v>
      </c>
      <c r="K342" s="13">
        <v>-29220</v>
      </c>
    </row>
    <row r="343" spans="1:11" ht="12.75">
      <c r="A343" s="25">
        <v>337</v>
      </c>
      <c r="B343" s="77" t="s">
        <v>233</v>
      </c>
      <c r="C343" s="78"/>
      <c r="D343" s="78"/>
      <c r="E343" s="78"/>
      <c r="F343" s="5">
        <f>SUM(F340)</f>
        <v>475648</v>
      </c>
      <c r="G343" s="5">
        <f>SUM(G340)</f>
        <v>1172400</v>
      </c>
      <c r="H343" s="5">
        <f>SUM(H340)</f>
        <v>1172400</v>
      </c>
      <c r="I343" s="66">
        <f>SUM(I340)</f>
        <v>931808.1</v>
      </c>
      <c r="J343" s="58">
        <f t="shared" si="6"/>
        <v>79.47868474923234</v>
      </c>
      <c r="K343" s="14">
        <f>SUM(K340)</f>
        <v>-29220</v>
      </c>
    </row>
    <row r="344" spans="1:11" ht="12">
      <c r="A344" s="25">
        <v>338</v>
      </c>
      <c r="B344" s="4">
        <v>758</v>
      </c>
      <c r="C344" s="6">
        <v>75831</v>
      </c>
      <c r="D344" s="6" t="s">
        <v>523</v>
      </c>
      <c r="E344" s="19" t="s">
        <v>487</v>
      </c>
      <c r="F344" s="7">
        <f aca="true" t="shared" si="8" ref="F344:K345">SUM(F345)</f>
        <v>1653821</v>
      </c>
      <c r="G344" s="7">
        <f t="shared" si="8"/>
        <v>2247870</v>
      </c>
      <c r="H344" s="7">
        <f t="shared" si="8"/>
        <v>2247870</v>
      </c>
      <c r="I344" s="65">
        <f t="shared" si="8"/>
        <v>2247870</v>
      </c>
      <c r="J344" s="58">
        <f t="shared" si="6"/>
        <v>100</v>
      </c>
      <c r="K344" s="12">
        <f t="shared" si="8"/>
        <v>0</v>
      </c>
    </row>
    <row r="345" spans="1:11" ht="12">
      <c r="A345" s="25">
        <v>339</v>
      </c>
      <c r="B345" s="4" t="s">
        <v>521</v>
      </c>
      <c r="C345" s="4" t="s">
        <v>522</v>
      </c>
      <c r="D345" s="4">
        <v>2930</v>
      </c>
      <c r="E345" s="18" t="s">
        <v>272</v>
      </c>
      <c r="F345" s="8">
        <f t="shared" si="8"/>
        <v>1653821</v>
      </c>
      <c r="G345" s="8">
        <f t="shared" si="8"/>
        <v>2247870</v>
      </c>
      <c r="H345" s="8">
        <f t="shared" si="8"/>
        <v>2247870</v>
      </c>
      <c r="I345" s="64">
        <f t="shared" si="8"/>
        <v>2247870</v>
      </c>
      <c r="J345" s="58">
        <f t="shared" si="6"/>
        <v>100</v>
      </c>
      <c r="K345" s="13">
        <f t="shared" si="8"/>
        <v>0</v>
      </c>
    </row>
    <row r="346" spans="1:11" ht="12">
      <c r="A346" s="25">
        <v>340</v>
      </c>
      <c r="B346" s="4" t="s">
        <v>521</v>
      </c>
      <c r="C346" s="4" t="s">
        <v>522</v>
      </c>
      <c r="D346" s="4"/>
      <c r="E346" s="18" t="s">
        <v>702</v>
      </c>
      <c r="F346" s="8">
        <v>1653821</v>
      </c>
      <c r="G346" s="8">
        <v>2247870</v>
      </c>
      <c r="H346" s="8">
        <v>2247870</v>
      </c>
      <c r="I346" s="64">
        <v>2247870</v>
      </c>
      <c r="J346" s="58">
        <f t="shared" si="6"/>
        <v>100</v>
      </c>
      <c r="K346" s="13"/>
    </row>
    <row r="347" spans="1:11" ht="12">
      <c r="A347" s="25">
        <v>341</v>
      </c>
      <c r="B347" s="4" t="s">
        <v>521</v>
      </c>
      <c r="C347" s="6">
        <v>75818</v>
      </c>
      <c r="D347" s="6" t="s">
        <v>523</v>
      </c>
      <c r="E347" s="19" t="s">
        <v>703</v>
      </c>
      <c r="F347" s="7">
        <f>SUM(F348+F352)</f>
        <v>584600</v>
      </c>
      <c r="G347" s="7">
        <f>SUM(G348+G352)</f>
        <v>1231800</v>
      </c>
      <c r="H347" s="7">
        <f>SUM(H348+H352)</f>
        <v>0</v>
      </c>
      <c r="I347" s="65"/>
      <c r="J347" s="58" t="e">
        <f t="shared" si="6"/>
        <v>#DIV/0!</v>
      </c>
      <c r="K347" s="12">
        <f>SUM(K348+K352)</f>
        <v>262077</v>
      </c>
    </row>
    <row r="348" spans="1:11" ht="12">
      <c r="A348" s="25">
        <v>342</v>
      </c>
      <c r="B348" s="4" t="s">
        <v>521</v>
      </c>
      <c r="C348" s="4" t="s">
        <v>522</v>
      </c>
      <c r="D348" s="4">
        <v>4810</v>
      </c>
      <c r="E348" s="18" t="s">
        <v>704</v>
      </c>
      <c r="F348" s="8">
        <f>SUM(F349:F351)</f>
        <v>184600</v>
      </c>
      <c r="G348" s="8">
        <f>SUM(G349:G351)</f>
        <v>830600</v>
      </c>
      <c r="H348" s="8">
        <f>SUM(H349:H351)</f>
        <v>0</v>
      </c>
      <c r="I348" s="64">
        <f>SUM(I349:I351)</f>
        <v>0</v>
      </c>
      <c r="J348" s="58" t="e">
        <f t="shared" si="6"/>
        <v>#DIV/0!</v>
      </c>
      <c r="K348" s="13">
        <f>SUM(K349:K349)</f>
        <v>0</v>
      </c>
    </row>
    <row r="349" spans="1:11" ht="12.75" customHeight="1">
      <c r="A349" s="25">
        <v>343</v>
      </c>
      <c r="B349" s="4" t="s">
        <v>521</v>
      </c>
      <c r="C349" s="4" t="s">
        <v>522</v>
      </c>
      <c r="D349" s="4"/>
      <c r="E349" s="18" t="s">
        <v>507</v>
      </c>
      <c r="F349" s="8">
        <v>34600</v>
      </c>
      <c r="G349" s="8">
        <v>29600</v>
      </c>
      <c r="H349" s="8">
        <v>0</v>
      </c>
      <c r="I349" s="64">
        <v>0</v>
      </c>
      <c r="J349" s="58" t="e">
        <f t="shared" si="6"/>
        <v>#DIV/0!</v>
      </c>
      <c r="K349" s="13"/>
    </row>
    <row r="350" spans="1:11" ht="24" customHeight="1">
      <c r="A350" s="25">
        <v>344</v>
      </c>
      <c r="B350" s="4"/>
      <c r="C350" s="4"/>
      <c r="D350" s="4"/>
      <c r="E350" s="18" t="s">
        <v>506</v>
      </c>
      <c r="F350" s="8"/>
      <c r="G350" s="8">
        <v>701000</v>
      </c>
      <c r="H350" s="8">
        <v>0</v>
      </c>
      <c r="I350" s="64">
        <v>0</v>
      </c>
      <c r="J350" s="58" t="e">
        <f t="shared" si="6"/>
        <v>#DIV/0!</v>
      </c>
      <c r="K350" s="13"/>
    </row>
    <row r="351" spans="1:11" ht="12">
      <c r="A351" s="25">
        <v>345</v>
      </c>
      <c r="B351" s="4"/>
      <c r="C351" s="4"/>
      <c r="D351" s="4"/>
      <c r="E351" s="18" t="s">
        <v>257</v>
      </c>
      <c r="F351" s="8">
        <v>150000</v>
      </c>
      <c r="G351" s="8">
        <v>100000</v>
      </c>
      <c r="H351" s="8">
        <v>0</v>
      </c>
      <c r="I351" s="64">
        <v>0</v>
      </c>
      <c r="J351" s="58" t="e">
        <f t="shared" si="6"/>
        <v>#DIV/0!</v>
      </c>
      <c r="K351" s="13"/>
    </row>
    <row r="352" spans="1:11" ht="12">
      <c r="A352" s="25">
        <v>346</v>
      </c>
      <c r="B352" s="4"/>
      <c r="C352" s="4"/>
      <c r="D352" s="4">
        <v>4810</v>
      </c>
      <c r="E352" s="18" t="s">
        <v>704</v>
      </c>
      <c r="F352" s="8">
        <f>SUM(F353)</f>
        <v>400000</v>
      </c>
      <c r="G352" s="8">
        <f>SUM(G353)</f>
        <v>401200</v>
      </c>
      <c r="H352" s="8">
        <f>SUM(H353)</f>
        <v>0</v>
      </c>
      <c r="I352" s="64">
        <f>SUM(I353)</f>
        <v>0</v>
      </c>
      <c r="J352" s="58" t="e">
        <f t="shared" si="6"/>
        <v>#DIV/0!</v>
      </c>
      <c r="K352" s="8">
        <f>SUM(K353)</f>
        <v>262077</v>
      </c>
    </row>
    <row r="353" spans="1:11" ht="12">
      <c r="A353" s="25">
        <v>347</v>
      </c>
      <c r="B353" s="4" t="s">
        <v>521</v>
      </c>
      <c r="C353" s="4" t="s">
        <v>522</v>
      </c>
      <c r="D353" s="4"/>
      <c r="E353" s="18" t="s">
        <v>486</v>
      </c>
      <c r="F353" s="8">
        <v>400000</v>
      </c>
      <c r="G353" s="8">
        <v>401200</v>
      </c>
      <c r="H353" s="8">
        <v>0</v>
      </c>
      <c r="I353" s="64">
        <v>0</v>
      </c>
      <c r="J353" s="58" t="e">
        <f t="shared" si="6"/>
        <v>#DIV/0!</v>
      </c>
      <c r="K353" s="13">
        <v>262077</v>
      </c>
    </row>
    <row r="354" spans="1:11" ht="12.75">
      <c r="A354" s="25">
        <v>348</v>
      </c>
      <c r="B354" s="77" t="s">
        <v>234</v>
      </c>
      <c r="C354" s="78"/>
      <c r="D354" s="78"/>
      <c r="E354" s="78"/>
      <c r="F354" s="5">
        <f>SUM(F344+F347)</f>
        <v>2238421</v>
      </c>
      <c r="G354" s="5">
        <f>SUM(G344+G347)</f>
        <v>3479670</v>
      </c>
      <c r="H354" s="5">
        <f>SUM(H344+H347)</f>
        <v>2247870</v>
      </c>
      <c r="I354" s="66">
        <f>SUM(I344+I347)</f>
        <v>2247870</v>
      </c>
      <c r="J354" s="58">
        <f t="shared" si="6"/>
        <v>100</v>
      </c>
      <c r="K354" s="14">
        <f>SUM(K344+K347)</f>
        <v>262077</v>
      </c>
    </row>
    <row r="355" spans="1:11" ht="12">
      <c r="A355" s="25">
        <v>349</v>
      </c>
      <c r="B355" s="4">
        <v>801</v>
      </c>
      <c r="C355" s="6">
        <v>80101</v>
      </c>
      <c r="D355" s="6" t="s">
        <v>523</v>
      </c>
      <c r="E355" s="19" t="s">
        <v>155</v>
      </c>
      <c r="F355" s="7" t="e">
        <f>SUM(F356+F364+F368+F372+F376+F380+F388+F392+F396+F400+F404+F411+F415+F430+F434+F437+F441+#REF!+F384+F419+#REF!)</f>
        <v>#REF!</v>
      </c>
      <c r="G355" s="7">
        <f>SUM(G356+G364+G368+G372+G376+G380+G388+G392+G396+G400+G404+G411+G415+G430+G434+G437+G441+G384+G419+G422+G426+G445+G449+G453+G457+G360+G459)</f>
        <v>7702650</v>
      </c>
      <c r="H355" s="7">
        <f>SUM(H356+H364+H368+H372+H376+H380+H388+H392+H396+H400+H404+H411+H415+H430+H434+H437+H441+H384+H419+H422+H426+H445+H449+H453+H457+H360+H459)</f>
        <v>8079217</v>
      </c>
      <c r="I355" s="65">
        <f>SUM(I356+I364+I368+I372+I376+I380+I388+I392+I396+I400+I404+I411+I415+I430+I434+I437+I441+I384+I419+I422+I426+I445+I449+I453+I457+I360+I459)</f>
        <v>7754182.93</v>
      </c>
      <c r="J355" s="58">
        <f t="shared" si="6"/>
        <v>95.97691125266223</v>
      </c>
      <c r="K355" s="12" t="e">
        <f>SUM(K356+K364+K368+K372+K376+K380+K388+K392+K396+K400+K404+K411+K415+K430+K434+K437+K441+#REF!+#REF!)</f>
        <v>#REF!</v>
      </c>
    </row>
    <row r="356" spans="1:11" ht="12">
      <c r="A356" s="25">
        <v>350</v>
      </c>
      <c r="B356" s="4" t="s">
        <v>521</v>
      </c>
      <c r="C356" s="4" t="s">
        <v>522</v>
      </c>
      <c r="D356" s="4">
        <v>3020</v>
      </c>
      <c r="E356" s="18" t="s">
        <v>484</v>
      </c>
      <c r="F356" s="8">
        <f>SUM(F357:F359)</f>
        <v>264600</v>
      </c>
      <c r="G356" s="8">
        <f>SUM(G357:G359)</f>
        <v>295500</v>
      </c>
      <c r="H356" s="8">
        <v>297500</v>
      </c>
      <c r="I356" s="64">
        <v>295692.84</v>
      </c>
      <c r="J356" s="58">
        <f t="shared" si="6"/>
        <v>99.39255126050422</v>
      </c>
      <c r="K356" s="13">
        <f>SUM(K357:K359)</f>
        <v>0</v>
      </c>
    </row>
    <row r="357" spans="1:11" ht="24">
      <c r="A357" s="25">
        <v>351</v>
      </c>
      <c r="B357" s="4"/>
      <c r="C357" s="4"/>
      <c r="D357" s="4"/>
      <c r="E357" s="18" t="s">
        <v>172</v>
      </c>
      <c r="F357" s="8">
        <v>108750</v>
      </c>
      <c r="G357" s="8">
        <v>131000</v>
      </c>
      <c r="H357" s="8">
        <v>134100</v>
      </c>
      <c r="I357" s="64">
        <v>132846.75</v>
      </c>
      <c r="J357" s="58">
        <f t="shared" si="6"/>
        <v>99.06543624161074</v>
      </c>
      <c r="K357" s="13"/>
    </row>
    <row r="358" spans="1:11" ht="24">
      <c r="A358" s="25">
        <v>352</v>
      </c>
      <c r="B358" s="4"/>
      <c r="C358" s="4"/>
      <c r="D358" s="4"/>
      <c r="E358" s="18" t="s">
        <v>173</v>
      </c>
      <c r="F358" s="8">
        <v>96000</v>
      </c>
      <c r="G358" s="8">
        <v>105500</v>
      </c>
      <c r="H358" s="8">
        <v>101800</v>
      </c>
      <c r="I358" s="64">
        <v>101567.95</v>
      </c>
      <c r="J358" s="58">
        <f t="shared" si="6"/>
        <v>99.77205304518664</v>
      </c>
      <c r="K358" s="13"/>
    </row>
    <row r="359" spans="1:11" ht="24">
      <c r="A359" s="25">
        <v>353</v>
      </c>
      <c r="B359" s="4"/>
      <c r="C359" s="4"/>
      <c r="D359" s="4"/>
      <c r="E359" s="18" t="s">
        <v>174</v>
      </c>
      <c r="F359" s="8">
        <v>59850</v>
      </c>
      <c r="G359" s="8">
        <v>59000</v>
      </c>
      <c r="H359" s="8">
        <v>61600</v>
      </c>
      <c r="I359" s="64">
        <v>61278.14</v>
      </c>
      <c r="J359" s="58">
        <f t="shared" si="6"/>
        <v>99.47749999999999</v>
      </c>
      <c r="K359" s="13"/>
    </row>
    <row r="360" spans="1:11" ht="12">
      <c r="A360" s="25">
        <v>354</v>
      </c>
      <c r="B360" s="4"/>
      <c r="C360" s="4"/>
      <c r="D360" s="4">
        <v>3240</v>
      </c>
      <c r="E360" s="18" t="s">
        <v>431</v>
      </c>
      <c r="F360" s="8">
        <f>SUM(F361:F363)</f>
        <v>264600</v>
      </c>
      <c r="G360" s="8">
        <f>SUM(G361:G363)</f>
        <v>31500</v>
      </c>
      <c r="H360" s="8">
        <f>SUM(H361:H363)</f>
        <v>25610</v>
      </c>
      <c r="I360" s="64">
        <f>SUM(I361:I363)</f>
        <v>24721</v>
      </c>
      <c r="J360" s="58">
        <f t="shared" si="6"/>
        <v>96.52869972666926</v>
      </c>
      <c r="K360" s="13"/>
    </row>
    <row r="361" spans="1:11" ht="12">
      <c r="A361" s="25">
        <v>355</v>
      </c>
      <c r="B361" s="4"/>
      <c r="C361" s="4"/>
      <c r="D361" s="4"/>
      <c r="E361" s="18" t="s">
        <v>175</v>
      </c>
      <c r="F361" s="8">
        <v>108750</v>
      </c>
      <c r="G361" s="8">
        <v>10000</v>
      </c>
      <c r="H361" s="8">
        <v>10087</v>
      </c>
      <c r="I361" s="64">
        <v>10087</v>
      </c>
      <c r="J361" s="58">
        <f t="shared" si="6"/>
        <v>100</v>
      </c>
      <c r="K361" s="13"/>
    </row>
    <row r="362" spans="1:11" ht="12">
      <c r="A362" s="25">
        <v>356</v>
      </c>
      <c r="B362" s="4"/>
      <c r="C362" s="4"/>
      <c r="D362" s="4"/>
      <c r="E362" s="18" t="s">
        <v>176</v>
      </c>
      <c r="F362" s="8">
        <v>96000</v>
      </c>
      <c r="G362" s="8">
        <v>11500</v>
      </c>
      <c r="H362" s="8">
        <v>9189</v>
      </c>
      <c r="I362" s="64">
        <v>8300</v>
      </c>
      <c r="J362" s="58">
        <f t="shared" si="6"/>
        <v>90.32538905212755</v>
      </c>
      <c r="K362" s="13"/>
    </row>
    <row r="363" spans="1:11" ht="12">
      <c r="A363" s="25">
        <v>357</v>
      </c>
      <c r="B363" s="4"/>
      <c r="C363" s="4"/>
      <c r="D363" s="4"/>
      <c r="E363" s="18" t="s">
        <v>177</v>
      </c>
      <c r="F363" s="8">
        <v>59850</v>
      </c>
      <c r="G363" s="8">
        <v>10000</v>
      </c>
      <c r="H363" s="8">
        <v>6334</v>
      </c>
      <c r="I363" s="64">
        <v>6334</v>
      </c>
      <c r="J363" s="58">
        <f t="shared" si="6"/>
        <v>100</v>
      </c>
      <c r="K363" s="13"/>
    </row>
    <row r="364" spans="1:11" ht="12.75" customHeight="1">
      <c r="A364" s="25">
        <v>358</v>
      </c>
      <c r="B364" s="4" t="s">
        <v>521</v>
      </c>
      <c r="C364" s="4" t="s">
        <v>522</v>
      </c>
      <c r="D364" s="4">
        <v>4010</v>
      </c>
      <c r="E364" s="18" t="s">
        <v>681</v>
      </c>
      <c r="F364" s="8">
        <f>SUM(F365:F367)</f>
        <v>3666960</v>
      </c>
      <c r="G364" s="8">
        <f>SUM(G365:G367)</f>
        <v>4277000</v>
      </c>
      <c r="H364" s="8">
        <v>4296757</v>
      </c>
      <c r="I364" s="64">
        <v>4167637.6</v>
      </c>
      <c r="J364" s="58">
        <f t="shared" si="6"/>
        <v>96.99495689423442</v>
      </c>
      <c r="K364" s="13">
        <f>SUM(K365:K367)</f>
        <v>0</v>
      </c>
    </row>
    <row r="365" spans="1:11" ht="35.25" customHeight="1">
      <c r="A365" s="25">
        <v>359</v>
      </c>
      <c r="B365" s="4"/>
      <c r="C365" s="4"/>
      <c r="D365" s="4"/>
      <c r="E365" s="18" t="s">
        <v>392</v>
      </c>
      <c r="F365" s="8">
        <v>1512820</v>
      </c>
      <c r="G365" s="8">
        <v>1955000</v>
      </c>
      <c r="H365" s="8">
        <v>1921500</v>
      </c>
      <c r="I365" s="64">
        <v>1840859.4</v>
      </c>
      <c r="J365" s="58">
        <f t="shared" si="6"/>
        <v>95.8032474629196</v>
      </c>
      <c r="K365" s="13"/>
    </row>
    <row r="366" spans="1:11" ht="24">
      <c r="A366" s="25">
        <v>360</v>
      </c>
      <c r="B366" s="4"/>
      <c r="C366" s="4"/>
      <c r="D366" s="4"/>
      <c r="E366" s="18" t="s">
        <v>452</v>
      </c>
      <c r="F366" s="8">
        <v>1361450</v>
      </c>
      <c r="G366" s="8">
        <v>1530000</v>
      </c>
      <c r="H366" s="8">
        <v>1553945</v>
      </c>
      <c r="I366" s="64">
        <v>1542576.45</v>
      </c>
      <c r="J366" s="58">
        <f t="shared" si="6"/>
        <v>99.2684071830084</v>
      </c>
      <c r="K366" s="13"/>
    </row>
    <row r="367" spans="1:11" ht="24">
      <c r="A367" s="25">
        <v>361</v>
      </c>
      <c r="B367" s="4"/>
      <c r="C367" s="4"/>
      <c r="D367" s="4"/>
      <c r="E367" s="18" t="s">
        <v>453</v>
      </c>
      <c r="F367" s="8">
        <v>792690</v>
      </c>
      <c r="G367" s="8">
        <v>792000</v>
      </c>
      <c r="H367" s="8">
        <v>821312</v>
      </c>
      <c r="I367" s="64">
        <v>784201.75</v>
      </c>
      <c r="J367" s="58">
        <f t="shared" si="6"/>
        <v>95.48158921335619</v>
      </c>
      <c r="K367" s="13"/>
    </row>
    <row r="368" spans="1:11" ht="12">
      <c r="A368" s="25">
        <v>362</v>
      </c>
      <c r="B368" s="4" t="s">
        <v>521</v>
      </c>
      <c r="C368" s="4" t="s">
        <v>522</v>
      </c>
      <c r="D368" s="4">
        <v>4040</v>
      </c>
      <c r="E368" s="18" t="s">
        <v>682</v>
      </c>
      <c r="F368" s="8">
        <f>SUM(F369:F371)</f>
        <v>291367</v>
      </c>
      <c r="G368" s="8">
        <f>SUM(G369:G371)</f>
        <v>328575</v>
      </c>
      <c r="H368" s="8">
        <v>307944</v>
      </c>
      <c r="I368" s="64">
        <v>301996.99</v>
      </c>
      <c r="J368" s="58">
        <f t="shared" si="6"/>
        <v>98.06880147039722</v>
      </c>
      <c r="K368" s="13">
        <f>SUM(K369:K371)</f>
        <v>0</v>
      </c>
    </row>
    <row r="369" spans="1:11" ht="24">
      <c r="A369" s="25">
        <v>363</v>
      </c>
      <c r="B369" s="4"/>
      <c r="C369" s="4"/>
      <c r="D369" s="4"/>
      <c r="E369" s="18" t="s">
        <v>719</v>
      </c>
      <c r="F369" s="8">
        <v>120324</v>
      </c>
      <c r="G369" s="8">
        <v>139800</v>
      </c>
      <c r="H369" s="8">
        <v>132300</v>
      </c>
      <c r="I369" s="64">
        <v>126353.7</v>
      </c>
      <c r="J369" s="58">
        <f t="shared" si="6"/>
        <v>95.50544217687074</v>
      </c>
      <c r="K369" s="13"/>
    </row>
    <row r="370" spans="1:11" ht="25.5" customHeight="1">
      <c r="A370" s="25">
        <v>364</v>
      </c>
      <c r="B370" s="4"/>
      <c r="C370" s="4"/>
      <c r="D370" s="4"/>
      <c r="E370" s="18" t="s">
        <v>433</v>
      </c>
      <c r="F370" s="8">
        <v>110553</v>
      </c>
      <c r="G370" s="8">
        <v>121975</v>
      </c>
      <c r="H370" s="8">
        <v>113420</v>
      </c>
      <c r="I370" s="64">
        <v>113419.3</v>
      </c>
      <c r="J370" s="58">
        <f t="shared" si="6"/>
        <v>99.9993828248986</v>
      </c>
      <c r="K370" s="13"/>
    </row>
    <row r="371" spans="1:11" ht="24">
      <c r="A371" s="25">
        <v>365</v>
      </c>
      <c r="B371" s="4"/>
      <c r="C371" s="4"/>
      <c r="D371" s="4"/>
      <c r="E371" s="18" t="s">
        <v>721</v>
      </c>
      <c r="F371" s="8">
        <v>60490</v>
      </c>
      <c r="G371" s="8">
        <v>66800</v>
      </c>
      <c r="H371" s="8">
        <v>62224</v>
      </c>
      <c r="I371" s="64">
        <v>62223.99</v>
      </c>
      <c r="J371" s="58">
        <f t="shared" si="6"/>
        <v>99.9999839290306</v>
      </c>
      <c r="K371" s="13"/>
    </row>
    <row r="372" spans="1:11" ht="12">
      <c r="A372" s="25">
        <v>366</v>
      </c>
      <c r="B372" s="4" t="s">
        <v>521</v>
      </c>
      <c r="C372" s="4" t="s">
        <v>522</v>
      </c>
      <c r="D372" s="4">
        <v>4110</v>
      </c>
      <c r="E372" s="18" t="s">
        <v>611</v>
      </c>
      <c r="F372" s="8">
        <f>SUM(F373:F375)</f>
        <v>746500</v>
      </c>
      <c r="G372" s="8">
        <f>SUM(G373:G375)</f>
        <v>839000</v>
      </c>
      <c r="H372" s="8">
        <v>808833</v>
      </c>
      <c r="I372" s="64">
        <v>785838.06</v>
      </c>
      <c r="J372" s="58">
        <f t="shared" si="6"/>
        <v>97.15702252504535</v>
      </c>
      <c r="K372" s="13">
        <f>SUM(K373:K375)</f>
        <v>0</v>
      </c>
    </row>
    <row r="373" spans="1:11" ht="12">
      <c r="A373" s="25">
        <v>367</v>
      </c>
      <c r="B373" s="4"/>
      <c r="C373" s="4"/>
      <c r="D373" s="4"/>
      <c r="E373" s="18" t="s">
        <v>722</v>
      </c>
      <c r="F373" s="8">
        <v>308000</v>
      </c>
      <c r="G373" s="8">
        <v>380000</v>
      </c>
      <c r="H373" s="8">
        <v>353400</v>
      </c>
      <c r="I373" s="64">
        <v>345911.32</v>
      </c>
      <c r="J373" s="58">
        <f t="shared" si="6"/>
        <v>97.88096208262593</v>
      </c>
      <c r="K373" s="13"/>
    </row>
    <row r="374" spans="1:11" ht="12">
      <c r="A374" s="25">
        <v>368</v>
      </c>
      <c r="B374" s="4"/>
      <c r="C374" s="4"/>
      <c r="D374" s="4"/>
      <c r="E374" s="18" t="s">
        <v>723</v>
      </c>
      <c r="F374" s="8">
        <v>278500</v>
      </c>
      <c r="G374" s="8">
        <v>300000</v>
      </c>
      <c r="H374" s="8">
        <v>294600</v>
      </c>
      <c r="I374" s="64">
        <v>288098.02</v>
      </c>
      <c r="J374" s="58">
        <f t="shared" si="6"/>
        <v>97.79294636795656</v>
      </c>
      <c r="K374" s="13"/>
    </row>
    <row r="375" spans="1:11" ht="12">
      <c r="A375" s="25">
        <v>369</v>
      </c>
      <c r="B375" s="4"/>
      <c r="C375" s="4"/>
      <c r="D375" s="4"/>
      <c r="E375" s="18" t="s">
        <v>724</v>
      </c>
      <c r="F375" s="8">
        <v>160000</v>
      </c>
      <c r="G375" s="8">
        <v>159000</v>
      </c>
      <c r="H375" s="8">
        <v>168833</v>
      </c>
      <c r="I375" s="64">
        <v>151828.72</v>
      </c>
      <c r="J375" s="58">
        <f t="shared" si="6"/>
        <v>89.9283433925832</v>
      </c>
      <c r="K375" s="13"/>
    </row>
    <row r="376" spans="1:11" ht="12">
      <c r="A376" s="25">
        <v>370</v>
      </c>
      <c r="B376" s="4" t="s">
        <v>521</v>
      </c>
      <c r="C376" s="4" t="s">
        <v>522</v>
      </c>
      <c r="D376" s="4">
        <v>4120</v>
      </c>
      <c r="E376" s="18" t="s">
        <v>612</v>
      </c>
      <c r="F376" s="8">
        <f>SUM(F377:F379)</f>
        <v>101690</v>
      </c>
      <c r="G376" s="8">
        <f>SUM(G377:G379)</f>
        <v>120000</v>
      </c>
      <c r="H376" s="8">
        <v>117988</v>
      </c>
      <c r="I376" s="64">
        <v>111902.94</v>
      </c>
      <c r="J376" s="58">
        <f>SUM(I376/H376)*100</f>
        <v>94.84264501474726</v>
      </c>
      <c r="K376" s="13">
        <f>SUM(K377:K379)</f>
        <v>0</v>
      </c>
    </row>
    <row r="377" spans="1:11" ht="12">
      <c r="A377" s="25">
        <v>371</v>
      </c>
      <c r="B377" s="4"/>
      <c r="C377" s="4"/>
      <c r="D377" s="4"/>
      <c r="E377" s="18" t="s">
        <v>725</v>
      </c>
      <c r="F377" s="8">
        <v>41890</v>
      </c>
      <c r="G377" s="8">
        <v>55000</v>
      </c>
      <c r="H377" s="8">
        <v>52450</v>
      </c>
      <c r="I377" s="64">
        <v>49106.01</v>
      </c>
      <c r="J377" s="58">
        <f t="shared" si="6"/>
        <v>93.62442326024785</v>
      </c>
      <c r="K377" s="13"/>
    </row>
    <row r="378" spans="1:11" ht="12">
      <c r="A378" s="25">
        <v>372</v>
      </c>
      <c r="B378" s="4"/>
      <c r="C378" s="4"/>
      <c r="D378" s="4"/>
      <c r="E378" s="18" t="s">
        <v>726</v>
      </c>
      <c r="F378" s="8">
        <v>38000</v>
      </c>
      <c r="G378" s="8">
        <v>42000</v>
      </c>
      <c r="H378" s="8">
        <v>41988</v>
      </c>
      <c r="I378" s="64">
        <v>41245.62</v>
      </c>
      <c r="J378" s="58">
        <f t="shared" si="6"/>
        <v>98.23192340668763</v>
      </c>
      <c r="K378" s="13"/>
    </row>
    <row r="379" spans="1:11" ht="12">
      <c r="A379" s="25">
        <v>373</v>
      </c>
      <c r="B379" s="4"/>
      <c r="C379" s="4"/>
      <c r="D379" s="4"/>
      <c r="E379" s="18" t="s">
        <v>727</v>
      </c>
      <c r="F379" s="8">
        <v>21800</v>
      </c>
      <c r="G379" s="8">
        <v>23000</v>
      </c>
      <c r="H379" s="8">
        <v>23550</v>
      </c>
      <c r="I379" s="64">
        <v>21551.31</v>
      </c>
      <c r="J379" s="58">
        <f t="shared" si="6"/>
        <v>91.51299363057326</v>
      </c>
      <c r="K379" s="13"/>
    </row>
    <row r="380" spans="1:11" ht="12">
      <c r="A380" s="25">
        <v>374</v>
      </c>
      <c r="B380" s="4" t="s">
        <v>521</v>
      </c>
      <c r="C380" s="4" t="s">
        <v>522</v>
      </c>
      <c r="D380" s="4">
        <v>4140</v>
      </c>
      <c r="E380" s="18" t="s">
        <v>472</v>
      </c>
      <c r="F380" s="8">
        <f>SUM(F381:F383)</f>
        <v>33140</v>
      </c>
      <c r="G380" s="8">
        <f>SUM(G381:G383)</f>
        <v>38664</v>
      </c>
      <c r="H380" s="8">
        <v>18064</v>
      </c>
      <c r="I380" s="64">
        <v>8031</v>
      </c>
      <c r="J380" s="58">
        <f t="shared" si="6"/>
        <v>44.45859167404783</v>
      </c>
      <c r="K380" s="13">
        <f>SUM(K381:K383)</f>
        <v>0</v>
      </c>
    </row>
    <row r="381" spans="1:11" ht="12">
      <c r="A381" s="25">
        <v>375</v>
      </c>
      <c r="B381" s="4"/>
      <c r="C381" s="4"/>
      <c r="D381" s="4"/>
      <c r="E381" s="18" t="s">
        <v>728</v>
      </c>
      <c r="F381" s="8">
        <v>14150</v>
      </c>
      <c r="G381" s="8">
        <v>17280</v>
      </c>
      <c r="H381" s="8">
        <v>17280</v>
      </c>
      <c r="I381" s="64">
        <v>7451</v>
      </c>
      <c r="J381" s="58">
        <f t="shared" si="6"/>
        <v>43.11921296296296</v>
      </c>
      <c r="K381" s="13"/>
    </row>
    <row r="382" spans="1:11" ht="12">
      <c r="A382" s="25">
        <v>376</v>
      </c>
      <c r="B382" s="4"/>
      <c r="C382" s="4"/>
      <c r="D382" s="4"/>
      <c r="E382" s="18" t="s">
        <v>729</v>
      </c>
      <c r="F382" s="8">
        <v>11910</v>
      </c>
      <c r="G382" s="8">
        <v>12600</v>
      </c>
      <c r="H382" s="8"/>
      <c r="I382" s="64"/>
      <c r="J382" s="58" t="e">
        <f t="shared" si="6"/>
        <v>#DIV/0!</v>
      </c>
      <c r="K382" s="13"/>
    </row>
    <row r="383" spans="1:11" ht="12">
      <c r="A383" s="25">
        <v>377</v>
      </c>
      <c r="B383" s="4"/>
      <c r="C383" s="4"/>
      <c r="D383" s="4"/>
      <c r="E383" s="18" t="s">
        <v>730</v>
      </c>
      <c r="F383" s="8">
        <v>7080</v>
      </c>
      <c r="G383" s="8">
        <v>8784</v>
      </c>
      <c r="H383" s="8">
        <v>784</v>
      </c>
      <c r="I383" s="64">
        <v>580</v>
      </c>
      <c r="J383" s="58">
        <f t="shared" si="6"/>
        <v>73.9795918367347</v>
      </c>
      <c r="K383" s="13"/>
    </row>
    <row r="384" spans="1:11" ht="12">
      <c r="A384" s="25">
        <v>378</v>
      </c>
      <c r="B384" s="4"/>
      <c r="C384" s="4"/>
      <c r="D384" s="4">
        <v>4170</v>
      </c>
      <c r="E384" s="18" t="s">
        <v>269</v>
      </c>
      <c r="F384" s="8">
        <f>SUM(F385:F387)</f>
        <v>38500</v>
      </c>
      <c r="G384" s="8">
        <f>SUM(G385:G387)</f>
        <v>17400</v>
      </c>
      <c r="H384" s="8">
        <v>16400</v>
      </c>
      <c r="I384" s="64">
        <v>9432.05</v>
      </c>
      <c r="J384" s="58">
        <f t="shared" si="6"/>
        <v>57.5125</v>
      </c>
      <c r="K384" s="13"/>
    </row>
    <row r="385" spans="1:11" ht="36">
      <c r="A385" s="25">
        <v>379</v>
      </c>
      <c r="B385" s="4"/>
      <c r="C385" s="4"/>
      <c r="D385" s="4"/>
      <c r="E385" s="18" t="s">
        <v>166</v>
      </c>
      <c r="F385" s="8">
        <v>3500</v>
      </c>
      <c r="G385" s="8">
        <v>3000</v>
      </c>
      <c r="H385" s="8">
        <v>3000</v>
      </c>
      <c r="I385" s="64">
        <v>2200</v>
      </c>
      <c r="J385" s="58">
        <f t="shared" si="6"/>
        <v>73.33333333333333</v>
      </c>
      <c r="K385" s="13"/>
    </row>
    <row r="386" spans="1:11" ht="48">
      <c r="A386" s="25">
        <v>380</v>
      </c>
      <c r="B386" s="4"/>
      <c r="C386" s="4"/>
      <c r="D386" s="4"/>
      <c r="E386" s="18" t="s">
        <v>167</v>
      </c>
      <c r="F386" s="8">
        <v>30000</v>
      </c>
      <c r="G386" s="8">
        <v>11400</v>
      </c>
      <c r="H386" s="8">
        <v>10400</v>
      </c>
      <c r="I386" s="64">
        <v>4524</v>
      </c>
      <c r="J386" s="58">
        <f t="shared" si="6"/>
        <v>43.5</v>
      </c>
      <c r="K386" s="13"/>
    </row>
    <row r="387" spans="1:11" ht="30" customHeight="1">
      <c r="A387" s="25">
        <v>381</v>
      </c>
      <c r="B387" s="4"/>
      <c r="C387" s="4"/>
      <c r="D387" s="4"/>
      <c r="E387" s="18" t="s">
        <v>168</v>
      </c>
      <c r="F387" s="8">
        <v>5000</v>
      </c>
      <c r="G387" s="8">
        <v>3000</v>
      </c>
      <c r="H387" s="8">
        <v>3000</v>
      </c>
      <c r="I387" s="64">
        <v>2708.05</v>
      </c>
      <c r="J387" s="58">
        <f t="shared" si="6"/>
        <v>90.26833333333335</v>
      </c>
      <c r="K387" s="13"/>
    </row>
    <row r="388" spans="1:11" ht="12">
      <c r="A388" s="25">
        <v>382</v>
      </c>
      <c r="B388" s="4" t="s">
        <v>521</v>
      </c>
      <c r="C388" s="4" t="s">
        <v>522</v>
      </c>
      <c r="D388" s="4">
        <v>4210</v>
      </c>
      <c r="E388" s="18" t="s">
        <v>526</v>
      </c>
      <c r="F388" s="8">
        <f>SUM(F389:F391)</f>
        <v>232169</v>
      </c>
      <c r="G388" s="8">
        <f>SUM(G389:G391)</f>
        <v>219700</v>
      </c>
      <c r="H388" s="8">
        <v>277311</v>
      </c>
      <c r="I388" s="64">
        <v>269821.55</v>
      </c>
      <c r="J388" s="58">
        <f t="shared" si="6"/>
        <v>97.29925967595948</v>
      </c>
      <c r="K388" s="13">
        <f>SUM(K389:K391)</f>
        <v>0</v>
      </c>
    </row>
    <row r="389" spans="1:11" ht="36">
      <c r="A389" s="25">
        <v>383</v>
      </c>
      <c r="B389" s="4"/>
      <c r="C389" s="4"/>
      <c r="D389" s="4"/>
      <c r="E389" s="18" t="s">
        <v>50</v>
      </c>
      <c r="F389" s="8">
        <v>100764</v>
      </c>
      <c r="G389" s="8">
        <v>72000</v>
      </c>
      <c r="H389" s="8">
        <v>72000</v>
      </c>
      <c r="I389" s="64">
        <v>70790</v>
      </c>
      <c r="J389" s="58">
        <f t="shared" si="6"/>
        <v>98.31944444444444</v>
      </c>
      <c r="K389" s="13"/>
    </row>
    <row r="390" spans="1:10" ht="36">
      <c r="A390" s="25">
        <v>384</v>
      </c>
      <c r="B390" s="4"/>
      <c r="C390" s="4"/>
      <c r="D390" s="4"/>
      <c r="E390" s="18" t="s">
        <v>163</v>
      </c>
      <c r="F390" s="4">
        <v>91000</v>
      </c>
      <c r="G390" s="8">
        <v>78700</v>
      </c>
      <c r="H390" s="8">
        <v>86935</v>
      </c>
      <c r="I390" s="64">
        <v>85050.15</v>
      </c>
      <c r="J390" s="58">
        <f t="shared" si="6"/>
        <v>97.8318858917582</v>
      </c>
    </row>
    <row r="391" spans="1:11" ht="36">
      <c r="A391" s="25">
        <v>385</v>
      </c>
      <c r="B391" s="4"/>
      <c r="C391" s="4"/>
      <c r="D391" s="4"/>
      <c r="E391" s="18" t="s">
        <v>164</v>
      </c>
      <c r="F391" s="4">
        <v>40405</v>
      </c>
      <c r="G391" s="8">
        <v>69000</v>
      </c>
      <c r="H391" s="8">
        <v>118376</v>
      </c>
      <c r="I391" s="64">
        <v>113981.4</v>
      </c>
      <c r="J391" s="58">
        <f t="shared" si="6"/>
        <v>96.28759207947556</v>
      </c>
      <c r="K391" s="13"/>
    </row>
    <row r="392" spans="1:11" ht="12">
      <c r="A392" s="25">
        <v>386</v>
      </c>
      <c r="B392" s="4"/>
      <c r="C392" s="4"/>
      <c r="D392" s="4">
        <v>4230</v>
      </c>
      <c r="E392" s="18" t="s">
        <v>470</v>
      </c>
      <c r="F392" s="8">
        <f>SUM(F393:F395)</f>
        <v>13400</v>
      </c>
      <c r="G392" s="8">
        <f>SUM(G393:G395)</f>
        <v>9500</v>
      </c>
      <c r="H392" s="8">
        <v>13000</v>
      </c>
      <c r="I392" s="64">
        <v>12861.97</v>
      </c>
      <c r="J392" s="58">
        <f aca="true" t="shared" si="9" ref="J392:J455">SUM(I392/H392)*100</f>
        <v>98.93823076923076</v>
      </c>
      <c r="K392" s="13">
        <f>SUM(K393:K395)</f>
        <v>0</v>
      </c>
    </row>
    <row r="393" spans="1:11" ht="24">
      <c r="A393" s="25">
        <v>387</v>
      </c>
      <c r="B393" s="4"/>
      <c r="C393" s="4"/>
      <c r="D393" s="4"/>
      <c r="E393" s="18" t="s">
        <v>17</v>
      </c>
      <c r="F393" s="8">
        <v>4700</v>
      </c>
      <c r="G393" s="8">
        <v>3000</v>
      </c>
      <c r="H393" s="8">
        <v>0</v>
      </c>
      <c r="I393" s="64">
        <v>0</v>
      </c>
      <c r="J393" s="58" t="e">
        <f t="shared" si="9"/>
        <v>#DIV/0!</v>
      </c>
      <c r="K393" s="13"/>
    </row>
    <row r="394" spans="1:11" ht="24">
      <c r="A394" s="25">
        <v>388</v>
      </c>
      <c r="B394" s="4"/>
      <c r="C394" s="4"/>
      <c r="D394" s="4"/>
      <c r="E394" s="18" t="s">
        <v>18</v>
      </c>
      <c r="F394" s="8">
        <v>7200</v>
      </c>
      <c r="G394" s="8">
        <v>5000</v>
      </c>
      <c r="H394" s="8">
        <v>8500</v>
      </c>
      <c r="I394" s="64">
        <v>8498.54</v>
      </c>
      <c r="J394" s="58">
        <f t="shared" si="9"/>
        <v>99.98282352941177</v>
      </c>
      <c r="K394" s="13"/>
    </row>
    <row r="395" spans="1:11" ht="24">
      <c r="A395" s="25">
        <v>389</v>
      </c>
      <c r="B395" s="4"/>
      <c r="C395" s="4"/>
      <c r="D395" s="4"/>
      <c r="E395" s="18" t="s">
        <v>19</v>
      </c>
      <c r="F395" s="8">
        <v>1500</v>
      </c>
      <c r="G395" s="8">
        <v>1500</v>
      </c>
      <c r="H395" s="8">
        <v>1500</v>
      </c>
      <c r="I395" s="64">
        <v>1498.5</v>
      </c>
      <c r="J395" s="58">
        <f t="shared" si="9"/>
        <v>99.9</v>
      </c>
      <c r="K395" s="13"/>
    </row>
    <row r="396" spans="1:11" ht="12">
      <c r="A396" s="25">
        <v>390</v>
      </c>
      <c r="B396" s="4" t="s">
        <v>521</v>
      </c>
      <c r="C396" s="4" t="s">
        <v>522</v>
      </c>
      <c r="D396" s="4">
        <v>4240</v>
      </c>
      <c r="E396" s="18" t="s">
        <v>709</v>
      </c>
      <c r="F396" s="8">
        <f>SUM(F397:F399)</f>
        <v>100800</v>
      </c>
      <c r="G396" s="8">
        <f>SUM(G397:G399)</f>
        <v>94000</v>
      </c>
      <c r="H396" s="8">
        <v>112000</v>
      </c>
      <c r="I396" s="64">
        <v>111646.35</v>
      </c>
      <c r="J396" s="58">
        <f t="shared" si="9"/>
        <v>99.68424107142859</v>
      </c>
      <c r="K396" s="13">
        <f>SUM(K397:K399)</f>
        <v>0</v>
      </c>
    </row>
    <row r="397" spans="1:11" ht="12">
      <c r="A397" s="25">
        <v>391</v>
      </c>
      <c r="B397" s="4"/>
      <c r="C397" s="4"/>
      <c r="D397" s="4"/>
      <c r="E397" s="18" t="s">
        <v>20</v>
      </c>
      <c r="F397" s="8">
        <v>29800</v>
      </c>
      <c r="G397" s="8">
        <v>25000</v>
      </c>
      <c r="H397" s="8">
        <v>3000</v>
      </c>
      <c r="I397" s="64">
        <v>2864.93</v>
      </c>
      <c r="J397" s="58">
        <f t="shared" si="9"/>
        <v>95.49766666666666</v>
      </c>
      <c r="K397" s="13"/>
    </row>
    <row r="398" spans="1:11" ht="24">
      <c r="A398" s="25">
        <v>392</v>
      </c>
      <c r="B398" s="4"/>
      <c r="C398" s="4"/>
      <c r="D398" s="4"/>
      <c r="E398" s="18" t="s">
        <v>584</v>
      </c>
      <c r="F398" s="8">
        <v>46000</v>
      </c>
      <c r="G398" s="8">
        <v>44000</v>
      </c>
      <c r="H398" s="8">
        <v>47000</v>
      </c>
      <c r="I398" s="64">
        <v>46980.97</v>
      </c>
      <c r="J398" s="58">
        <f t="shared" si="9"/>
        <v>99.95951063829787</v>
      </c>
      <c r="K398" s="13"/>
    </row>
    <row r="399" spans="1:11" ht="12">
      <c r="A399" s="25">
        <v>393</v>
      </c>
      <c r="B399" s="4"/>
      <c r="C399" s="4"/>
      <c r="D399" s="4"/>
      <c r="E399" s="18" t="s">
        <v>24</v>
      </c>
      <c r="F399" s="8">
        <v>25000</v>
      </c>
      <c r="G399" s="8">
        <v>25000</v>
      </c>
      <c r="H399" s="8">
        <v>40000</v>
      </c>
      <c r="I399" s="64">
        <v>39955.26</v>
      </c>
      <c r="J399" s="58">
        <f t="shared" si="9"/>
        <v>99.88815000000001</v>
      </c>
      <c r="K399" s="13"/>
    </row>
    <row r="400" spans="1:11" ht="12">
      <c r="A400" s="25">
        <v>394</v>
      </c>
      <c r="B400" s="4" t="s">
        <v>521</v>
      </c>
      <c r="C400" s="4" t="s">
        <v>522</v>
      </c>
      <c r="D400" s="4">
        <v>4260</v>
      </c>
      <c r="E400" s="18" t="s">
        <v>528</v>
      </c>
      <c r="F400" s="8">
        <f>SUM(F401:F403)</f>
        <v>455000</v>
      </c>
      <c r="G400" s="8">
        <f>SUM(G401:G403)</f>
        <v>554000</v>
      </c>
      <c r="H400" s="8">
        <v>486065</v>
      </c>
      <c r="I400" s="64">
        <v>452589.17</v>
      </c>
      <c r="J400" s="58">
        <f t="shared" si="9"/>
        <v>93.11289025130384</v>
      </c>
      <c r="K400" s="13">
        <f>SUM(K401:K403)</f>
        <v>0</v>
      </c>
    </row>
    <row r="401" spans="1:11" ht="12">
      <c r="A401" s="25">
        <v>395</v>
      </c>
      <c r="B401" s="4"/>
      <c r="C401" s="4"/>
      <c r="D401" s="4"/>
      <c r="E401" s="18" t="s">
        <v>104</v>
      </c>
      <c r="F401" s="8">
        <v>175000</v>
      </c>
      <c r="G401" s="8">
        <v>174000</v>
      </c>
      <c r="H401" s="8">
        <v>174000</v>
      </c>
      <c r="I401" s="64">
        <v>147489.3</v>
      </c>
      <c r="J401" s="58">
        <f t="shared" si="9"/>
        <v>84.76396551724137</v>
      </c>
      <c r="K401" s="13"/>
    </row>
    <row r="402" spans="1:11" ht="12">
      <c r="A402" s="25">
        <v>396</v>
      </c>
      <c r="B402" s="4"/>
      <c r="C402" s="4"/>
      <c r="D402" s="4"/>
      <c r="E402" s="18" t="s">
        <v>105</v>
      </c>
      <c r="F402" s="8">
        <v>160000</v>
      </c>
      <c r="G402" s="8">
        <v>200000</v>
      </c>
      <c r="H402" s="8">
        <v>182065</v>
      </c>
      <c r="I402" s="64">
        <v>176995.99</v>
      </c>
      <c r="J402" s="58">
        <f t="shared" si="9"/>
        <v>97.21582401889435</v>
      </c>
      <c r="K402" s="13"/>
    </row>
    <row r="403" spans="1:11" ht="12">
      <c r="A403" s="25">
        <v>397</v>
      </c>
      <c r="B403" s="4"/>
      <c r="C403" s="4"/>
      <c r="D403" s="4"/>
      <c r="E403" s="18" t="s">
        <v>106</v>
      </c>
      <c r="F403" s="8">
        <v>120000</v>
      </c>
      <c r="G403" s="8">
        <v>180000</v>
      </c>
      <c r="H403" s="8">
        <v>130000</v>
      </c>
      <c r="I403" s="64">
        <v>128103.88</v>
      </c>
      <c r="J403" s="58">
        <f t="shared" si="9"/>
        <v>98.54144615384615</v>
      </c>
      <c r="K403" s="13"/>
    </row>
    <row r="404" spans="1:11" ht="12">
      <c r="A404" s="25">
        <v>398</v>
      </c>
      <c r="B404" s="4" t="s">
        <v>521</v>
      </c>
      <c r="C404" s="4" t="s">
        <v>522</v>
      </c>
      <c r="D404" s="4">
        <v>4270</v>
      </c>
      <c r="E404" s="18" t="s">
        <v>532</v>
      </c>
      <c r="F404" s="8">
        <f>SUM(F405:F410)</f>
        <v>378000</v>
      </c>
      <c r="G404" s="8">
        <f>SUM(G405:G410)</f>
        <v>260000</v>
      </c>
      <c r="H404" s="8">
        <v>320800</v>
      </c>
      <c r="I404" s="64">
        <v>316465.28</v>
      </c>
      <c r="J404" s="58">
        <f t="shared" si="9"/>
        <v>98.64877805486285</v>
      </c>
      <c r="K404" s="13">
        <f>SUM(K405:K408)</f>
        <v>-234700</v>
      </c>
    </row>
    <row r="405" spans="1:11" ht="25.5" customHeight="1">
      <c r="A405" s="25">
        <v>399</v>
      </c>
      <c r="B405" s="4"/>
      <c r="C405" s="4"/>
      <c r="D405" s="4"/>
      <c r="E405" s="18" t="s">
        <v>35</v>
      </c>
      <c r="F405" s="8">
        <v>12000</v>
      </c>
      <c r="G405" s="8">
        <v>10000</v>
      </c>
      <c r="H405" s="8">
        <v>10000</v>
      </c>
      <c r="I405" s="64">
        <v>9969.75</v>
      </c>
      <c r="J405" s="58">
        <f t="shared" si="9"/>
        <v>99.69749999999999</v>
      </c>
      <c r="K405" s="13">
        <v>-72000</v>
      </c>
    </row>
    <row r="406" spans="1:11" ht="26.25" customHeight="1">
      <c r="A406" s="25">
        <v>400</v>
      </c>
      <c r="B406" s="4"/>
      <c r="C406" s="4"/>
      <c r="D406" s="4"/>
      <c r="E406" s="18" t="s">
        <v>36</v>
      </c>
      <c r="F406" s="8">
        <v>23000</v>
      </c>
      <c r="G406" s="8">
        <v>15000</v>
      </c>
      <c r="H406" s="8">
        <v>22800</v>
      </c>
      <c r="I406" s="64">
        <v>21832.28</v>
      </c>
      <c r="J406" s="58">
        <f t="shared" si="9"/>
        <v>95.75561403508772</v>
      </c>
      <c r="K406" s="13">
        <v>-63200</v>
      </c>
    </row>
    <row r="407" spans="1:11" ht="26.25" customHeight="1">
      <c r="A407" s="25">
        <v>401</v>
      </c>
      <c r="B407" s="4"/>
      <c r="C407" s="4"/>
      <c r="D407" s="4"/>
      <c r="E407" s="18" t="s">
        <v>37</v>
      </c>
      <c r="F407" s="8">
        <v>3000</v>
      </c>
      <c r="G407" s="8">
        <v>5000</v>
      </c>
      <c r="H407" s="8">
        <v>13000</v>
      </c>
      <c r="I407" s="64">
        <v>12811.56</v>
      </c>
      <c r="J407" s="58">
        <f t="shared" si="9"/>
        <v>98.55046153846153</v>
      </c>
      <c r="K407" s="13">
        <v>-99500</v>
      </c>
    </row>
    <row r="408" spans="1:11" ht="13.5" customHeight="1">
      <c r="A408" s="25">
        <v>402</v>
      </c>
      <c r="B408" s="4"/>
      <c r="C408" s="4"/>
      <c r="D408" s="4"/>
      <c r="E408" s="18" t="s">
        <v>25</v>
      </c>
      <c r="F408" s="8">
        <v>110000</v>
      </c>
      <c r="G408" s="8">
        <v>90000</v>
      </c>
      <c r="H408" s="8">
        <v>90000</v>
      </c>
      <c r="I408" s="64">
        <v>89505.8</v>
      </c>
      <c r="J408" s="58">
        <f t="shared" si="9"/>
        <v>99.45088888888888</v>
      </c>
      <c r="K408" s="13"/>
    </row>
    <row r="409" spans="1:11" ht="13.5" customHeight="1">
      <c r="A409" s="25">
        <v>403</v>
      </c>
      <c r="B409" s="4"/>
      <c r="C409" s="4"/>
      <c r="D409" s="4"/>
      <c r="E409" s="18" t="s">
        <v>26</v>
      </c>
      <c r="F409" s="8">
        <v>110000</v>
      </c>
      <c r="G409" s="8">
        <v>70000</v>
      </c>
      <c r="H409" s="8">
        <v>70000</v>
      </c>
      <c r="I409" s="64">
        <v>68259.52</v>
      </c>
      <c r="J409" s="58">
        <f t="shared" si="9"/>
        <v>97.5136</v>
      </c>
      <c r="K409" s="13"/>
    </row>
    <row r="410" spans="1:11" ht="13.5" customHeight="1">
      <c r="A410" s="25">
        <v>404</v>
      </c>
      <c r="B410" s="4"/>
      <c r="C410" s="4"/>
      <c r="D410" s="4"/>
      <c r="E410" s="18" t="s">
        <v>27</v>
      </c>
      <c r="F410" s="8">
        <v>120000</v>
      </c>
      <c r="G410" s="8">
        <v>70000</v>
      </c>
      <c r="H410" s="8">
        <v>150000</v>
      </c>
      <c r="I410" s="64">
        <v>114086.37</v>
      </c>
      <c r="J410" s="58">
        <f t="shared" si="9"/>
        <v>76.05758</v>
      </c>
      <c r="K410" s="13"/>
    </row>
    <row r="411" spans="1:11" ht="12">
      <c r="A411" s="25">
        <v>405</v>
      </c>
      <c r="B411" s="4"/>
      <c r="C411" s="4"/>
      <c r="D411" s="4">
        <v>4280</v>
      </c>
      <c r="E411" s="18" t="s">
        <v>367</v>
      </c>
      <c r="F411" s="8">
        <f>SUM(F412:F414)</f>
        <v>11600</v>
      </c>
      <c r="G411" s="8">
        <f>SUM(G412:G414)</f>
        <v>10500</v>
      </c>
      <c r="H411" s="8">
        <v>6500</v>
      </c>
      <c r="I411" s="64">
        <v>5623</v>
      </c>
      <c r="J411" s="58">
        <f t="shared" si="9"/>
        <v>86.50769230769231</v>
      </c>
      <c r="K411" s="13">
        <f>SUM(K412:K414)</f>
        <v>0</v>
      </c>
    </row>
    <row r="412" spans="1:11" ht="24">
      <c r="A412" s="25">
        <v>406</v>
      </c>
      <c r="B412" s="4"/>
      <c r="C412" s="4"/>
      <c r="D412" s="4"/>
      <c r="E412" s="18" t="s">
        <v>28</v>
      </c>
      <c r="F412" s="8">
        <v>3450</v>
      </c>
      <c r="G412" s="8">
        <v>2500</v>
      </c>
      <c r="H412" s="8">
        <v>1500</v>
      </c>
      <c r="I412" s="64">
        <v>1218</v>
      </c>
      <c r="J412" s="58">
        <f t="shared" si="9"/>
        <v>81.2</v>
      </c>
      <c r="K412" s="13"/>
    </row>
    <row r="413" spans="1:11" ht="24">
      <c r="A413" s="25">
        <v>407</v>
      </c>
      <c r="B413" s="4"/>
      <c r="C413" s="4"/>
      <c r="D413" s="4"/>
      <c r="E413" s="18" t="s">
        <v>29</v>
      </c>
      <c r="F413" s="8">
        <v>3150</v>
      </c>
      <c r="G413" s="8">
        <v>4000</v>
      </c>
      <c r="H413" s="8">
        <v>4000</v>
      </c>
      <c r="I413" s="64">
        <v>3432</v>
      </c>
      <c r="J413" s="58">
        <f t="shared" si="9"/>
        <v>85.8</v>
      </c>
      <c r="K413" s="13"/>
    </row>
    <row r="414" spans="1:11" ht="24">
      <c r="A414" s="25">
        <v>408</v>
      </c>
      <c r="B414" s="4"/>
      <c r="C414" s="4"/>
      <c r="D414" s="4"/>
      <c r="E414" s="18" t="s">
        <v>30</v>
      </c>
      <c r="F414" s="8">
        <v>5000</v>
      </c>
      <c r="G414" s="8">
        <v>4000</v>
      </c>
      <c r="H414" s="8">
        <v>1000</v>
      </c>
      <c r="I414" s="64">
        <v>973</v>
      </c>
      <c r="J414" s="58">
        <f t="shared" si="9"/>
        <v>97.3</v>
      </c>
      <c r="K414" s="13"/>
    </row>
    <row r="415" spans="1:11" ht="12">
      <c r="A415" s="25">
        <v>409</v>
      </c>
      <c r="B415" s="4" t="s">
        <v>521</v>
      </c>
      <c r="C415" s="4" t="s">
        <v>522</v>
      </c>
      <c r="D415" s="4">
        <v>4300</v>
      </c>
      <c r="E415" s="18" t="s">
        <v>604</v>
      </c>
      <c r="F415" s="8">
        <f>SUM(F416:F418)</f>
        <v>256595</v>
      </c>
      <c r="G415" s="8">
        <f>SUM(G416:G418)</f>
        <v>165000</v>
      </c>
      <c r="H415" s="8">
        <v>258600</v>
      </c>
      <c r="I415" s="64">
        <v>244848.42</v>
      </c>
      <c r="J415" s="58">
        <f t="shared" si="9"/>
        <v>94.6822969837587</v>
      </c>
      <c r="K415" s="13">
        <f>SUM(K416:K418)</f>
        <v>110000</v>
      </c>
    </row>
    <row r="416" spans="1:11" ht="48">
      <c r="A416" s="25">
        <v>410</v>
      </c>
      <c r="B416" s="4"/>
      <c r="C416" s="4"/>
      <c r="D416" s="4"/>
      <c r="E416" s="18" t="s">
        <v>454</v>
      </c>
      <c r="F416" s="8">
        <v>116500</v>
      </c>
      <c r="G416" s="8">
        <v>67500</v>
      </c>
      <c r="H416" s="8">
        <v>123700</v>
      </c>
      <c r="I416" s="64">
        <v>119027.37</v>
      </c>
      <c r="J416" s="58">
        <f t="shared" si="9"/>
        <v>96.22261115602264</v>
      </c>
      <c r="K416" s="13">
        <f>15000+30000</f>
        <v>45000</v>
      </c>
    </row>
    <row r="417" spans="1:11" ht="52.5" customHeight="1">
      <c r="A417" s="25">
        <v>411</v>
      </c>
      <c r="B417" s="4"/>
      <c r="C417" s="4"/>
      <c r="D417" s="4"/>
      <c r="E417" s="18" t="s">
        <v>455</v>
      </c>
      <c r="F417" s="8">
        <v>81295</v>
      </c>
      <c r="G417" s="8">
        <v>42500</v>
      </c>
      <c r="H417" s="8">
        <v>69900</v>
      </c>
      <c r="I417" s="64">
        <v>61284.89</v>
      </c>
      <c r="J417" s="58">
        <f t="shared" si="9"/>
        <v>87.67509298998569</v>
      </c>
      <c r="K417" s="13">
        <f>15000+20000</f>
        <v>35000</v>
      </c>
    </row>
    <row r="418" spans="1:11" ht="51" customHeight="1">
      <c r="A418" s="25">
        <v>412</v>
      </c>
      <c r="B418" s="4"/>
      <c r="C418" s="4"/>
      <c r="D418" s="4"/>
      <c r="E418" s="18" t="s">
        <v>678</v>
      </c>
      <c r="F418" s="8">
        <v>58800</v>
      </c>
      <c r="G418" s="8">
        <v>55000</v>
      </c>
      <c r="H418" s="8">
        <v>65000</v>
      </c>
      <c r="I418" s="64">
        <v>64536.16</v>
      </c>
      <c r="J418" s="58">
        <f t="shared" si="9"/>
        <v>99.28640000000001</v>
      </c>
      <c r="K418" s="13">
        <f>15000+15000</f>
        <v>30000</v>
      </c>
    </row>
    <row r="419" spans="1:11" ht="12.75" customHeight="1">
      <c r="A419" s="25">
        <v>413</v>
      </c>
      <c r="B419" s="4"/>
      <c r="C419" s="4"/>
      <c r="D419" s="4">
        <v>4350</v>
      </c>
      <c r="E419" s="18" t="s">
        <v>712</v>
      </c>
      <c r="F419" s="8">
        <f>SUM(F420:F421)</f>
        <v>5750</v>
      </c>
      <c r="G419" s="8">
        <f>SUM(G420:G421)</f>
        <v>10550</v>
      </c>
      <c r="H419" s="8">
        <v>6550</v>
      </c>
      <c r="I419" s="64">
        <v>4123.87</v>
      </c>
      <c r="J419" s="58">
        <f t="shared" si="9"/>
        <v>62.95984732824428</v>
      </c>
      <c r="K419" s="13"/>
    </row>
    <row r="420" spans="1:11" ht="12.75" customHeight="1">
      <c r="A420" s="25">
        <v>414</v>
      </c>
      <c r="B420" s="4"/>
      <c r="C420" s="4"/>
      <c r="D420" s="4"/>
      <c r="E420" s="18" t="s">
        <v>31</v>
      </c>
      <c r="F420" s="8">
        <v>3550</v>
      </c>
      <c r="G420" s="8">
        <v>3550</v>
      </c>
      <c r="H420" s="8">
        <v>3000</v>
      </c>
      <c r="I420" s="64">
        <v>2162.11</v>
      </c>
      <c r="J420" s="58">
        <f t="shared" si="9"/>
        <v>72.07033333333334</v>
      </c>
      <c r="K420" s="13"/>
    </row>
    <row r="421" spans="1:11" ht="11.25" customHeight="1">
      <c r="A421" s="25">
        <v>415</v>
      </c>
      <c r="B421" s="4"/>
      <c r="C421" s="4"/>
      <c r="D421" s="4"/>
      <c r="E421" s="18" t="s">
        <v>32</v>
      </c>
      <c r="F421" s="8">
        <v>2200</v>
      </c>
      <c r="G421" s="8">
        <v>7000</v>
      </c>
      <c r="H421" s="8">
        <v>3550</v>
      </c>
      <c r="I421" s="64">
        <v>1961.76</v>
      </c>
      <c r="J421" s="58">
        <f t="shared" si="9"/>
        <v>55.26084507042254</v>
      </c>
      <c r="K421" s="13"/>
    </row>
    <row r="422" spans="1:11" ht="11.25" customHeight="1">
      <c r="A422" s="25">
        <v>416</v>
      </c>
      <c r="B422" s="4"/>
      <c r="C422" s="4"/>
      <c r="D422" s="4">
        <v>4360</v>
      </c>
      <c r="E422" s="18" t="s">
        <v>100</v>
      </c>
      <c r="F422" s="8">
        <f>SUM(F423:F425)</f>
        <v>256595</v>
      </c>
      <c r="G422" s="8">
        <f>SUM(G423:G425)</f>
        <v>4300</v>
      </c>
      <c r="H422" s="8">
        <v>4000</v>
      </c>
      <c r="I422" s="64">
        <v>2454.34</v>
      </c>
      <c r="J422" s="58">
        <f t="shared" si="9"/>
        <v>61.35850000000001</v>
      </c>
      <c r="K422" s="13"/>
    </row>
    <row r="423" spans="1:11" ht="15.75" customHeight="1">
      <c r="A423" s="25">
        <v>417</v>
      </c>
      <c r="B423" s="4"/>
      <c r="C423" s="4"/>
      <c r="D423" s="4"/>
      <c r="E423" s="18" t="s">
        <v>98</v>
      </c>
      <c r="F423" s="8">
        <v>116500</v>
      </c>
      <c r="G423" s="8">
        <v>300</v>
      </c>
      <c r="H423" s="8">
        <v>0</v>
      </c>
      <c r="I423" s="64">
        <v>0</v>
      </c>
      <c r="J423" s="58" t="e">
        <f t="shared" si="9"/>
        <v>#DIV/0!</v>
      </c>
      <c r="K423" s="13"/>
    </row>
    <row r="424" spans="1:11" ht="25.5" customHeight="1">
      <c r="A424" s="25">
        <v>418</v>
      </c>
      <c r="B424" s="4"/>
      <c r="C424" s="4"/>
      <c r="D424" s="4"/>
      <c r="E424" s="18" t="s">
        <v>51</v>
      </c>
      <c r="F424" s="8">
        <v>81295</v>
      </c>
      <c r="G424" s="8">
        <v>3000</v>
      </c>
      <c r="H424" s="8">
        <v>3000</v>
      </c>
      <c r="I424" s="64">
        <v>1724.65</v>
      </c>
      <c r="J424" s="58">
        <f t="shared" si="9"/>
        <v>57.488333333333344</v>
      </c>
      <c r="K424" s="13"/>
    </row>
    <row r="425" spans="1:11" ht="12.75" customHeight="1">
      <c r="A425" s="25">
        <v>419</v>
      </c>
      <c r="B425" s="4"/>
      <c r="C425" s="4"/>
      <c r="D425" s="4"/>
      <c r="E425" s="18" t="s">
        <v>107</v>
      </c>
      <c r="F425" s="8">
        <v>58800</v>
      </c>
      <c r="G425" s="8">
        <v>1000</v>
      </c>
      <c r="H425" s="8">
        <v>1000</v>
      </c>
      <c r="I425" s="64">
        <v>729.69</v>
      </c>
      <c r="J425" s="58">
        <f t="shared" si="9"/>
        <v>72.96900000000001</v>
      </c>
      <c r="K425" s="13"/>
    </row>
    <row r="426" spans="1:11" ht="11.25" customHeight="1">
      <c r="A426" s="25">
        <v>420</v>
      </c>
      <c r="B426" s="4"/>
      <c r="C426" s="4"/>
      <c r="D426" s="4">
        <v>4370</v>
      </c>
      <c r="E426" s="18" t="s">
        <v>101</v>
      </c>
      <c r="F426" s="8">
        <f>SUM(F427:F429)</f>
        <v>256595</v>
      </c>
      <c r="G426" s="8">
        <f>SUM(G427:G429)</f>
        <v>29000</v>
      </c>
      <c r="H426" s="8">
        <v>24000</v>
      </c>
      <c r="I426" s="64">
        <v>19135.01</v>
      </c>
      <c r="J426" s="58">
        <f t="shared" si="9"/>
        <v>79.72920833333332</v>
      </c>
      <c r="K426" s="13"/>
    </row>
    <row r="427" spans="1:11" ht="16.5" customHeight="1">
      <c r="A427" s="25">
        <v>421</v>
      </c>
      <c r="B427" s="4"/>
      <c r="C427" s="4"/>
      <c r="D427" s="4"/>
      <c r="E427" s="18" t="s">
        <v>102</v>
      </c>
      <c r="F427" s="8">
        <v>116500</v>
      </c>
      <c r="G427" s="8">
        <v>12000</v>
      </c>
      <c r="H427" s="8">
        <v>13000</v>
      </c>
      <c r="I427" s="64">
        <v>12082.81</v>
      </c>
      <c r="J427" s="58">
        <f t="shared" si="9"/>
        <v>92.9446923076923</v>
      </c>
      <c r="K427" s="13"/>
    </row>
    <row r="428" spans="1:11" ht="26.25" customHeight="1">
      <c r="A428" s="25">
        <v>422</v>
      </c>
      <c r="B428" s="4"/>
      <c r="C428" s="4"/>
      <c r="D428" s="4"/>
      <c r="E428" s="18" t="s">
        <v>99</v>
      </c>
      <c r="F428" s="8">
        <v>81295</v>
      </c>
      <c r="G428" s="8">
        <v>7000</v>
      </c>
      <c r="H428" s="8">
        <v>6000</v>
      </c>
      <c r="I428" s="64">
        <v>2923.76</v>
      </c>
      <c r="J428" s="58">
        <f t="shared" si="9"/>
        <v>48.72933333333334</v>
      </c>
      <c r="K428" s="13"/>
    </row>
    <row r="429" spans="1:11" ht="15" customHeight="1">
      <c r="A429" s="25">
        <v>423</v>
      </c>
      <c r="B429" s="4"/>
      <c r="C429" s="4"/>
      <c r="D429" s="4"/>
      <c r="E429" s="18" t="s">
        <v>103</v>
      </c>
      <c r="F429" s="8">
        <v>58800</v>
      </c>
      <c r="G429" s="8">
        <v>10000</v>
      </c>
      <c r="H429" s="8">
        <v>5000</v>
      </c>
      <c r="I429" s="64">
        <v>4128.44</v>
      </c>
      <c r="J429" s="58">
        <f t="shared" si="9"/>
        <v>82.56879999999998</v>
      </c>
      <c r="K429" s="13"/>
    </row>
    <row r="430" spans="1:11" ht="12">
      <c r="A430" s="25">
        <v>424</v>
      </c>
      <c r="B430" s="4" t="s">
        <v>521</v>
      </c>
      <c r="C430" s="4" t="s">
        <v>522</v>
      </c>
      <c r="D430" s="4">
        <v>4410</v>
      </c>
      <c r="E430" s="18" t="s">
        <v>685</v>
      </c>
      <c r="F430" s="8">
        <f>SUM(F431:F433)</f>
        <v>18900</v>
      </c>
      <c r="G430" s="8">
        <f>SUM(G431:G433)</f>
        <v>9300</v>
      </c>
      <c r="H430" s="8">
        <v>8788</v>
      </c>
      <c r="I430" s="64">
        <v>7934.11</v>
      </c>
      <c r="J430" s="58">
        <f t="shared" si="9"/>
        <v>90.28345471096951</v>
      </c>
      <c r="K430" s="13">
        <f>SUM(K431:K433)</f>
        <v>0</v>
      </c>
    </row>
    <row r="431" spans="1:11" ht="12">
      <c r="A431" s="25">
        <v>425</v>
      </c>
      <c r="B431" s="4"/>
      <c r="C431" s="4"/>
      <c r="D431" s="4"/>
      <c r="E431" s="18" t="s">
        <v>52</v>
      </c>
      <c r="F431" s="8">
        <v>7000</v>
      </c>
      <c r="G431" s="8">
        <v>2800</v>
      </c>
      <c r="H431" s="8">
        <v>1000</v>
      </c>
      <c r="I431" s="64">
        <v>362.84</v>
      </c>
      <c r="J431" s="58">
        <f t="shared" si="9"/>
        <v>36.284</v>
      </c>
      <c r="K431" s="13"/>
    </row>
    <row r="432" spans="1:11" ht="36">
      <c r="A432" s="25">
        <v>426</v>
      </c>
      <c r="B432" s="4"/>
      <c r="C432" s="4"/>
      <c r="D432" s="4"/>
      <c r="E432" s="18" t="s">
        <v>34</v>
      </c>
      <c r="F432" s="8">
        <v>7400</v>
      </c>
      <c r="G432" s="8">
        <v>6000</v>
      </c>
      <c r="H432" s="8">
        <v>7288</v>
      </c>
      <c r="I432" s="64">
        <v>7231.11</v>
      </c>
      <c r="J432" s="58">
        <f t="shared" si="9"/>
        <v>99.21940175631174</v>
      </c>
      <c r="K432" s="13"/>
    </row>
    <row r="433" spans="1:11" ht="12">
      <c r="A433" s="25">
        <v>427</v>
      </c>
      <c r="B433" s="4"/>
      <c r="C433" s="4"/>
      <c r="D433" s="4"/>
      <c r="E433" s="18" t="s">
        <v>53</v>
      </c>
      <c r="F433" s="8">
        <v>4500</v>
      </c>
      <c r="G433" s="8">
        <v>500</v>
      </c>
      <c r="H433" s="8">
        <v>500</v>
      </c>
      <c r="I433" s="64">
        <v>340.16</v>
      </c>
      <c r="J433" s="58">
        <f t="shared" si="9"/>
        <v>68.03200000000001</v>
      </c>
      <c r="K433" s="13"/>
    </row>
    <row r="434" spans="1:11" ht="12">
      <c r="A434" s="25">
        <v>428</v>
      </c>
      <c r="B434" s="4"/>
      <c r="C434" s="4"/>
      <c r="D434" s="4">
        <v>4420</v>
      </c>
      <c r="E434" s="18" t="s">
        <v>334</v>
      </c>
      <c r="F434" s="8">
        <f>SUM(F435:F435)</f>
        <v>2100</v>
      </c>
      <c r="G434" s="8">
        <f>SUM(G435:G436)</f>
        <v>3500</v>
      </c>
      <c r="H434" s="8">
        <v>530</v>
      </c>
      <c r="I434" s="64">
        <v>527.34</v>
      </c>
      <c r="J434" s="58">
        <f t="shared" si="9"/>
        <v>99.49811320754718</v>
      </c>
      <c r="K434" s="13">
        <f>SUM(K435:K435)</f>
        <v>0</v>
      </c>
    </row>
    <row r="435" spans="1:11" ht="24">
      <c r="A435" s="25">
        <v>429</v>
      </c>
      <c r="B435" s="4"/>
      <c r="C435" s="4"/>
      <c r="D435" s="4"/>
      <c r="E435" s="18" t="s">
        <v>581</v>
      </c>
      <c r="F435" s="8">
        <v>2100</v>
      </c>
      <c r="G435" s="8">
        <v>1500</v>
      </c>
      <c r="H435" s="8">
        <v>530</v>
      </c>
      <c r="I435" s="64">
        <v>527.34</v>
      </c>
      <c r="J435" s="58">
        <f t="shared" si="9"/>
        <v>99.49811320754718</v>
      </c>
      <c r="K435" s="13"/>
    </row>
    <row r="436" spans="1:11" ht="24.75" customHeight="1">
      <c r="A436" s="25">
        <v>430</v>
      </c>
      <c r="B436" s="4"/>
      <c r="C436" s="4"/>
      <c r="D436" s="4"/>
      <c r="E436" s="18" t="s">
        <v>582</v>
      </c>
      <c r="F436" s="8"/>
      <c r="G436" s="8">
        <v>2000</v>
      </c>
      <c r="H436" s="8">
        <v>0</v>
      </c>
      <c r="I436" s="64">
        <v>0</v>
      </c>
      <c r="J436" s="58" t="e">
        <f t="shared" si="9"/>
        <v>#DIV/0!</v>
      </c>
      <c r="K436" s="13"/>
    </row>
    <row r="437" spans="1:11" ht="12">
      <c r="A437" s="25">
        <v>431</v>
      </c>
      <c r="B437" s="4" t="s">
        <v>521</v>
      </c>
      <c r="C437" s="4" t="s">
        <v>522</v>
      </c>
      <c r="D437" s="4">
        <v>4430</v>
      </c>
      <c r="E437" s="18" t="s">
        <v>605</v>
      </c>
      <c r="F437" s="8">
        <f>SUM(F438:F440)</f>
        <v>14150</v>
      </c>
      <c r="G437" s="8">
        <f>SUM(G438:G440)</f>
        <v>17000</v>
      </c>
      <c r="H437" s="8">
        <v>20379</v>
      </c>
      <c r="I437" s="64">
        <v>19721</v>
      </c>
      <c r="J437" s="58">
        <f t="shared" si="9"/>
        <v>96.77118602482948</v>
      </c>
      <c r="K437" s="13">
        <f>SUM(K438:K440)</f>
        <v>0</v>
      </c>
    </row>
    <row r="438" spans="1:11" ht="12">
      <c r="A438" s="25">
        <v>432</v>
      </c>
      <c r="B438" s="4"/>
      <c r="C438" s="4"/>
      <c r="D438" s="4"/>
      <c r="E438" s="18" t="s">
        <v>54</v>
      </c>
      <c r="F438" s="8">
        <v>8000</v>
      </c>
      <c r="G438" s="8">
        <v>4000</v>
      </c>
      <c r="H438" s="8">
        <v>7379</v>
      </c>
      <c r="I438" s="64">
        <v>7310</v>
      </c>
      <c r="J438" s="58">
        <f t="shared" si="9"/>
        <v>99.064913944979</v>
      </c>
      <c r="K438" s="13"/>
    </row>
    <row r="439" spans="1:11" ht="12.75" customHeight="1">
      <c r="A439" s="25">
        <v>433</v>
      </c>
      <c r="B439" s="4"/>
      <c r="C439" s="4"/>
      <c r="D439" s="4"/>
      <c r="E439" s="18" t="s">
        <v>55</v>
      </c>
      <c r="F439" s="8">
        <v>4550</v>
      </c>
      <c r="G439" s="8">
        <v>5000</v>
      </c>
      <c r="H439" s="8">
        <v>5000</v>
      </c>
      <c r="I439" s="64">
        <v>4675</v>
      </c>
      <c r="J439" s="58">
        <f t="shared" si="9"/>
        <v>93.5</v>
      </c>
      <c r="K439" s="13"/>
    </row>
    <row r="440" spans="1:11" ht="12">
      <c r="A440" s="25">
        <v>434</v>
      </c>
      <c r="B440" s="4"/>
      <c r="C440" s="4"/>
      <c r="D440" s="4"/>
      <c r="E440" s="18" t="s">
        <v>56</v>
      </c>
      <c r="F440" s="8">
        <v>1600</v>
      </c>
      <c r="G440" s="8">
        <v>8000</v>
      </c>
      <c r="H440" s="8">
        <v>8000</v>
      </c>
      <c r="I440" s="64">
        <v>7736</v>
      </c>
      <c r="J440" s="58">
        <f t="shared" si="9"/>
        <v>96.7</v>
      </c>
      <c r="K440" s="13"/>
    </row>
    <row r="441" spans="1:11" ht="12">
      <c r="A441" s="25">
        <v>435</v>
      </c>
      <c r="B441" s="4"/>
      <c r="C441" s="4"/>
      <c r="D441" s="4">
        <v>4440</v>
      </c>
      <c r="E441" s="18" t="s">
        <v>690</v>
      </c>
      <c r="F441" s="8">
        <f>SUM(F442:F444)</f>
        <v>237570</v>
      </c>
      <c r="G441" s="8">
        <f>SUM(G442:G444)</f>
        <v>255161</v>
      </c>
      <c r="H441" s="8">
        <v>265367</v>
      </c>
      <c r="I441" s="64">
        <v>265367</v>
      </c>
      <c r="J441" s="58">
        <f t="shared" si="9"/>
        <v>100</v>
      </c>
      <c r="K441" s="13">
        <f>SUM(K442:K444)</f>
        <v>0</v>
      </c>
    </row>
    <row r="442" spans="1:11" ht="24">
      <c r="A442" s="25">
        <v>436</v>
      </c>
      <c r="B442" s="4"/>
      <c r="C442" s="4"/>
      <c r="D442" s="4"/>
      <c r="E442" s="18" t="s">
        <v>38</v>
      </c>
      <c r="F442" s="8">
        <v>103306</v>
      </c>
      <c r="G442" s="8">
        <v>113791</v>
      </c>
      <c r="H442" s="8">
        <v>119196</v>
      </c>
      <c r="I442" s="64">
        <v>119196</v>
      </c>
      <c r="J442" s="58">
        <f t="shared" si="9"/>
        <v>100</v>
      </c>
      <c r="K442" s="13"/>
    </row>
    <row r="443" spans="1:11" ht="24">
      <c r="A443" s="25">
        <v>437</v>
      </c>
      <c r="B443" s="4"/>
      <c r="C443" s="4"/>
      <c r="D443" s="4"/>
      <c r="E443" s="18" t="s">
        <v>39</v>
      </c>
      <c r="F443" s="8">
        <v>86232</v>
      </c>
      <c r="G443" s="8">
        <v>89710</v>
      </c>
      <c r="H443" s="8">
        <v>91189</v>
      </c>
      <c r="I443" s="64">
        <v>91189</v>
      </c>
      <c r="J443" s="58">
        <f t="shared" si="9"/>
        <v>100</v>
      </c>
      <c r="K443" s="13"/>
    </row>
    <row r="444" spans="1:11" ht="24">
      <c r="A444" s="25">
        <v>438</v>
      </c>
      <c r="B444" s="4"/>
      <c r="C444" s="4"/>
      <c r="D444" s="4"/>
      <c r="E444" s="18" t="s">
        <v>40</v>
      </c>
      <c r="F444" s="8">
        <v>48032</v>
      </c>
      <c r="G444" s="8">
        <v>51660</v>
      </c>
      <c r="H444" s="8">
        <v>54982</v>
      </c>
      <c r="I444" s="64">
        <v>54982</v>
      </c>
      <c r="J444" s="58">
        <f t="shared" si="9"/>
        <v>100</v>
      </c>
      <c r="K444" s="13"/>
    </row>
    <row r="445" spans="1:11" ht="12">
      <c r="A445" s="25">
        <v>439</v>
      </c>
      <c r="B445" s="4"/>
      <c r="C445" s="4"/>
      <c r="D445" s="4">
        <v>4700</v>
      </c>
      <c r="E445" s="18" t="s">
        <v>46</v>
      </c>
      <c r="F445" s="8">
        <f>SUM(F446:F448)</f>
        <v>14150</v>
      </c>
      <c r="G445" s="8">
        <f>SUM(G446:G448)</f>
        <v>5500</v>
      </c>
      <c r="H445" s="8">
        <v>1665</v>
      </c>
      <c r="I445" s="64">
        <v>940</v>
      </c>
      <c r="J445" s="58">
        <f t="shared" si="9"/>
        <v>56.45645645645646</v>
      </c>
      <c r="K445" s="13"/>
    </row>
    <row r="446" spans="1:11" ht="12">
      <c r="A446" s="25">
        <v>440</v>
      </c>
      <c r="B446" s="4"/>
      <c r="C446" s="4"/>
      <c r="D446" s="4"/>
      <c r="E446" s="18" t="s">
        <v>47</v>
      </c>
      <c r="F446" s="8">
        <v>8000</v>
      </c>
      <c r="G446" s="8">
        <v>1500</v>
      </c>
      <c r="H446" s="8">
        <v>500</v>
      </c>
      <c r="I446" s="64">
        <v>195</v>
      </c>
      <c r="J446" s="58">
        <f t="shared" si="9"/>
        <v>39</v>
      </c>
      <c r="K446" s="13"/>
    </row>
    <row r="447" spans="1:11" ht="12">
      <c r="A447" s="25">
        <v>441</v>
      </c>
      <c r="B447" s="4"/>
      <c r="C447" s="4"/>
      <c r="D447" s="4"/>
      <c r="E447" s="18" t="s">
        <v>48</v>
      </c>
      <c r="F447" s="8">
        <v>4550</v>
      </c>
      <c r="G447" s="8">
        <v>2000</v>
      </c>
      <c r="H447" s="8">
        <v>765</v>
      </c>
      <c r="I447" s="64">
        <v>360</v>
      </c>
      <c r="J447" s="58">
        <f t="shared" si="9"/>
        <v>47.05882352941176</v>
      </c>
      <c r="K447" s="13"/>
    </row>
    <row r="448" spans="1:11" ht="12">
      <c r="A448" s="25">
        <v>442</v>
      </c>
      <c r="B448" s="4"/>
      <c r="C448" s="4"/>
      <c r="D448" s="4"/>
      <c r="E448" s="18" t="s">
        <v>49</v>
      </c>
      <c r="F448" s="8">
        <v>1600</v>
      </c>
      <c r="G448" s="8">
        <v>2000</v>
      </c>
      <c r="H448" s="8">
        <v>400</v>
      </c>
      <c r="I448" s="64">
        <v>385</v>
      </c>
      <c r="J448" s="58">
        <f t="shared" si="9"/>
        <v>96.25</v>
      </c>
      <c r="K448" s="13"/>
    </row>
    <row r="449" spans="1:11" ht="24">
      <c r="A449" s="25">
        <v>443</v>
      </c>
      <c r="B449" s="4"/>
      <c r="C449" s="4"/>
      <c r="D449" s="4">
        <v>4740</v>
      </c>
      <c r="E449" s="18" t="s">
        <v>338</v>
      </c>
      <c r="F449" s="8">
        <f>SUM(F450:F452)</f>
        <v>14150</v>
      </c>
      <c r="G449" s="8">
        <f>SUM(G450:G452)</f>
        <v>24000</v>
      </c>
      <c r="H449" s="8">
        <v>10800</v>
      </c>
      <c r="I449" s="64">
        <v>10269.5</v>
      </c>
      <c r="J449" s="58">
        <f t="shared" si="9"/>
        <v>95.08796296296296</v>
      </c>
      <c r="K449" s="13"/>
    </row>
    <row r="450" spans="1:11" ht="24">
      <c r="A450" s="25">
        <v>444</v>
      </c>
      <c r="B450" s="4"/>
      <c r="C450" s="4"/>
      <c r="D450" s="4"/>
      <c r="E450" s="18" t="s">
        <v>138</v>
      </c>
      <c r="F450" s="8">
        <v>8000</v>
      </c>
      <c r="G450" s="8">
        <v>2000</v>
      </c>
      <c r="H450" s="8">
        <v>2000</v>
      </c>
      <c r="I450" s="64">
        <v>1506.18</v>
      </c>
      <c r="J450" s="58">
        <f t="shared" si="9"/>
        <v>75.309</v>
      </c>
      <c r="K450" s="13"/>
    </row>
    <row r="451" spans="1:11" ht="24">
      <c r="A451" s="25">
        <v>445</v>
      </c>
      <c r="B451" s="4"/>
      <c r="C451" s="4"/>
      <c r="D451" s="4"/>
      <c r="E451" s="18" t="s">
        <v>139</v>
      </c>
      <c r="F451" s="8">
        <v>4550</v>
      </c>
      <c r="G451" s="8">
        <v>15000</v>
      </c>
      <c r="H451" s="8">
        <v>7000</v>
      </c>
      <c r="I451" s="64">
        <v>6996.84</v>
      </c>
      <c r="J451" s="58">
        <f t="shared" si="9"/>
        <v>99.95485714285715</v>
      </c>
      <c r="K451" s="13"/>
    </row>
    <row r="452" spans="1:11" ht="24">
      <c r="A452" s="25">
        <v>446</v>
      </c>
      <c r="B452" s="4"/>
      <c r="C452" s="4"/>
      <c r="D452" s="4"/>
      <c r="E452" s="18" t="s">
        <v>140</v>
      </c>
      <c r="F452" s="8">
        <v>1600</v>
      </c>
      <c r="G452" s="8">
        <v>7000</v>
      </c>
      <c r="H452" s="8">
        <v>1800</v>
      </c>
      <c r="I452" s="64">
        <v>1766.48</v>
      </c>
      <c r="J452" s="58">
        <f t="shared" si="9"/>
        <v>98.13777777777779</v>
      </c>
      <c r="K452" s="13"/>
    </row>
    <row r="453" spans="1:11" ht="12">
      <c r="A453" s="25">
        <v>447</v>
      </c>
      <c r="B453" s="4"/>
      <c r="C453" s="4"/>
      <c r="D453" s="4">
        <v>4750</v>
      </c>
      <c r="E453" s="18" t="s">
        <v>141</v>
      </c>
      <c r="F453" s="8">
        <f>SUM(F454:F456)</f>
        <v>14150</v>
      </c>
      <c r="G453" s="8">
        <f>SUM(G454:G456)</f>
        <v>14000</v>
      </c>
      <c r="H453" s="8">
        <v>13666</v>
      </c>
      <c r="I453" s="64">
        <v>13513.87</v>
      </c>
      <c r="J453" s="58">
        <f t="shared" si="9"/>
        <v>98.88679935606616</v>
      </c>
      <c r="K453" s="13"/>
    </row>
    <row r="454" spans="1:11" ht="12">
      <c r="A454" s="25">
        <v>448</v>
      </c>
      <c r="B454" s="4"/>
      <c r="C454" s="4"/>
      <c r="D454" s="4"/>
      <c r="E454" s="18" t="s">
        <v>142</v>
      </c>
      <c r="F454" s="8">
        <v>8000</v>
      </c>
      <c r="G454" s="8">
        <v>4000</v>
      </c>
      <c r="H454" s="8">
        <v>4000</v>
      </c>
      <c r="I454" s="64">
        <v>3903.34</v>
      </c>
      <c r="J454" s="58">
        <f t="shared" si="9"/>
        <v>97.5835</v>
      </c>
      <c r="K454" s="13"/>
    </row>
    <row r="455" spans="1:11" ht="12">
      <c r="A455" s="25">
        <v>449</v>
      </c>
      <c r="B455" s="4"/>
      <c r="C455" s="4"/>
      <c r="D455" s="4"/>
      <c r="E455" s="18" t="s">
        <v>143</v>
      </c>
      <c r="F455" s="8">
        <v>4550</v>
      </c>
      <c r="G455" s="8">
        <v>5000</v>
      </c>
      <c r="H455" s="8">
        <v>4000</v>
      </c>
      <c r="I455" s="64">
        <v>3967.15</v>
      </c>
      <c r="J455" s="58">
        <f t="shared" si="9"/>
        <v>99.17875000000001</v>
      </c>
      <c r="K455" s="13"/>
    </row>
    <row r="456" spans="1:11" ht="12">
      <c r="A456" s="25">
        <v>450</v>
      </c>
      <c r="B456" s="4"/>
      <c r="C456" s="4"/>
      <c r="D456" s="4"/>
      <c r="E456" s="18" t="s">
        <v>144</v>
      </c>
      <c r="F456" s="8">
        <v>1600</v>
      </c>
      <c r="G456" s="8">
        <v>5000</v>
      </c>
      <c r="H456" s="8">
        <v>5666</v>
      </c>
      <c r="I456" s="64">
        <v>5643.38</v>
      </c>
      <c r="J456" s="58">
        <f aca="true" t="shared" si="10" ref="J456:J520">SUM(I456/H456)*100</f>
        <v>99.60077656194846</v>
      </c>
      <c r="K456" s="13"/>
    </row>
    <row r="457" spans="1:11" ht="12">
      <c r="A457" s="25">
        <v>451</v>
      </c>
      <c r="B457" s="4"/>
      <c r="C457" s="4"/>
      <c r="D457" s="4">
        <v>6060</v>
      </c>
      <c r="E457" s="18" t="s">
        <v>691</v>
      </c>
      <c r="F457" s="8">
        <f>SUM(F458)</f>
        <v>5000</v>
      </c>
      <c r="G457" s="8">
        <f>SUM(G458)</f>
        <v>20000</v>
      </c>
      <c r="H457" s="8">
        <v>35000</v>
      </c>
      <c r="I457" s="64">
        <v>33575.87</v>
      </c>
      <c r="J457" s="58">
        <f t="shared" si="10"/>
        <v>95.93105714285714</v>
      </c>
      <c r="K457" s="13"/>
    </row>
    <row r="458" spans="1:11" ht="24">
      <c r="A458" s="25">
        <v>452</v>
      </c>
      <c r="B458" s="4"/>
      <c r="C458" s="4"/>
      <c r="D458" s="4"/>
      <c r="E458" s="18" t="s">
        <v>636</v>
      </c>
      <c r="F458" s="8">
        <v>5000</v>
      </c>
      <c r="G458" s="8">
        <v>20000</v>
      </c>
      <c r="H458" s="8">
        <v>20000</v>
      </c>
      <c r="I458" s="64"/>
      <c r="J458" s="58">
        <f t="shared" si="10"/>
        <v>0</v>
      </c>
      <c r="K458" s="13"/>
    </row>
    <row r="459" spans="1:11" ht="12">
      <c r="A459" s="25">
        <v>453</v>
      </c>
      <c r="B459" s="4"/>
      <c r="C459" s="4"/>
      <c r="D459" s="4">
        <v>6050</v>
      </c>
      <c r="E459" s="18" t="s">
        <v>291</v>
      </c>
      <c r="F459" s="8"/>
      <c r="G459" s="8">
        <f>SUM(G460)</f>
        <v>50000</v>
      </c>
      <c r="H459" s="8">
        <v>325100</v>
      </c>
      <c r="I459" s="64">
        <v>257512.8</v>
      </c>
      <c r="J459" s="58">
        <f t="shared" si="10"/>
        <v>79.21033528145186</v>
      </c>
      <c r="K459" s="13"/>
    </row>
    <row r="460" spans="1:11" ht="24" hidden="1">
      <c r="A460" s="25">
        <v>454</v>
      </c>
      <c r="B460" s="4"/>
      <c r="C460" s="4"/>
      <c r="D460" s="4"/>
      <c r="E460" s="18" t="s">
        <v>292</v>
      </c>
      <c r="F460" s="8"/>
      <c r="G460" s="8">
        <v>50000</v>
      </c>
      <c r="H460" s="8">
        <v>50000</v>
      </c>
      <c r="I460" s="64">
        <v>0</v>
      </c>
      <c r="J460" s="58">
        <f t="shared" si="10"/>
        <v>0</v>
      </c>
      <c r="K460" s="13"/>
    </row>
    <row r="461" spans="1:11" ht="12">
      <c r="A461" s="25">
        <v>455</v>
      </c>
      <c r="B461" s="4" t="s">
        <v>521</v>
      </c>
      <c r="C461" s="6">
        <v>80104</v>
      </c>
      <c r="D461" s="6" t="s">
        <v>523</v>
      </c>
      <c r="E461" s="19" t="s">
        <v>252</v>
      </c>
      <c r="F461" s="7">
        <f>SUM(F462)</f>
        <v>991320</v>
      </c>
      <c r="G461" s="7">
        <f>SUM(G462+G468)</f>
        <v>1644677</v>
      </c>
      <c r="H461" s="7">
        <f>SUM(H462+H468)</f>
        <v>1561277</v>
      </c>
      <c r="I461" s="65">
        <f>SUM(I462+I468)</f>
        <v>1534201.76</v>
      </c>
      <c r="J461" s="58">
        <f t="shared" si="10"/>
        <v>98.26582726831946</v>
      </c>
      <c r="K461" s="12">
        <f>SUM(K462)</f>
        <v>33600</v>
      </c>
    </row>
    <row r="462" spans="1:11" ht="12.75" customHeight="1">
      <c r="A462" s="25">
        <v>456</v>
      </c>
      <c r="B462" s="4"/>
      <c r="C462" s="6"/>
      <c r="D462" s="4">
        <v>2540</v>
      </c>
      <c r="E462" s="18" t="s">
        <v>156</v>
      </c>
      <c r="F462" s="7">
        <f>SUM(F463:F473)</f>
        <v>991320</v>
      </c>
      <c r="G462" s="7">
        <f>SUM(G463:G467)</f>
        <v>1322053</v>
      </c>
      <c r="H462" s="7">
        <f>SUM(H463:H467)</f>
        <v>1210553</v>
      </c>
      <c r="I462" s="65">
        <f>SUM(I463:I467)</f>
        <v>1199038.6</v>
      </c>
      <c r="J462" s="58">
        <f t="shared" si="10"/>
        <v>99.04883140184694</v>
      </c>
      <c r="K462" s="13">
        <f>SUM(K463:K465)</f>
        <v>33600</v>
      </c>
    </row>
    <row r="463" spans="1:11" ht="24">
      <c r="A463" s="25">
        <v>457</v>
      </c>
      <c r="B463" s="4"/>
      <c r="C463" s="6"/>
      <c r="D463" s="4"/>
      <c r="E463" s="18" t="s">
        <v>321</v>
      </c>
      <c r="F463" s="8">
        <v>428400</v>
      </c>
      <c r="G463" s="8">
        <v>605940</v>
      </c>
      <c r="H463" s="8">
        <v>605940</v>
      </c>
      <c r="I463" s="64">
        <v>605027.9</v>
      </c>
      <c r="J463" s="58">
        <f t="shared" si="10"/>
        <v>99.8494735452355</v>
      </c>
      <c r="K463" s="13">
        <v>15600</v>
      </c>
    </row>
    <row r="464" spans="1:11" ht="12">
      <c r="A464" s="25">
        <v>458</v>
      </c>
      <c r="B464" s="4"/>
      <c r="C464" s="6"/>
      <c r="D464" s="4"/>
      <c r="E464" s="18" t="s">
        <v>320</v>
      </c>
      <c r="F464" s="8">
        <v>226800</v>
      </c>
      <c r="G464" s="8">
        <v>247885</v>
      </c>
      <c r="H464" s="8">
        <v>247885</v>
      </c>
      <c r="I464" s="64">
        <v>244673.65</v>
      </c>
      <c r="J464" s="58">
        <f t="shared" si="10"/>
        <v>98.70450007059725</v>
      </c>
      <c r="K464" s="13">
        <v>10800</v>
      </c>
    </row>
    <row r="465" spans="1:11" ht="12">
      <c r="A465" s="25">
        <v>459</v>
      </c>
      <c r="B465" s="4"/>
      <c r="C465" s="6"/>
      <c r="D465" s="4"/>
      <c r="E465" s="18" t="s">
        <v>322</v>
      </c>
      <c r="F465" s="8">
        <v>151200</v>
      </c>
      <c r="G465" s="8">
        <v>165257</v>
      </c>
      <c r="H465" s="8">
        <v>165257</v>
      </c>
      <c r="I465" s="64">
        <v>161126.55</v>
      </c>
      <c r="J465" s="58">
        <f t="shared" si="10"/>
        <v>97.50058999013656</v>
      </c>
      <c r="K465" s="13">
        <v>7200</v>
      </c>
    </row>
    <row r="466" spans="1:11" ht="12" customHeight="1">
      <c r="A466" s="25">
        <v>460</v>
      </c>
      <c r="B466" s="4"/>
      <c r="C466" s="6"/>
      <c r="D466" s="4"/>
      <c r="E466" s="18" t="s">
        <v>323</v>
      </c>
      <c r="F466" s="8"/>
      <c r="G466" s="8">
        <v>165257</v>
      </c>
      <c r="H466" s="8">
        <v>159257</v>
      </c>
      <c r="I466" s="64">
        <v>156995.1</v>
      </c>
      <c r="J466" s="58">
        <f t="shared" si="10"/>
        <v>98.5797170611025</v>
      </c>
      <c r="K466" s="13"/>
    </row>
    <row r="467" spans="1:11" ht="12" customHeight="1">
      <c r="A467" s="25">
        <v>461</v>
      </c>
      <c r="B467" s="4"/>
      <c r="C467" s="6"/>
      <c r="D467" s="4"/>
      <c r="E467" s="18" t="s">
        <v>324</v>
      </c>
      <c r="F467" s="8"/>
      <c r="G467" s="8">
        <v>137714</v>
      </c>
      <c r="H467" s="8">
        <v>32214</v>
      </c>
      <c r="I467" s="64">
        <v>31215.4</v>
      </c>
      <c r="J467" s="58">
        <f t="shared" si="10"/>
        <v>96.90010554417334</v>
      </c>
      <c r="K467" s="13"/>
    </row>
    <row r="468" spans="1:11" ht="26.25" customHeight="1">
      <c r="A468" s="25">
        <v>462</v>
      </c>
      <c r="B468" s="4"/>
      <c r="C468" s="6"/>
      <c r="D468" s="4">
        <v>2310</v>
      </c>
      <c r="E468" s="18" t="s">
        <v>145</v>
      </c>
      <c r="F468" s="8"/>
      <c r="G468" s="8">
        <f>SUM(G469:G473)</f>
        <v>322624</v>
      </c>
      <c r="H468" s="8">
        <f>SUM(H469:H475)</f>
        <v>350724</v>
      </c>
      <c r="I468" s="64">
        <f>SUM(I469:I475)</f>
        <v>335163.16</v>
      </c>
      <c r="J468" s="58">
        <f t="shared" si="10"/>
        <v>95.56322350338156</v>
      </c>
      <c r="K468" s="13"/>
    </row>
    <row r="469" spans="1:11" ht="12" customHeight="1">
      <c r="A469" s="25">
        <v>463</v>
      </c>
      <c r="B469" s="4"/>
      <c r="C469" s="6"/>
      <c r="D469" s="4"/>
      <c r="E469" s="18" t="s">
        <v>256</v>
      </c>
      <c r="F469" s="8">
        <v>150000</v>
      </c>
      <c r="G469" s="8">
        <v>108610</v>
      </c>
      <c r="H469" s="8">
        <v>134610</v>
      </c>
      <c r="I469" s="64">
        <v>127325.68</v>
      </c>
      <c r="J469" s="58">
        <f t="shared" si="10"/>
        <v>94.58857440011886</v>
      </c>
      <c r="K469" s="13"/>
    </row>
    <row r="470" spans="1:11" ht="12" customHeight="1">
      <c r="A470" s="25">
        <v>464</v>
      </c>
      <c r="B470" s="4"/>
      <c r="C470" s="6"/>
      <c r="D470" s="4"/>
      <c r="E470" s="18" t="s">
        <v>355</v>
      </c>
      <c r="F470" s="8"/>
      <c r="G470" s="8">
        <v>152334</v>
      </c>
      <c r="H470" s="8">
        <v>152334</v>
      </c>
      <c r="I470" s="64">
        <v>149460</v>
      </c>
      <c r="J470" s="58">
        <f t="shared" si="10"/>
        <v>98.1133561778723</v>
      </c>
      <c r="K470" s="13"/>
    </row>
    <row r="471" spans="1:11" ht="12" customHeight="1">
      <c r="A471" s="25">
        <v>465</v>
      </c>
      <c r="B471" s="4"/>
      <c r="C471" s="6"/>
      <c r="D471" s="4"/>
      <c r="E471" s="18" t="s">
        <v>319</v>
      </c>
      <c r="F471" s="8"/>
      <c r="G471" s="8">
        <v>12480</v>
      </c>
      <c r="H471" s="8">
        <v>12580</v>
      </c>
      <c r="I471" s="64">
        <v>12510</v>
      </c>
      <c r="J471" s="58">
        <f t="shared" si="10"/>
        <v>99.4435612082671</v>
      </c>
      <c r="K471" s="13"/>
    </row>
    <row r="472" spans="1:11" ht="12" customHeight="1">
      <c r="A472" s="25">
        <v>466</v>
      </c>
      <c r="B472" s="4"/>
      <c r="C472" s="6"/>
      <c r="D472" s="4"/>
      <c r="E472" s="18" t="s">
        <v>318</v>
      </c>
      <c r="F472" s="8"/>
      <c r="G472" s="8">
        <v>6000</v>
      </c>
      <c r="H472" s="8">
        <v>11500</v>
      </c>
      <c r="I472" s="64">
        <v>10547.8</v>
      </c>
      <c r="J472" s="58">
        <f t="shared" si="10"/>
        <v>91.71999999999998</v>
      </c>
      <c r="K472" s="13"/>
    </row>
    <row r="473" spans="1:11" ht="12" customHeight="1">
      <c r="A473" s="25">
        <v>467</v>
      </c>
      <c r="B473" s="4"/>
      <c r="C473" s="6"/>
      <c r="D473" s="4"/>
      <c r="E473" s="18" t="s">
        <v>491</v>
      </c>
      <c r="F473" s="8">
        <v>34920</v>
      </c>
      <c r="G473" s="8">
        <v>43200</v>
      </c>
      <c r="H473" s="8">
        <v>33200</v>
      </c>
      <c r="I473" s="64">
        <v>28863.64</v>
      </c>
      <c r="J473" s="58">
        <f t="shared" si="10"/>
        <v>86.93867469879518</v>
      </c>
      <c r="K473" s="13"/>
    </row>
    <row r="474" spans="1:11" ht="12" customHeight="1">
      <c r="A474" s="25">
        <v>468</v>
      </c>
      <c r="B474" s="4"/>
      <c r="C474" s="6"/>
      <c r="D474" s="4"/>
      <c r="E474" s="18" t="s">
        <v>630</v>
      </c>
      <c r="F474" s="8"/>
      <c r="G474" s="8">
        <v>0</v>
      </c>
      <c r="H474" s="8">
        <v>2100</v>
      </c>
      <c r="I474" s="64">
        <v>2084.12</v>
      </c>
      <c r="J474" s="58">
        <f t="shared" si="10"/>
        <v>99.24380952380952</v>
      </c>
      <c r="K474" s="13"/>
    </row>
    <row r="475" spans="1:11" ht="12" customHeight="1">
      <c r="A475" s="25">
        <v>469</v>
      </c>
      <c r="B475" s="4"/>
      <c r="C475" s="6"/>
      <c r="D475" s="4"/>
      <c r="E475" s="18" t="s">
        <v>631</v>
      </c>
      <c r="F475" s="8"/>
      <c r="G475" s="8">
        <v>0</v>
      </c>
      <c r="H475" s="8">
        <v>4400</v>
      </c>
      <c r="I475" s="64">
        <v>4371.92</v>
      </c>
      <c r="J475" s="58">
        <f t="shared" si="10"/>
        <v>99.36181818181818</v>
      </c>
      <c r="K475" s="13"/>
    </row>
    <row r="476" spans="1:11" ht="12" customHeight="1">
      <c r="A476" s="25">
        <v>470</v>
      </c>
      <c r="B476" s="4"/>
      <c r="C476" s="6">
        <v>80103</v>
      </c>
      <c r="D476" s="6"/>
      <c r="E476" s="19" t="s">
        <v>490</v>
      </c>
      <c r="F476" s="7">
        <v>0</v>
      </c>
      <c r="G476" s="7">
        <f>SUM(G480+G484+G488+G492+G496+G500+G504+G508+G477)</f>
        <v>187625</v>
      </c>
      <c r="H476" s="7">
        <f>SUM(H480+H484+H488+H492+H496+H500+H504+H508+H477)</f>
        <v>201504</v>
      </c>
      <c r="I476" s="65">
        <f>SUM(I480+I484+I488+I492+I496+I500+I504+I508+I477)</f>
        <v>185833.36000000004</v>
      </c>
      <c r="J476" s="58">
        <f t="shared" si="10"/>
        <v>92.22316182309038</v>
      </c>
      <c r="K476" s="13"/>
    </row>
    <row r="477" spans="1:11" ht="27.75" customHeight="1">
      <c r="A477" s="25">
        <v>471</v>
      </c>
      <c r="B477" s="4"/>
      <c r="C477" s="6"/>
      <c r="D477" s="4">
        <v>2310</v>
      </c>
      <c r="E477" s="18" t="s">
        <v>145</v>
      </c>
      <c r="F477" s="7"/>
      <c r="G477" s="7">
        <f>SUM(G478+G479)</f>
        <v>9731</v>
      </c>
      <c r="H477" s="7">
        <f>SUM(H478+H479)</f>
        <v>10031</v>
      </c>
      <c r="I477" s="65">
        <f>SUM(I478+I479)</f>
        <v>8686</v>
      </c>
      <c r="J477" s="58">
        <f t="shared" si="10"/>
        <v>86.59156614495065</v>
      </c>
      <c r="K477" s="13"/>
    </row>
    <row r="478" spans="1:11" ht="23.25" customHeight="1">
      <c r="A478" s="25">
        <v>472</v>
      </c>
      <c r="B478" s="4"/>
      <c r="C478" s="6"/>
      <c r="D478" s="4"/>
      <c r="E478" s="18" t="s">
        <v>8</v>
      </c>
      <c r="F478" s="7"/>
      <c r="G478" s="7">
        <v>3600</v>
      </c>
      <c r="H478" s="7">
        <v>2600</v>
      </c>
      <c r="I478" s="67">
        <v>2253.28</v>
      </c>
      <c r="J478" s="58">
        <f t="shared" si="10"/>
        <v>86.6646153846154</v>
      </c>
      <c r="K478" s="13"/>
    </row>
    <row r="479" spans="1:11" ht="12" customHeight="1">
      <c r="A479" s="25">
        <v>473</v>
      </c>
      <c r="B479" s="4"/>
      <c r="C479" s="6"/>
      <c r="D479" s="4"/>
      <c r="E479" s="18" t="s">
        <v>190</v>
      </c>
      <c r="F479" s="7"/>
      <c r="G479" s="7">
        <v>6131</v>
      </c>
      <c r="H479" s="7">
        <v>7431</v>
      </c>
      <c r="I479" s="65">
        <v>6432.72</v>
      </c>
      <c r="J479" s="58">
        <f t="shared" si="10"/>
        <v>86.56600726685507</v>
      </c>
      <c r="K479" s="13"/>
    </row>
    <row r="480" spans="1:11" ht="12.75" customHeight="1">
      <c r="A480" s="25">
        <v>474</v>
      </c>
      <c r="B480" s="4"/>
      <c r="C480" s="6"/>
      <c r="D480" s="4">
        <v>3020</v>
      </c>
      <c r="E480" s="18" t="s">
        <v>484</v>
      </c>
      <c r="F480" s="7">
        <v>0</v>
      </c>
      <c r="G480" s="7">
        <f>SUM(G481:G483)</f>
        <v>13650</v>
      </c>
      <c r="H480" s="7">
        <f>SUM(H481:H483)</f>
        <v>14110</v>
      </c>
      <c r="I480" s="65">
        <f>SUM(I481:I483)</f>
        <v>13016.6</v>
      </c>
      <c r="J480" s="58">
        <f t="shared" si="10"/>
        <v>92.2508858965273</v>
      </c>
      <c r="K480" s="13"/>
    </row>
    <row r="481" spans="1:11" ht="24" customHeight="1">
      <c r="A481" s="25">
        <v>475</v>
      </c>
      <c r="B481" s="4"/>
      <c r="C481" s="6"/>
      <c r="D481" s="4"/>
      <c r="E481" s="18" t="s">
        <v>172</v>
      </c>
      <c r="F481" s="8"/>
      <c r="G481" s="8">
        <v>3000</v>
      </c>
      <c r="H481" s="8">
        <v>3120</v>
      </c>
      <c r="I481" s="64">
        <v>2665.12</v>
      </c>
      <c r="J481" s="58">
        <f t="shared" si="10"/>
        <v>85.42051282051281</v>
      </c>
      <c r="K481" s="13"/>
    </row>
    <row r="482" spans="1:11" ht="24.75" customHeight="1">
      <c r="A482" s="25">
        <v>476</v>
      </c>
      <c r="B482" s="4"/>
      <c r="C482" s="6"/>
      <c r="D482" s="4"/>
      <c r="E482" s="18" t="s">
        <v>173</v>
      </c>
      <c r="F482" s="8"/>
      <c r="G482" s="8">
        <v>3250</v>
      </c>
      <c r="H482" s="8">
        <v>3380</v>
      </c>
      <c r="I482" s="64">
        <v>2980.8</v>
      </c>
      <c r="J482" s="58">
        <f t="shared" si="10"/>
        <v>88.18934911242604</v>
      </c>
      <c r="K482" s="13"/>
    </row>
    <row r="483" spans="1:11" ht="26.25" customHeight="1">
      <c r="A483" s="25">
        <v>477</v>
      </c>
      <c r="B483" s="4"/>
      <c r="C483" s="6"/>
      <c r="D483" s="4"/>
      <c r="E483" s="18" t="s">
        <v>174</v>
      </c>
      <c r="F483" s="8"/>
      <c r="G483" s="8">
        <v>7400</v>
      </c>
      <c r="H483" s="8">
        <v>7610</v>
      </c>
      <c r="I483" s="64">
        <v>7370.68</v>
      </c>
      <c r="J483" s="58">
        <f t="shared" si="10"/>
        <v>96.85519053876479</v>
      </c>
      <c r="K483" s="13"/>
    </row>
    <row r="484" spans="1:11" ht="12" customHeight="1">
      <c r="A484" s="25">
        <v>478</v>
      </c>
      <c r="B484" s="4"/>
      <c r="C484" s="6"/>
      <c r="D484" s="4">
        <v>4010</v>
      </c>
      <c r="E484" s="18" t="s">
        <v>681</v>
      </c>
      <c r="F484" s="8"/>
      <c r="G484" s="8">
        <f>SUM(G485:G487)</f>
        <v>109000</v>
      </c>
      <c r="H484" s="8">
        <f>SUM(H485:H487)</f>
        <v>119700</v>
      </c>
      <c r="I484" s="64">
        <f>SUM(I485:I487)</f>
        <v>110103.07</v>
      </c>
      <c r="J484" s="58">
        <f t="shared" si="10"/>
        <v>91.98251461988305</v>
      </c>
      <c r="K484" s="13"/>
    </row>
    <row r="485" spans="1:11" ht="24.75" customHeight="1">
      <c r="A485" s="25">
        <v>479</v>
      </c>
      <c r="B485" s="4"/>
      <c r="C485" s="6"/>
      <c r="D485" s="4"/>
      <c r="E485" s="18" t="s">
        <v>147</v>
      </c>
      <c r="F485" s="8"/>
      <c r="G485" s="8">
        <v>25000</v>
      </c>
      <c r="H485" s="8">
        <v>26000</v>
      </c>
      <c r="I485" s="64">
        <v>19282.79</v>
      </c>
      <c r="J485" s="58">
        <f t="shared" si="10"/>
        <v>74.16457692307694</v>
      </c>
      <c r="K485" s="13"/>
    </row>
    <row r="486" spans="1:11" ht="26.25" customHeight="1">
      <c r="A486" s="25">
        <v>480</v>
      </c>
      <c r="B486" s="4"/>
      <c r="C486" s="6"/>
      <c r="D486" s="4"/>
      <c r="E486" s="18" t="s">
        <v>146</v>
      </c>
      <c r="F486" s="8"/>
      <c r="G486" s="8">
        <v>21000</v>
      </c>
      <c r="H486" s="8">
        <v>25100</v>
      </c>
      <c r="I486" s="64">
        <v>22696.62</v>
      </c>
      <c r="J486" s="58">
        <f t="shared" si="10"/>
        <v>90.42478087649401</v>
      </c>
      <c r="K486" s="13"/>
    </row>
    <row r="487" spans="1:11" ht="23.25" customHeight="1">
      <c r="A487" s="25">
        <v>481</v>
      </c>
      <c r="B487" s="4"/>
      <c r="C487" s="6"/>
      <c r="D487" s="4"/>
      <c r="E487" s="18" t="s">
        <v>148</v>
      </c>
      <c r="F487" s="8"/>
      <c r="G487" s="8">
        <v>63000</v>
      </c>
      <c r="H487" s="8">
        <v>68600</v>
      </c>
      <c r="I487" s="64">
        <v>68123.66</v>
      </c>
      <c r="J487" s="58">
        <f t="shared" si="10"/>
        <v>99.30562682215745</v>
      </c>
      <c r="K487" s="13"/>
    </row>
    <row r="488" spans="1:11" ht="12" customHeight="1">
      <c r="A488" s="25">
        <v>482</v>
      </c>
      <c r="B488" s="4"/>
      <c r="C488" s="6"/>
      <c r="D488" s="4">
        <v>4040</v>
      </c>
      <c r="E488" s="18" t="s">
        <v>682</v>
      </c>
      <c r="F488" s="8"/>
      <c r="G488" s="8">
        <f>SUM(G489:G491)</f>
        <v>7024</v>
      </c>
      <c r="H488" s="8">
        <f>SUM(H489:H491)</f>
        <v>7024</v>
      </c>
      <c r="I488" s="64">
        <f>SUM(I489:I491)</f>
        <v>6587.33</v>
      </c>
      <c r="J488" s="58">
        <f t="shared" si="10"/>
        <v>93.78317198177677</v>
      </c>
      <c r="K488" s="13"/>
    </row>
    <row r="489" spans="1:11" ht="25.5" customHeight="1">
      <c r="A489" s="25">
        <v>483</v>
      </c>
      <c r="B489" s="4"/>
      <c r="C489" s="6"/>
      <c r="D489" s="4"/>
      <c r="E489" s="18" t="s">
        <v>719</v>
      </c>
      <c r="F489" s="8"/>
      <c r="G489" s="8">
        <v>2000</v>
      </c>
      <c r="H489" s="8">
        <v>2000</v>
      </c>
      <c r="I489" s="64">
        <v>1905.25</v>
      </c>
      <c r="J489" s="58">
        <f t="shared" si="10"/>
        <v>95.2625</v>
      </c>
      <c r="K489" s="13"/>
    </row>
    <row r="490" spans="1:11" ht="27" customHeight="1">
      <c r="A490" s="25">
        <v>484</v>
      </c>
      <c r="B490" s="4"/>
      <c r="C490" s="6"/>
      <c r="D490" s="4"/>
      <c r="E490" s="18" t="s">
        <v>720</v>
      </c>
      <c r="F490" s="8"/>
      <c r="G490" s="8">
        <v>1624</v>
      </c>
      <c r="H490" s="8">
        <v>1624</v>
      </c>
      <c r="I490" s="64">
        <v>1318.17</v>
      </c>
      <c r="J490" s="58">
        <f t="shared" si="10"/>
        <v>81.16810344827586</v>
      </c>
      <c r="K490" s="13"/>
    </row>
    <row r="491" spans="1:11" ht="24.75" customHeight="1">
      <c r="A491" s="25">
        <v>485</v>
      </c>
      <c r="B491" s="4"/>
      <c r="C491" s="6"/>
      <c r="D491" s="4"/>
      <c r="E491" s="18" t="s">
        <v>721</v>
      </c>
      <c r="F491" s="8"/>
      <c r="G491" s="8">
        <v>3400</v>
      </c>
      <c r="H491" s="8">
        <v>3400</v>
      </c>
      <c r="I491" s="64">
        <v>3363.91</v>
      </c>
      <c r="J491" s="58">
        <f t="shared" si="10"/>
        <v>98.93852941176469</v>
      </c>
      <c r="K491" s="13"/>
    </row>
    <row r="492" spans="1:11" ht="12.75" customHeight="1">
      <c r="A492" s="25">
        <v>486</v>
      </c>
      <c r="B492" s="4"/>
      <c r="C492" s="6"/>
      <c r="D492" s="4">
        <v>4110</v>
      </c>
      <c r="E492" s="18" t="s">
        <v>611</v>
      </c>
      <c r="F492" s="8"/>
      <c r="G492" s="8">
        <f>SUM(G493:G495)</f>
        <v>22500</v>
      </c>
      <c r="H492" s="8">
        <f>SUM(H493:H495)</f>
        <v>23980</v>
      </c>
      <c r="I492" s="64">
        <f>SUM(I493:I495)</f>
        <v>22181.72</v>
      </c>
      <c r="J492" s="58">
        <f t="shared" si="10"/>
        <v>92.50091743119266</v>
      </c>
      <c r="K492" s="13"/>
    </row>
    <row r="493" spans="1:11" ht="12" customHeight="1">
      <c r="A493" s="25">
        <v>487</v>
      </c>
      <c r="B493" s="4"/>
      <c r="C493" s="6"/>
      <c r="D493" s="4"/>
      <c r="E493" s="18" t="s">
        <v>722</v>
      </c>
      <c r="F493" s="8"/>
      <c r="G493" s="8">
        <v>5200</v>
      </c>
      <c r="H493" s="8">
        <v>5400</v>
      </c>
      <c r="I493" s="64">
        <v>4086.05</v>
      </c>
      <c r="J493" s="58">
        <f t="shared" si="10"/>
        <v>75.6675925925926</v>
      </c>
      <c r="K493" s="13"/>
    </row>
    <row r="494" spans="1:11" ht="12" customHeight="1">
      <c r="A494" s="25">
        <v>488</v>
      </c>
      <c r="B494" s="4"/>
      <c r="C494" s="6"/>
      <c r="D494" s="4"/>
      <c r="E494" s="18" t="s">
        <v>723</v>
      </c>
      <c r="F494" s="8"/>
      <c r="G494" s="8">
        <v>4500</v>
      </c>
      <c r="H494" s="8">
        <v>5010</v>
      </c>
      <c r="I494" s="64">
        <v>4551.51</v>
      </c>
      <c r="J494" s="58">
        <f t="shared" si="10"/>
        <v>90.84850299401198</v>
      </c>
      <c r="K494" s="13"/>
    </row>
    <row r="495" spans="1:11" ht="12" customHeight="1">
      <c r="A495" s="25">
        <v>489</v>
      </c>
      <c r="B495" s="4"/>
      <c r="C495" s="6"/>
      <c r="D495" s="4"/>
      <c r="E495" s="18" t="s">
        <v>724</v>
      </c>
      <c r="F495" s="8"/>
      <c r="G495" s="8">
        <v>12800</v>
      </c>
      <c r="H495" s="8">
        <v>13570</v>
      </c>
      <c r="I495" s="64">
        <v>13544.16</v>
      </c>
      <c r="J495" s="58">
        <f t="shared" si="10"/>
        <v>99.80957995578483</v>
      </c>
      <c r="K495" s="13"/>
    </row>
    <row r="496" spans="1:11" ht="17.25" customHeight="1">
      <c r="A496" s="25">
        <v>490</v>
      </c>
      <c r="B496" s="4"/>
      <c r="C496" s="6"/>
      <c r="D496" s="4">
        <v>4120</v>
      </c>
      <c r="E496" s="18" t="s">
        <v>612</v>
      </c>
      <c r="F496" s="8"/>
      <c r="G496" s="8">
        <f>SUM(G497:G499)</f>
        <v>3170</v>
      </c>
      <c r="H496" s="8">
        <f>SUM(H497:H499)</f>
        <v>3480</v>
      </c>
      <c r="I496" s="64">
        <f>SUM(I497:I499)</f>
        <v>3151.45</v>
      </c>
      <c r="J496" s="58">
        <f t="shared" si="10"/>
        <v>90.558908045977</v>
      </c>
      <c r="K496" s="13"/>
    </row>
    <row r="497" spans="1:11" ht="12" customHeight="1">
      <c r="A497" s="25">
        <v>491</v>
      </c>
      <c r="B497" s="4"/>
      <c r="C497" s="6"/>
      <c r="D497" s="4"/>
      <c r="E497" s="18" t="s">
        <v>725</v>
      </c>
      <c r="F497" s="8"/>
      <c r="G497" s="8">
        <v>720</v>
      </c>
      <c r="H497" s="8">
        <v>750</v>
      </c>
      <c r="I497" s="64">
        <v>579.78</v>
      </c>
      <c r="J497" s="58">
        <f t="shared" si="10"/>
        <v>77.304</v>
      </c>
      <c r="K497" s="13"/>
    </row>
    <row r="498" spans="1:11" ht="12" customHeight="1">
      <c r="A498" s="25">
        <v>492</v>
      </c>
      <c r="B498" s="4"/>
      <c r="C498" s="6"/>
      <c r="D498" s="4"/>
      <c r="E498" s="18" t="s">
        <v>726</v>
      </c>
      <c r="F498" s="8"/>
      <c r="G498" s="8">
        <v>650</v>
      </c>
      <c r="H498" s="8">
        <v>780</v>
      </c>
      <c r="I498" s="64">
        <v>648.95</v>
      </c>
      <c r="J498" s="58">
        <f t="shared" si="10"/>
        <v>83.19871794871796</v>
      </c>
      <c r="K498" s="13"/>
    </row>
    <row r="499" spans="1:11" ht="12" customHeight="1">
      <c r="A499" s="25">
        <v>493</v>
      </c>
      <c r="B499" s="4"/>
      <c r="C499" s="6"/>
      <c r="D499" s="4"/>
      <c r="E499" s="18" t="s">
        <v>727</v>
      </c>
      <c r="F499" s="8"/>
      <c r="G499" s="8">
        <v>1800</v>
      </c>
      <c r="H499" s="8">
        <v>1950</v>
      </c>
      <c r="I499" s="64">
        <v>1922.72</v>
      </c>
      <c r="J499" s="58">
        <f t="shared" si="10"/>
        <v>98.60102564102564</v>
      </c>
      <c r="K499" s="13"/>
    </row>
    <row r="500" spans="1:11" ht="12" customHeight="1">
      <c r="A500" s="25">
        <v>494</v>
      </c>
      <c r="B500" s="4"/>
      <c r="C500" s="6"/>
      <c r="D500" s="4">
        <v>4210</v>
      </c>
      <c r="E500" s="18" t="s">
        <v>526</v>
      </c>
      <c r="F500" s="8"/>
      <c r="G500" s="8">
        <f>SUM(G501+G502+G503)</f>
        <v>5350</v>
      </c>
      <c r="H500" s="8">
        <f>SUM(H501+H502+H503)</f>
        <v>4784</v>
      </c>
      <c r="I500" s="64">
        <f>SUM(I501+I502+I503)</f>
        <v>3738.87</v>
      </c>
      <c r="J500" s="58">
        <f t="shared" si="10"/>
        <v>78.15363712374581</v>
      </c>
      <c r="K500" s="13"/>
    </row>
    <row r="501" spans="1:11" ht="24.75" customHeight="1">
      <c r="A501" s="25">
        <v>495</v>
      </c>
      <c r="B501" s="4"/>
      <c r="C501" s="6"/>
      <c r="D501" s="4"/>
      <c r="E501" s="18" t="s">
        <v>672</v>
      </c>
      <c r="F501" s="8"/>
      <c r="G501" s="8">
        <v>2000</v>
      </c>
      <c r="H501" s="8">
        <v>2000</v>
      </c>
      <c r="I501" s="64">
        <v>1212.87</v>
      </c>
      <c r="J501" s="58">
        <f t="shared" si="10"/>
        <v>60.643499999999996</v>
      </c>
      <c r="K501" s="13"/>
    </row>
    <row r="502" spans="1:11" ht="26.25" customHeight="1">
      <c r="A502" s="25">
        <v>496</v>
      </c>
      <c r="B502" s="4"/>
      <c r="C502" s="6"/>
      <c r="D502" s="4"/>
      <c r="E502" s="18" t="s">
        <v>674</v>
      </c>
      <c r="F502" s="8"/>
      <c r="G502" s="8">
        <v>2350</v>
      </c>
      <c r="H502" s="8">
        <v>2350</v>
      </c>
      <c r="I502" s="64">
        <v>2092.15</v>
      </c>
      <c r="J502" s="58">
        <f t="shared" si="10"/>
        <v>89.02765957446809</v>
      </c>
      <c r="K502" s="13"/>
    </row>
    <row r="503" spans="1:11" ht="26.25" customHeight="1">
      <c r="A503" s="25">
        <v>497</v>
      </c>
      <c r="B503" s="4"/>
      <c r="C503" s="6"/>
      <c r="D503" s="4"/>
      <c r="E503" s="18" t="s">
        <v>675</v>
      </c>
      <c r="F503" s="8"/>
      <c r="G503" s="8">
        <v>1000</v>
      </c>
      <c r="H503" s="8">
        <v>434</v>
      </c>
      <c r="I503" s="64">
        <v>433.85</v>
      </c>
      <c r="J503" s="58">
        <f t="shared" si="10"/>
        <v>99.96543778801843</v>
      </c>
      <c r="K503" s="13"/>
    </row>
    <row r="504" spans="1:11" ht="14.25" customHeight="1">
      <c r="A504" s="25">
        <v>498</v>
      </c>
      <c r="B504" s="4"/>
      <c r="C504" s="6"/>
      <c r="D504" s="4">
        <v>4240</v>
      </c>
      <c r="E504" s="18" t="s">
        <v>709</v>
      </c>
      <c r="F504" s="8"/>
      <c r="G504" s="8">
        <f>SUM(G505:G507)</f>
        <v>7400</v>
      </c>
      <c r="H504" s="8">
        <f>SUM(H505:H507)</f>
        <v>7980</v>
      </c>
      <c r="I504" s="64">
        <f>SUM(I505:I507)</f>
        <v>7953.32</v>
      </c>
      <c r="J504" s="58">
        <f t="shared" si="10"/>
        <v>99.66566416040101</v>
      </c>
      <c r="K504" s="13"/>
    </row>
    <row r="505" spans="1:11" ht="12" customHeight="1">
      <c r="A505" s="25">
        <v>499</v>
      </c>
      <c r="B505" s="4"/>
      <c r="C505" s="6"/>
      <c r="D505" s="4"/>
      <c r="E505" s="18" t="s">
        <v>20</v>
      </c>
      <c r="F505" s="8"/>
      <c r="G505" s="8">
        <v>1400</v>
      </c>
      <c r="H505" s="8">
        <v>1400</v>
      </c>
      <c r="I505" s="64">
        <v>1385.64</v>
      </c>
      <c r="J505" s="58">
        <f t="shared" si="10"/>
        <v>98.97428571428573</v>
      </c>
      <c r="K505" s="13"/>
    </row>
    <row r="506" spans="1:11" ht="12" customHeight="1">
      <c r="A506" s="25">
        <v>500</v>
      </c>
      <c r="B506" s="4"/>
      <c r="C506" s="6"/>
      <c r="D506" s="4"/>
      <c r="E506" s="18" t="s">
        <v>23</v>
      </c>
      <c r="F506" s="8"/>
      <c r="G506" s="8">
        <v>1000</v>
      </c>
      <c r="H506" s="8">
        <v>1000</v>
      </c>
      <c r="I506" s="64">
        <v>989.68</v>
      </c>
      <c r="J506" s="58">
        <f t="shared" si="10"/>
        <v>98.968</v>
      </c>
      <c r="K506" s="13"/>
    </row>
    <row r="507" spans="1:11" ht="12" customHeight="1">
      <c r="A507" s="25">
        <v>501</v>
      </c>
      <c r="B507" s="4"/>
      <c r="C507" s="6"/>
      <c r="D507" s="4"/>
      <c r="E507" s="18" t="s">
        <v>24</v>
      </c>
      <c r="F507" s="8"/>
      <c r="G507" s="8">
        <v>5000</v>
      </c>
      <c r="H507" s="8">
        <v>5580</v>
      </c>
      <c r="I507" s="64">
        <v>5578</v>
      </c>
      <c r="J507" s="58">
        <f t="shared" si="10"/>
        <v>99.96415770609319</v>
      </c>
      <c r="K507" s="13"/>
    </row>
    <row r="508" spans="1:11" ht="12" customHeight="1">
      <c r="A508" s="25">
        <v>502</v>
      </c>
      <c r="B508" s="4"/>
      <c r="C508" s="6"/>
      <c r="D508" s="4">
        <v>4440</v>
      </c>
      <c r="E508" s="18" t="s">
        <v>690</v>
      </c>
      <c r="F508" s="8"/>
      <c r="G508" s="8">
        <f>SUM(G509:G511)</f>
        <v>9800</v>
      </c>
      <c r="H508" s="8">
        <f>SUM(H509:H511)</f>
        <v>10415</v>
      </c>
      <c r="I508" s="64">
        <f>SUM(I509:I511)</f>
        <v>10415</v>
      </c>
      <c r="J508" s="58">
        <f t="shared" si="10"/>
        <v>100</v>
      </c>
      <c r="K508" s="13"/>
    </row>
    <row r="509" spans="1:11" ht="24.75" customHeight="1">
      <c r="A509" s="25">
        <v>503</v>
      </c>
      <c r="B509" s="4"/>
      <c r="C509" s="6"/>
      <c r="D509" s="4"/>
      <c r="E509" s="18" t="s">
        <v>149</v>
      </c>
      <c r="F509" s="8"/>
      <c r="G509" s="8">
        <v>3605</v>
      </c>
      <c r="H509" s="8">
        <v>3778</v>
      </c>
      <c r="I509" s="64">
        <v>3778</v>
      </c>
      <c r="J509" s="58">
        <f t="shared" si="10"/>
        <v>100</v>
      </c>
      <c r="K509" s="13"/>
    </row>
    <row r="510" spans="1:11" ht="23.25" customHeight="1">
      <c r="A510" s="25">
        <v>504</v>
      </c>
      <c r="B510" s="4"/>
      <c r="C510" s="6"/>
      <c r="D510" s="4"/>
      <c r="E510" s="18" t="s">
        <v>150</v>
      </c>
      <c r="F510" s="8"/>
      <c r="G510" s="8">
        <v>2005</v>
      </c>
      <c r="H510" s="8">
        <v>2074</v>
      </c>
      <c r="I510" s="64">
        <v>2074</v>
      </c>
      <c r="J510" s="58">
        <f t="shared" si="10"/>
        <v>100</v>
      </c>
      <c r="K510" s="13"/>
    </row>
    <row r="511" spans="1:11" ht="27" customHeight="1">
      <c r="A511" s="25">
        <v>505</v>
      </c>
      <c r="B511" s="4"/>
      <c r="C511" s="6"/>
      <c r="D511" s="4"/>
      <c r="E511" s="18" t="s">
        <v>151</v>
      </c>
      <c r="F511" s="8"/>
      <c r="G511" s="8">
        <v>4190</v>
      </c>
      <c r="H511" s="8">
        <v>4563</v>
      </c>
      <c r="I511" s="64">
        <v>4563</v>
      </c>
      <c r="J511" s="58">
        <f t="shared" si="10"/>
        <v>100</v>
      </c>
      <c r="K511" s="13"/>
    </row>
    <row r="512" spans="1:11" ht="12.75" customHeight="1">
      <c r="A512" s="25">
        <v>506</v>
      </c>
      <c r="B512" s="4"/>
      <c r="C512" s="6">
        <v>80104</v>
      </c>
      <c r="D512" s="6"/>
      <c r="E512" s="19" t="s">
        <v>253</v>
      </c>
      <c r="F512" s="7" t="e">
        <f>SUM(F513+F516+F519+F522+F525+F528+#REF!+F533+F536+F539+F543+F546+F549+F554+F557+F560+F572)</f>
        <v>#REF!</v>
      </c>
      <c r="G512" s="7">
        <f>SUM(G513+G516+G519+G522+G525+G528+G533+G536+G539+G543+G546+G549+G554+G557+G560+G572+G531+G551+G563+G566+G569)</f>
        <v>2426529</v>
      </c>
      <c r="H512" s="7">
        <f>SUM(H513+H516+H519+H522+H525+H528+H533+H536+H539+H543+H546+H549+H554+H557+H560+H572+H531+H551+H563+H566+H569)</f>
        <v>3427839</v>
      </c>
      <c r="I512" s="65">
        <f>SUM(I513+I516+I519+I522+I525+I528+I533+I536+I539+I543+I546+I549+I554+I557+I560+I572+I531+I551+I563+I566+I569)</f>
        <v>3276106.1399999997</v>
      </c>
      <c r="J512" s="58">
        <f t="shared" si="10"/>
        <v>95.57351264163806</v>
      </c>
      <c r="K512" s="12" t="e">
        <f>SUM(K513,K516,K519,K522,K525,K528,K533,K536,K539,K543,K546,K554,K557,K560,K572)</f>
        <v>#REF!</v>
      </c>
    </row>
    <row r="513" spans="1:11" ht="12">
      <c r="A513" s="25">
        <v>507</v>
      </c>
      <c r="B513" s="4" t="s">
        <v>521</v>
      </c>
      <c r="C513" s="4" t="s">
        <v>522</v>
      </c>
      <c r="D513" s="4">
        <v>3020</v>
      </c>
      <c r="E513" s="18" t="s">
        <v>191</v>
      </c>
      <c r="F513" s="8">
        <f>SUM(F514:F515)</f>
        <v>48810</v>
      </c>
      <c r="G513" s="8">
        <f>SUM(G514:G515)</f>
        <v>51000</v>
      </c>
      <c r="H513" s="8">
        <f>SUM(H514:H515)</f>
        <v>53110</v>
      </c>
      <c r="I513" s="64">
        <f>SUM(I514:I515)</f>
        <v>47395.01</v>
      </c>
      <c r="J513" s="58">
        <f t="shared" si="10"/>
        <v>89.23933345885897</v>
      </c>
      <c r="K513" s="13">
        <f>SUM(K514:K515)</f>
        <v>0</v>
      </c>
    </row>
    <row r="514" spans="1:11" ht="24">
      <c r="A514" s="25">
        <v>508</v>
      </c>
      <c r="B514" s="4"/>
      <c r="C514" s="4"/>
      <c r="D514" s="4"/>
      <c r="E514" s="18" t="s">
        <v>180</v>
      </c>
      <c r="F514" s="8">
        <v>35162</v>
      </c>
      <c r="G514" s="8">
        <v>37000</v>
      </c>
      <c r="H514" s="8">
        <v>38500</v>
      </c>
      <c r="I514" s="64">
        <v>33649.69</v>
      </c>
      <c r="J514" s="58">
        <f t="shared" si="10"/>
        <v>87.40179220779221</v>
      </c>
      <c r="K514" s="13"/>
    </row>
    <row r="515" spans="1:11" ht="24">
      <c r="A515" s="25">
        <v>509</v>
      </c>
      <c r="B515" s="4"/>
      <c r="C515" s="4"/>
      <c r="D515" s="4"/>
      <c r="E515" s="18" t="s">
        <v>181</v>
      </c>
      <c r="F515" s="8">
        <v>13648</v>
      </c>
      <c r="G515" s="8">
        <v>14000</v>
      </c>
      <c r="H515" s="8">
        <v>14610</v>
      </c>
      <c r="I515" s="64">
        <v>13745.32</v>
      </c>
      <c r="J515" s="58">
        <f t="shared" si="10"/>
        <v>94.08158795345653</v>
      </c>
      <c r="K515" s="13"/>
    </row>
    <row r="516" spans="1:11" ht="12" customHeight="1">
      <c r="A516" s="25">
        <v>510</v>
      </c>
      <c r="B516" s="4" t="s">
        <v>521</v>
      </c>
      <c r="C516" s="4" t="s">
        <v>522</v>
      </c>
      <c r="D516" s="4">
        <v>4010</v>
      </c>
      <c r="E516" s="18" t="s">
        <v>681</v>
      </c>
      <c r="F516" s="8">
        <f>SUM(F517:F518)</f>
        <v>667947</v>
      </c>
      <c r="G516" s="8">
        <f>SUM(G517:G518)</f>
        <v>763000</v>
      </c>
      <c r="H516" s="8">
        <f>SUM(H517:H518)</f>
        <v>772814</v>
      </c>
      <c r="I516" s="64">
        <f>SUM(I517:I518)</f>
        <v>763448.02</v>
      </c>
      <c r="J516" s="58">
        <f t="shared" si="10"/>
        <v>98.78806802154205</v>
      </c>
      <c r="K516" s="13">
        <f>SUM(K517:K518)</f>
        <v>0</v>
      </c>
    </row>
    <row r="517" spans="1:11" ht="36">
      <c r="A517" s="25">
        <v>511</v>
      </c>
      <c r="B517" s="4"/>
      <c r="C517" s="4"/>
      <c r="D517" s="4"/>
      <c r="E517" s="18" t="s">
        <v>565</v>
      </c>
      <c r="F517" s="8">
        <v>473240</v>
      </c>
      <c r="G517" s="8">
        <v>535000</v>
      </c>
      <c r="H517" s="8">
        <v>530175</v>
      </c>
      <c r="I517" s="64">
        <v>527191.09</v>
      </c>
      <c r="J517" s="58">
        <f t="shared" si="10"/>
        <v>99.43718394869619</v>
      </c>
      <c r="K517" s="13"/>
    </row>
    <row r="518" spans="1:11" ht="36.75" customHeight="1">
      <c r="A518" s="25">
        <v>512</v>
      </c>
      <c r="B518" s="4"/>
      <c r="C518" s="4"/>
      <c r="D518" s="4"/>
      <c r="E518" s="18" t="s">
        <v>566</v>
      </c>
      <c r="F518" s="8">
        <v>194707</v>
      </c>
      <c r="G518" s="8">
        <v>228000</v>
      </c>
      <c r="H518" s="8">
        <v>242639</v>
      </c>
      <c r="I518" s="64">
        <v>236256.93</v>
      </c>
      <c r="J518" s="58">
        <f t="shared" si="10"/>
        <v>97.36972621878593</v>
      </c>
      <c r="K518" s="13"/>
    </row>
    <row r="519" spans="1:11" ht="15.75" customHeight="1">
      <c r="A519" s="25">
        <v>513</v>
      </c>
      <c r="B519" s="4" t="s">
        <v>521</v>
      </c>
      <c r="C519" s="4" t="s">
        <v>522</v>
      </c>
      <c r="D519" s="4">
        <v>4040</v>
      </c>
      <c r="E519" s="18" t="s">
        <v>682</v>
      </c>
      <c r="F519" s="8">
        <f>SUM(F520:F521)</f>
        <v>51998</v>
      </c>
      <c r="G519" s="8">
        <f>SUM(G520:G521)</f>
        <v>58800</v>
      </c>
      <c r="H519" s="8">
        <f>SUM(H520:H521)</f>
        <v>53600</v>
      </c>
      <c r="I519" s="64">
        <f>SUM(I520:I521)</f>
        <v>53589.009999999995</v>
      </c>
      <c r="J519" s="58">
        <f t="shared" si="10"/>
        <v>99.9794962686567</v>
      </c>
      <c r="K519" s="13">
        <f>SUM(K520:K521)</f>
        <v>0</v>
      </c>
    </row>
    <row r="520" spans="1:11" ht="36">
      <c r="A520" s="25">
        <v>514</v>
      </c>
      <c r="B520" s="4"/>
      <c r="C520" s="4"/>
      <c r="D520" s="4"/>
      <c r="E520" s="18" t="s">
        <v>568</v>
      </c>
      <c r="F520" s="8">
        <v>36574</v>
      </c>
      <c r="G520" s="8">
        <v>42000</v>
      </c>
      <c r="H520" s="8">
        <v>37500</v>
      </c>
      <c r="I520" s="64">
        <v>37498.24</v>
      </c>
      <c r="J520" s="58">
        <f t="shared" si="10"/>
        <v>99.99530666666666</v>
      </c>
      <c r="K520" s="13"/>
    </row>
    <row r="521" spans="1:11" ht="36">
      <c r="A521" s="25">
        <v>515</v>
      </c>
      <c r="B521" s="4"/>
      <c r="C521" s="4"/>
      <c r="D521" s="4"/>
      <c r="E521" s="18" t="s">
        <v>569</v>
      </c>
      <c r="F521" s="8">
        <v>15424</v>
      </c>
      <c r="G521" s="8">
        <v>16800</v>
      </c>
      <c r="H521" s="8">
        <v>16100</v>
      </c>
      <c r="I521" s="64">
        <v>16090.77</v>
      </c>
      <c r="J521" s="58">
        <f aca="true" t="shared" si="11" ref="J521:J584">SUM(I521/H521)*100</f>
        <v>99.94267080745341</v>
      </c>
      <c r="K521" s="13"/>
    </row>
    <row r="522" spans="1:11" ht="15" customHeight="1">
      <c r="A522" s="25">
        <v>516</v>
      </c>
      <c r="B522" s="4" t="s">
        <v>521</v>
      </c>
      <c r="C522" s="4" t="s">
        <v>522</v>
      </c>
      <c r="D522" s="4">
        <v>4110</v>
      </c>
      <c r="E522" s="18" t="s">
        <v>611</v>
      </c>
      <c r="F522" s="8">
        <f>SUM(F523:F524)</f>
        <v>134039</v>
      </c>
      <c r="G522" s="8">
        <f>SUM(G523:G524)</f>
        <v>152900</v>
      </c>
      <c r="H522" s="8">
        <f>SUM(H523:H524)</f>
        <v>157670</v>
      </c>
      <c r="I522" s="64">
        <f>SUM(I523:I524)</f>
        <v>143563.1</v>
      </c>
      <c r="J522" s="58">
        <f t="shared" si="11"/>
        <v>91.05289528762606</v>
      </c>
      <c r="K522" s="13">
        <f>SUM(K523:K524)</f>
        <v>0</v>
      </c>
    </row>
    <row r="523" spans="1:11" ht="12.75" customHeight="1">
      <c r="A523" s="25">
        <v>517</v>
      </c>
      <c r="B523" s="4"/>
      <c r="C523" s="4"/>
      <c r="D523" s="4"/>
      <c r="E523" s="18" t="s">
        <v>570</v>
      </c>
      <c r="F523" s="8">
        <v>95140</v>
      </c>
      <c r="G523" s="8">
        <v>109000</v>
      </c>
      <c r="H523" s="8">
        <v>113070</v>
      </c>
      <c r="I523" s="64">
        <v>100666.35</v>
      </c>
      <c r="J523" s="58">
        <f t="shared" si="11"/>
        <v>89.03011408861768</v>
      </c>
      <c r="K523" s="13"/>
    </row>
    <row r="524" spans="1:11" ht="12">
      <c r="A524" s="25">
        <v>518</v>
      </c>
      <c r="B524" s="4"/>
      <c r="C524" s="4"/>
      <c r="D524" s="4"/>
      <c r="E524" s="18" t="s">
        <v>571</v>
      </c>
      <c r="F524" s="8">
        <v>38899</v>
      </c>
      <c r="G524" s="8">
        <v>43900</v>
      </c>
      <c r="H524" s="8">
        <v>44600</v>
      </c>
      <c r="I524" s="64">
        <v>42896.75</v>
      </c>
      <c r="J524" s="58">
        <f t="shared" si="11"/>
        <v>96.18105381165918</v>
      </c>
      <c r="K524" s="13"/>
    </row>
    <row r="525" spans="1:11" ht="12">
      <c r="A525" s="25">
        <v>519</v>
      </c>
      <c r="B525" s="4" t="s">
        <v>521</v>
      </c>
      <c r="C525" s="4" t="s">
        <v>522</v>
      </c>
      <c r="D525" s="4">
        <v>4120</v>
      </c>
      <c r="E525" s="18" t="s">
        <v>612</v>
      </c>
      <c r="F525" s="8">
        <f>SUM(F526:F527)</f>
        <v>18258</v>
      </c>
      <c r="G525" s="8">
        <f>SUM(G526:G527)</f>
        <v>21000</v>
      </c>
      <c r="H525" s="8">
        <f>SUM(H526:H527)</f>
        <v>23000</v>
      </c>
      <c r="I525" s="64">
        <f>SUM(I526:I527)</f>
        <v>20410.37</v>
      </c>
      <c r="J525" s="58">
        <f t="shared" si="11"/>
        <v>88.74073913043478</v>
      </c>
      <c r="K525" s="13">
        <f>SUM(K526:K527)</f>
        <v>0</v>
      </c>
    </row>
    <row r="526" spans="1:11" ht="12">
      <c r="A526" s="25">
        <v>520</v>
      </c>
      <c r="B526" s="4"/>
      <c r="C526" s="4"/>
      <c r="D526" s="4"/>
      <c r="E526" s="18" t="s">
        <v>572</v>
      </c>
      <c r="F526" s="8">
        <v>12960</v>
      </c>
      <c r="G526" s="8">
        <v>15000</v>
      </c>
      <c r="H526" s="8">
        <v>16600</v>
      </c>
      <c r="I526" s="64">
        <v>14323.26</v>
      </c>
      <c r="J526" s="58">
        <f t="shared" si="11"/>
        <v>86.28469879518073</v>
      </c>
      <c r="K526" s="13"/>
    </row>
    <row r="527" spans="1:11" ht="12">
      <c r="A527" s="25">
        <v>521</v>
      </c>
      <c r="B527" s="4"/>
      <c r="C527" s="4"/>
      <c r="D527" s="4"/>
      <c r="E527" s="18" t="s">
        <v>573</v>
      </c>
      <c r="F527" s="8">
        <v>5298</v>
      </c>
      <c r="G527" s="8">
        <v>6000</v>
      </c>
      <c r="H527" s="8">
        <v>6400</v>
      </c>
      <c r="I527" s="64">
        <v>6087.11</v>
      </c>
      <c r="J527" s="58">
        <f t="shared" si="11"/>
        <v>95.11109375</v>
      </c>
      <c r="K527" s="13"/>
    </row>
    <row r="528" spans="1:11" ht="12">
      <c r="A528" s="25">
        <v>522</v>
      </c>
      <c r="B528" s="4" t="s">
        <v>521</v>
      </c>
      <c r="C528" s="4" t="s">
        <v>522</v>
      </c>
      <c r="D528" s="4">
        <v>4210</v>
      </c>
      <c r="E528" s="18" t="s">
        <v>526</v>
      </c>
      <c r="F528" s="8">
        <f>SUM(F529:F530)</f>
        <v>40236</v>
      </c>
      <c r="G528" s="8">
        <f>SUM(G529:G530)</f>
        <v>68000</v>
      </c>
      <c r="H528" s="8">
        <f>SUM(H529:H530)</f>
        <v>84500</v>
      </c>
      <c r="I528" s="64">
        <f>SUM(I529:I530)</f>
        <v>84147.45999999999</v>
      </c>
      <c r="J528" s="58">
        <f t="shared" si="11"/>
        <v>99.58279289940828</v>
      </c>
      <c r="K528" s="13">
        <f>SUM(K529:K530)</f>
        <v>0</v>
      </c>
    </row>
    <row r="529" spans="1:11" ht="36">
      <c r="A529" s="25">
        <v>523</v>
      </c>
      <c r="B529" s="4"/>
      <c r="C529" s="4"/>
      <c r="D529" s="4"/>
      <c r="E529" s="18" t="s">
        <v>390</v>
      </c>
      <c r="F529" s="8">
        <v>27598</v>
      </c>
      <c r="G529" s="8">
        <v>51500</v>
      </c>
      <c r="H529" s="8">
        <v>64500</v>
      </c>
      <c r="I529" s="64">
        <v>64285.13</v>
      </c>
      <c r="J529" s="58">
        <f t="shared" si="11"/>
        <v>99.66686821705426</v>
      </c>
      <c r="K529" s="13"/>
    </row>
    <row r="530" spans="1:11" ht="36">
      <c r="A530" s="25">
        <v>524</v>
      </c>
      <c r="B530" s="4"/>
      <c r="C530" s="4"/>
      <c r="D530" s="4"/>
      <c r="E530" s="18" t="s">
        <v>391</v>
      </c>
      <c r="F530" s="8">
        <v>12638</v>
      </c>
      <c r="G530" s="8">
        <v>16500</v>
      </c>
      <c r="H530" s="8">
        <v>20000</v>
      </c>
      <c r="I530" s="64">
        <v>19862.33</v>
      </c>
      <c r="J530" s="58">
        <f t="shared" si="11"/>
        <v>99.31165</v>
      </c>
      <c r="K530" s="13"/>
    </row>
    <row r="531" spans="1:11" ht="12">
      <c r="A531" s="25">
        <v>525</v>
      </c>
      <c r="B531" s="4"/>
      <c r="C531" s="4"/>
      <c r="D531" s="4">
        <v>4230</v>
      </c>
      <c r="E531" s="18" t="s">
        <v>470</v>
      </c>
      <c r="F531" s="8">
        <f>SUM(F532:F534)</f>
        <v>28612</v>
      </c>
      <c r="G531" s="8">
        <f>SUM(G532)</f>
        <v>500</v>
      </c>
      <c r="H531" s="8">
        <f>SUM(H532)</f>
        <v>500</v>
      </c>
      <c r="I531" s="64">
        <f>SUM(I532)</f>
        <v>452.8</v>
      </c>
      <c r="J531" s="58">
        <f t="shared" si="11"/>
        <v>90.56</v>
      </c>
      <c r="K531" s="13"/>
    </row>
    <row r="532" spans="1:11" ht="24">
      <c r="A532" s="25">
        <v>526</v>
      </c>
      <c r="B532" s="4"/>
      <c r="C532" s="4"/>
      <c r="D532" s="4"/>
      <c r="E532" s="18" t="s">
        <v>574</v>
      </c>
      <c r="F532" s="8">
        <v>4700</v>
      </c>
      <c r="G532" s="8">
        <v>500</v>
      </c>
      <c r="H532" s="8">
        <v>500</v>
      </c>
      <c r="I532" s="64">
        <v>452.8</v>
      </c>
      <c r="J532" s="58">
        <f t="shared" si="11"/>
        <v>90.56</v>
      </c>
      <c r="K532" s="13"/>
    </row>
    <row r="533" spans="1:11" ht="12">
      <c r="A533" s="25">
        <v>527</v>
      </c>
      <c r="B533" s="4" t="s">
        <v>521</v>
      </c>
      <c r="C533" s="4" t="s">
        <v>522</v>
      </c>
      <c r="D533" s="4">
        <v>4240</v>
      </c>
      <c r="E533" s="18" t="s">
        <v>709</v>
      </c>
      <c r="F533" s="8">
        <f>SUM(F534:F535)</f>
        <v>15046</v>
      </c>
      <c r="G533" s="8">
        <f>SUM(G534:G535)</f>
        <v>22000</v>
      </c>
      <c r="H533" s="8">
        <f>SUM(H534:H535)</f>
        <v>33700</v>
      </c>
      <c r="I533" s="64">
        <f>SUM(I534:I535)</f>
        <v>33552.08</v>
      </c>
      <c r="J533" s="58">
        <f t="shared" si="11"/>
        <v>99.56106824925817</v>
      </c>
      <c r="K533" s="13">
        <f>SUM(K534:K535)</f>
        <v>0</v>
      </c>
    </row>
    <row r="534" spans="1:11" ht="24">
      <c r="A534" s="25">
        <v>528</v>
      </c>
      <c r="B534" s="4"/>
      <c r="C534" s="4"/>
      <c r="D534" s="4"/>
      <c r="E534" s="18" t="s">
        <v>575</v>
      </c>
      <c r="F534" s="8">
        <v>8866</v>
      </c>
      <c r="G534" s="8">
        <v>15000</v>
      </c>
      <c r="H534" s="8">
        <v>19000</v>
      </c>
      <c r="I534" s="64">
        <v>18854.9</v>
      </c>
      <c r="J534" s="58">
        <f t="shared" si="11"/>
        <v>99.2363157894737</v>
      </c>
      <c r="K534" s="13"/>
    </row>
    <row r="535" spans="1:11" ht="24">
      <c r="A535" s="25">
        <v>529</v>
      </c>
      <c r="B535" s="4"/>
      <c r="C535" s="4"/>
      <c r="D535" s="4"/>
      <c r="E535" s="18" t="s">
        <v>576</v>
      </c>
      <c r="F535" s="8">
        <v>6180</v>
      </c>
      <c r="G535" s="8">
        <v>7000</v>
      </c>
      <c r="H535" s="8">
        <v>14700</v>
      </c>
      <c r="I535" s="64">
        <v>14697.18</v>
      </c>
      <c r="J535" s="58">
        <f t="shared" si="11"/>
        <v>99.98081632653061</v>
      </c>
      <c r="K535" s="13"/>
    </row>
    <row r="536" spans="1:11" ht="12">
      <c r="A536" s="25">
        <v>530</v>
      </c>
      <c r="B536" s="4"/>
      <c r="C536" s="4"/>
      <c r="D536" s="4">
        <v>4260</v>
      </c>
      <c r="E536" s="18" t="s">
        <v>528</v>
      </c>
      <c r="F536" s="8">
        <f>SUM(F537:F538)</f>
        <v>108030</v>
      </c>
      <c r="G536" s="8">
        <f>SUM(G537:G538)</f>
        <v>91100</v>
      </c>
      <c r="H536" s="8">
        <f>SUM(H537:H538)</f>
        <v>83600</v>
      </c>
      <c r="I536" s="64">
        <f>SUM(I537:I538)</f>
        <v>70889.05</v>
      </c>
      <c r="J536" s="58">
        <f t="shared" si="11"/>
        <v>84.795514354067</v>
      </c>
      <c r="K536" s="13">
        <f>SUM(K537:K538)</f>
        <v>0</v>
      </c>
    </row>
    <row r="537" spans="1:11" ht="24">
      <c r="A537" s="25">
        <v>531</v>
      </c>
      <c r="B537" s="4"/>
      <c r="C537" s="4"/>
      <c r="D537" s="4"/>
      <c r="E537" s="18" t="s">
        <v>109</v>
      </c>
      <c r="F537" s="8">
        <v>79930</v>
      </c>
      <c r="G537" s="8">
        <v>65000</v>
      </c>
      <c r="H537" s="8">
        <v>65000</v>
      </c>
      <c r="I537" s="64">
        <v>54573.07</v>
      </c>
      <c r="J537" s="58">
        <f t="shared" si="11"/>
        <v>83.95856923076923</v>
      </c>
      <c r="K537" s="13"/>
    </row>
    <row r="538" spans="1:11" ht="24">
      <c r="A538" s="25">
        <v>532</v>
      </c>
      <c r="B538" s="4"/>
      <c r="C538" s="4"/>
      <c r="D538" s="4"/>
      <c r="E538" s="18" t="s">
        <v>108</v>
      </c>
      <c r="F538" s="8">
        <v>28100</v>
      </c>
      <c r="G538" s="8">
        <v>26100</v>
      </c>
      <c r="H538" s="8">
        <v>18600</v>
      </c>
      <c r="I538" s="64">
        <v>16315.98</v>
      </c>
      <c r="J538" s="58">
        <f t="shared" si="11"/>
        <v>87.72032258064516</v>
      </c>
      <c r="K538" s="13"/>
    </row>
    <row r="539" spans="1:11" ht="12">
      <c r="A539" s="25">
        <v>533</v>
      </c>
      <c r="B539" s="4"/>
      <c r="C539" s="4"/>
      <c r="D539" s="4">
        <v>4270</v>
      </c>
      <c r="E539" s="18" t="s">
        <v>532</v>
      </c>
      <c r="F539" s="8">
        <f>SUM(F540:F542)</f>
        <v>83000</v>
      </c>
      <c r="G539" s="8">
        <f>SUM(G540:G542)</f>
        <v>47500</v>
      </c>
      <c r="H539" s="8">
        <f>SUM(H540:H542)</f>
        <v>2900</v>
      </c>
      <c r="I539" s="64">
        <f>SUM(I540:I542)</f>
        <v>2196.7</v>
      </c>
      <c r="J539" s="58">
        <f t="shared" si="11"/>
        <v>75.74827586206897</v>
      </c>
      <c r="K539" s="13">
        <f>SUM(K540:K541)</f>
        <v>-37200</v>
      </c>
    </row>
    <row r="540" spans="1:11" ht="24" customHeight="1">
      <c r="A540" s="25">
        <v>534</v>
      </c>
      <c r="B540" s="4"/>
      <c r="C540" s="4"/>
      <c r="D540" s="4"/>
      <c r="E540" s="18" t="s">
        <v>351</v>
      </c>
      <c r="F540" s="8">
        <v>1500</v>
      </c>
      <c r="G540" s="8">
        <v>1500</v>
      </c>
      <c r="H540" s="8">
        <v>1900</v>
      </c>
      <c r="I540" s="64">
        <v>1702.6</v>
      </c>
      <c r="J540" s="58">
        <f t="shared" si="11"/>
        <v>89.61052631578947</v>
      </c>
      <c r="K540" s="13"/>
    </row>
    <row r="541" spans="1:11" ht="12">
      <c r="A541" s="25">
        <v>535</v>
      </c>
      <c r="B541" s="4"/>
      <c r="C541" s="4"/>
      <c r="D541" s="4"/>
      <c r="E541" s="18" t="s">
        <v>510</v>
      </c>
      <c r="F541" s="8">
        <v>80000</v>
      </c>
      <c r="G541" s="8">
        <v>45000</v>
      </c>
      <c r="H541" s="8">
        <v>0</v>
      </c>
      <c r="I541" s="64">
        <v>0</v>
      </c>
      <c r="J541" s="58" t="e">
        <f t="shared" si="11"/>
        <v>#DIV/0!</v>
      </c>
      <c r="K541" s="13">
        <v>-37200</v>
      </c>
    </row>
    <row r="542" spans="1:11" ht="24">
      <c r="A542" s="25">
        <v>536</v>
      </c>
      <c r="B542" s="4"/>
      <c r="C542" s="4"/>
      <c r="D542" s="4"/>
      <c r="E542" s="18" t="s">
        <v>352</v>
      </c>
      <c r="F542" s="8">
        <v>1500</v>
      </c>
      <c r="G542" s="8">
        <v>1000</v>
      </c>
      <c r="H542" s="8">
        <v>1000</v>
      </c>
      <c r="I542" s="64">
        <v>494.1</v>
      </c>
      <c r="J542" s="58">
        <f t="shared" si="11"/>
        <v>49.410000000000004</v>
      </c>
      <c r="K542" s="13"/>
    </row>
    <row r="543" spans="1:11" ht="12">
      <c r="A543" s="25">
        <v>537</v>
      </c>
      <c r="B543" s="4"/>
      <c r="C543" s="4"/>
      <c r="D543" s="4">
        <v>4280</v>
      </c>
      <c r="E543" s="18" t="s">
        <v>367</v>
      </c>
      <c r="F543" s="8">
        <f>SUM(F544:F545)</f>
        <v>2900</v>
      </c>
      <c r="G543" s="8">
        <f>SUM(G544:G545)</f>
        <v>4000</v>
      </c>
      <c r="H543" s="8">
        <f>SUM(H544:H545)</f>
        <v>2500</v>
      </c>
      <c r="I543" s="64">
        <f>SUM(I544:I545)</f>
        <v>1803</v>
      </c>
      <c r="J543" s="58">
        <f t="shared" si="11"/>
        <v>72.11999999999999</v>
      </c>
      <c r="K543" s="13">
        <f>SUM(K544:K545)</f>
        <v>0</v>
      </c>
    </row>
    <row r="544" spans="1:11" ht="24">
      <c r="A544" s="25">
        <v>538</v>
      </c>
      <c r="B544" s="4"/>
      <c r="C544" s="4"/>
      <c r="D544" s="4"/>
      <c r="E544" s="18" t="s">
        <v>577</v>
      </c>
      <c r="F544" s="8">
        <v>1400</v>
      </c>
      <c r="G544" s="8">
        <v>2000</v>
      </c>
      <c r="H544" s="8">
        <v>2000</v>
      </c>
      <c r="I544" s="64">
        <v>1376</v>
      </c>
      <c r="J544" s="58">
        <f t="shared" si="11"/>
        <v>68.8</v>
      </c>
      <c r="K544" s="13"/>
    </row>
    <row r="545" spans="1:11" ht="24">
      <c r="A545" s="25">
        <v>539</v>
      </c>
      <c r="B545" s="4"/>
      <c r="C545" s="4"/>
      <c r="D545" s="4"/>
      <c r="E545" s="18" t="s">
        <v>578</v>
      </c>
      <c r="F545" s="8">
        <v>1500</v>
      </c>
      <c r="G545" s="8">
        <v>2000</v>
      </c>
      <c r="H545" s="8">
        <v>500</v>
      </c>
      <c r="I545" s="64">
        <v>427</v>
      </c>
      <c r="J545" s="58">
        <f t="shared" si="11"/>
        <v>85.39999999999999</v>
      </c>
      <c r="K545" s="13"/>
    </row>
    <row r="546" spans="1:11" ht="12">
      <c r="A546" s="25">
        <v>540</v>
      </c>
      <c r="B546" s="4"/>
      <c r="C546" s="4"/>
      <c r="D546" s="4">
        <v>4300</v>
      </c>
      <c r="E546" s="18" t="s">
        <v>604</v>
      </c>
      <c r="F546" s="8">
        <f>SUM(F547:F548)</f>
        <v>32183</v>
      </c>
      <c r="G546" s="8">
        <f>SUM(G547:G548)</f>
        <v>33000</v>
      </c>
      <c r="H546" s="8">
        <f>SUM(H547:H548)</f>
        <v>39000</v>
      </c>
      <c r="I546" s="64">
        <f>SUM(I547:I548)</f>
        <v>34003.57</v>
      </c>
      <c r="J546" s="58">
        <f t="shared" si="11"/>
        <v>87.18864102564102</v>
      </c>
      <c r="K546" s="13">
        <f>SUM(K547:K548)</f>
        <v>0</v>
      </c>
    </row>
    <row r="547" spans="1:11" ht="48">
      <c r="A547" s="25">
        <v>541</v>
      </c>
      <c r="B547" s="4"/>
      <c r="C547" s="4"/>
      <c r="D547" s="4"/>
      <c r="E547" s="18" t="s">
        <v>388</v>
      </c>
      <c r="F547" s="8">
        <v>16390</v>
      </c>
      <c r="G547" s="8">
        <v>21000</v>
      </c>
      <c r="H547" s="8">
        <v>27000</v>
      </c>
      <c r="I547" s="64">
        <v>23601.79</v>
      </c>
      <c r="J547" s="58">
        <f t="shared" si="11"/>
        <v>87.41403703703703</v>
      </c>
      <c r="K547" s="13"/>
    </row>
    <row r="548" spans="1:11" ht="48.75" customHeight="1">
      <c r="A548" s="25">
        <v>542</v>
      </c>
      <c r="B548" s="4"/>
      <c r="C548" s="4"/>
      <c r="D548" s="4"/>
      <c r="E548" s="18" t="s">
        <v>389</v>
      </c>
      <c r="F548" s="8">
        <v>15793</v>
      </c>
      <c r="G548" s="8">
        <v>12000</v>
      </c>
      <c r="H548" s="8">
        <v>12000</v>
      </c>
      <c r="I548" s="64">
        <v>10401.78</v>
      </c>
      <c r="J548" s="58">
        <f t="shared" si="11"/>
        <v>86.6815</v>
      </c>
      <c r="K548" s="13"/>
    </row>
    <row r="549" spans="1:11" ht="14.25" customHeight="1">
      <c r="A549" s="25">
        <v>543</v>
      </c>
      <c r="B549" s="4"/>
      <c r="C549" s="4"/>
      <c r="D549" s="4">
        <v>4350</v>
      </c>
      <c r="E549" s="18" t="s">
        <v>712</v>
      </c>
      <c r="F549" s="8">
        <f>SUM(F550)</f>
        <v>1100</v>
      </c>
      <c r="G549" s="8">
        <f>SUM(G550)</f>
        <v>1100</v>
      </c>
      <c r="H549" s="8">
        <f>SUM(H550)</f>
        <v>1100</v>
      </c>
      <c r="I549" s="64">
        <f>SUM(I550)</f>
        <v>1089.22</v>
      </c>
      <c r="J549" s="58">
        <f t="shared" si="11"/>
        <v>99.02000000000001</v>
      </c>
      <c r="K549" s="13"/>
    </row>
    <row r="550" spans="1:11" ht="13.5" customHeight="1">
      <c r="A550" s="25">
        <v>544</v>
      </c>
      <c r="B550" s="4"/>
      <c r="C550" s="4"/>
      <c r="D550" s="4"/>
      <c r="E550" s="18" t="s">
        <v>594</v>
      </c>
      <c r="F550" s="8">
        <v>1100</v>
      </c>
      <c r="G550" s="8">
        <v>1100</v>
      </c>
      <c r="H550" s="8">
        <v>1100</v>
      </c>
      <c r="I550" s="64">
        <v>1089.22</v>
      </c>
      <c r="J550" s="58">
        <f t="shared" si="11"/>
        <v>99.02000000000001</v>
      </c>
      <c r="K550" s="13"/>
    </row>
    <row r="551" spans="1:11" ht="13.5" customHeight="1">
      <c r="A551" s="25">
        <v>545</v>
      </c>
      <c r="B551" s="4"/>
      <c r="C551" s="4"/>
      <c r="D551" s="4">
        <v>4370</v>
      </c>
      <c r="E551" s="18" t="s">
        <v>33</v>
      </c>
      <c r="F551" s="8">
        <f>SUM(F552:F554)</f>
        <v>199504</v>
      </c>
      <c r="G551" s="8">
        <f>SUM(G552:G553)</f>
        <v>7000</v>
      </c>
      <c r="H551" s="8">
        <f>SUM(H552:H553)</f>
        <v>4720</v>
      </c>
      <c r="I551" s="64">
        <f>SUM(I552:I553)</f>
        <v>3740.94</v>
      </c>
      <c r="J551" s="58">
        <f t="shared" si="11"/>
        <v>79.25720338983051</v>
      </c>
      <c r="K551" s="13"/>
    </row>
    <row r="552" spans="1:11" ht="24" customHeight="1">
      <c r="A552" s="25">
        <v>546</v>
      </c>
      <c r="B552" s="4"/>
      <c r="C552" s="4"/>
      <c r="D552" s="4"/>
      <c r="E552" s="18" t="s">
        <v>595</v>
      </c>
      <c r="F552" s="8">
        <v>116500</v>
      </c>
      <c r="G552" s="8">
        <v>5000</v>
      </c>
      <c r="H552" s="8">
        <v>2520</v>
      </c>
      <c r="I552" s="64">
        <v>1843.75</v>
      </c>
      <c r="J552" s="58">
        <f t="shared" si="11"/>
        <v>73.16468253968253</v>
      </c>
      <c r="K552" s="13"/>
    </row>
    <row r="553" spans="1:11" ht="27" customHeight="1">
      <c r="A553" s="25">
        <v>547</v>
      </c>
      <c r="B553" s="4"/>
      <c r="C553" s="4"/>
      <c r="D553" s="4"/>
      <c r="E553" s="18" t="s">
        <v>596</v>
      </c>
      <c r="F553" s="8">
        <v>81295</v>
      </c>
      <c r="G553" s="8">
        <v>2000</v>
      </c>
      <c r="H553" s="8">
        <v>2200</v>
      </c>
      <c r="I553" s="64">
        <v>1897.19</v>
      </c>
      <c r="J553" s="58">
        <f t="shared" si="11"/>
        <v>86.23590909090909</v>
      </c>
      <c r="K553" s="13"/>
    </row>
    <row r="554" spans="1:11" ht="12">
      <c r="A554" s="25">
        <v>548</v>
      </c>
      <c r="B554" s="4"/>
      <c r="C554" s="4"/>
      <c r="D554" s="4">
        <v>4410</v>
      </c>
      <c r="E554" s="18" t="s">
        <v>685</v>
      </c>
      <c r="F554" s="8">
        <f>SUM(F555:F556)</f>
        <v>1709</v>
      </c>
      <c r="G554" s="8">
        <f>SUM(G555:G556)</f>
        <v>1500</v>
      </c>
      <c r="H554" s="8">
        <f>SUM(H555:H556)</f>
        <v>1660</v>
      </c>
      <c r="I554" s="64">
        <f>SUM(I555:I556)</f>
        <v>1477.95</v>
      </c>
      <c r="J554" s="58">
        <f t="shared" si="11"/>
        <v>89.03313253012048</v>
      </c>
      <c r="K554" s="13">
        <f>SUM(K555:K555)</f>
        <v>0</v>
      </c>
    </row>
    <row r="555" spans="1:11" ht="12">
      <c r="A555" s="25">
        <v>549</v>
      </c>
      <c r="B555" s="4"/>
      <c r="C555" s="4"/>
      <c r="D555" s="4"/>
      <c r="E555" s="18" t="s">
        <v>57</v>
      </c>
      <c r="F555" s="8">
        <v>1400</v>
      </c>
      <c r="G555" s="8">
        <v>1200</v>
      </c>
      <c r="H555" s="8">
        <v>1360</v>
      </c>
      <c r="I555" s="64">
        <v>1290.75</v>
      </c>
      <c r="J555" s="58">
        <f t="shared" si="11"/>
        <v>94.90808823529412</v>
      </c>
      <c r="K555" s="13"/>
    </row>
    <row r="556" spans="1:11" ht="12">
      <c r="A556" s="25">
        <v>550</v>
      </c>
      <c r="B556" s="4"/>
      <c r="C556" s="4"/>
      <c r="D556" s="4"/>
      <c r="E556" s="18" t="s">
        <v>58</v>
      </c>
      <c r="F556" s="8">
        <v>309</v>
      </c>
      <c r="G556" s="8">
        <v>300</v>
      </c>
      <c r="H556" s="8">
        <v>300</v>
      </c>
      <c r="I556" s="64">
        <v>187.2</v>
      </c>
      <c r="J556" s="58">
        <f t="shared" si="11"/>
        <v>62.4</v>
      </c>
      <c r="K556" s="13"/>
    </row>
    <row r="557" spans="1:11" ht="12">
      <c r="A557" s="25">
        <v>551</v>
      </c>
      <c r="B557" s="4"/>
      <c r="C557" s="4"/>
      <c r="D557" s="4">
        <v>4430</v>
      </c>
      <c r="E557" s="18" t="s">
        <v>605</v>
      </c>
      <c r="F557" s="8">
        <f>SUM(F558:F559)</f>
        <v>1456</v>
      </c>
      <c r="G557" s="8">
        <f>SUM(G558:G559)</f>
        <v>2300</v>
      </c>
      <c r="H557" s="8">
        <f>SUM(H558:H559)</f>
        <v>2100</v>
      </c>
      <c r="I557" s="64">
        <f>SUM(I558:I559)</f>
        <v>1796</v>
      </c>
      <c r="J557" s="58">
        <f t="shared" si="11"/>
        <v>85.52380952380952</v>
      </c>
      <c r="K557" s="13">
        <f>SUM(K558:K559)</f>
        <v>0</v>
      </c>
    </row>
    <row r="558" spans="1:11" ht="12">
      <c r="A558" s="25">
        <v>552</v>
      </c>
      <c r="B558" s="4"/>
      <c r="C558" s="4"/>
      <c r="D558" s="4"/>
      <c r="E558" s="18" t="s">
        <v>598</v>
      </c>
      <c r="F558" s="8">
        <v>935</v>
      </c>
      <c r="G558" s="8">
        <v>1500</v>
      </c>
      <c r="H558" s="8">
        <v>1500</v>
      </c>
      <c r="I558" s="64">
        <v>1235</v>
      </c>
      <c r="J558" s="58">
        <f t="shared" si="11"/>
        <v>82.33333333333334</v>
      </c>
      <c r="K558" s="13"/>
    </row>
    <row r="559" spans="1:11" ht="12">
      <c r="A559" s="25">
        <v>553</v>
      </c>
      <c r="B559" s="4"/>
      <c r="C559" s="4"/>
      <c r="D559" s="4"/>
      <c r="E559" s="18" t="s">
        <v>597</v>
      </c>
      <c r="F559" s="8">
        <v>521</v>
      </c>
      <c r="G559" s="8">
        <v>800</v>
      </c>
      <c r="H559" s="8">
        <v>600</v>
      </c>
      <c r="I559" s="64">
        <v>561</v>
      </c>
      <c r="J559" s="58">
        <f t="shared" si="11"/>
        <v>93.5</v>
      </c>
      <c r="K559" s="13"/>
    </row>
    <row r="560" spans="1:11" ht="12">
      <c r="A560" s="25">
        <v>554</v>
      </c>
      <c r="B560" s="4"/>
      <c r="C560" s="4"/>
      <c r="D560" s="4">
        <v>4440</v>
      </c>
      <c r="E560" s="18" t="s">
        <v>690</v>
      </c>
      <c r="F560" s="8">
        <f>SUM(F561:F562)</f>
        <v>43547</v>
      </c>
      <c r="G560" s="8">
        <f>SUM(G561:G562)</f>
        <v>45229</v>
      </c>
      <c r="H560" s="8">
        <f>SUM(H561:H562)</f>
        <v>47915</v>
      </c>
      <c r="I560" s="64">
        <f>SUM(I561:I562)</f>
        <v>47914</v>
      </c>
      <c r="J560" s="58">
        <f t="shared" si="11"/>
        <v>99.99791297088595</v>
      </c>
      <c r="K560" s="13">
        <f>SUM(K561:K562)</f>
        <v>0</v>
      </c>
    </row>
    <row r="561" spans="1:11" ht="24" customHeight="1">
      <c r="A561" s="25">
        <v>555</v>
      </c>
      <c r="B561" s="4"/>
      <c r="C561" s="4"/>
      <c r="D561" s="4"/>
      <c r="E561" s="18" t="s">
        <v>599</v>
      </c>
      <c r="F561" s="8">
        <v>30765</v>
      </c>
      <c r="G561" s="8">
        <v>30284</v>
      </c>
      <c r="H561" s="8">
        <v>31709</v>
      </c>
      <c r="I561" s="64">
        <v>31708</v>
      </c>
      <c r="J561" s="58">
        <f t="shared" si="11"/>
        <v>99.99684632123372</v>
      </c>
      <c r="K561" s="13"/>
    </row>
    <row r="562" spans="1:11" ht="23.25" customHeight="1">
      <c r="A562" s="25">
        <v>556</v>
      </c>
      <c r="B562" s="4"/>
      <c r="C562" s="4"/>
      <c r="D562" s="4"/>
      <c r="E562" s="18" t="s">
        <v>600</v>
      </c>
      <c r="F562" s="8">
        <v>12782</v>
      </c>
      <c r="G562" s="8">
        <v>14945</v>
      </c>
      <c r="H562" s="8">
        <v>16206</v>
      </c>
      <c r="I562" s="64">
        <v>16206</v>
      </c>
      <c r="J562" s="58">
        <f t="shared" si="11"/>
        <v>100</v>
      </c>
      <c r="K562" s="13"/>
    </row>
    <row r="563" spans="1:11" ht="17.25" customHeight="1">
      <c r="A563" s="25">
        <v>557</v>
      </c>
      <c r="B563" s="4"/>
      <c r="C563" s="4"/>
      <c r="D563" s="4">
        <v>4700</v>
      </c>
      <c r="E563" s="18" t="s">
        <v>46</v>
      </c>
      <c r="F563" s="8">
        <f>SUM(F564:F572)</f>
        <v>555300</v>
      </c>
      <c r="G563" s="8">
        <f>SUM(G564:G565)</f>
        <v>2200</v>
      </c>
      <c r="H563" s="8">
        <f>SUM(H564:H565)</f>
        <v>1050</v>
      </c>
      <c r="I563" s="64">
        <f>SUM(I564:I565)</f>
        <v>1047</v>
      </c>
      <c r="J563" s="58">
        <f t="shared" si="11"/>
        <v>99.71428571428571</v>
      </c>
      <c r="K563" s="13"/>
    </row>
    <row r="564" spans="1:11" ht="16.5" customHeight="1">
      <c r="A564" s="25">
        <v>558</v>
      </c>
      <c r="B564" s="4"/>
      <c r="C564" s="4"/>
      <c r="D564" s="4"/>
      <c r="E564" s="18" t="s">
        <v>601</v>
      </c>
      <c r="F564" s="8">
        <v>8000</v>
      </c>
      <c r="G564" s="8">
        <v>700</v>
      </c>
      <c r="H564" s="8">
        <v>1050</v>
      </c>
      <c r="I564" s="64">
        <v>1047</v>
      </c>
      <c r="J564" s="58">
        <f t="shared" si="11"/>
        <v>99.71428571428571</v>
      </c>
      <c r="K564" s="13"/>
    </row>
    <row r="565" spans="1:11" ht="16.5" customHeight="1">
      <c r="A565" s="25">
        <v>559</v>
      </c>
      <c r="B565" s="4"/>
      <c r="C565" s="4"/>
      <c r="D565" s="4"/>
      <c r="E565" s="18" t="s">
        <v>325</v>
      </c>
      <c r="F565" s="8">
        <v>4550</v>
      </c>
      <c r="G565" s="8">
        <v>1500</v>
      </c>
      <c r="H565" s="8">
        <v>0</v>
      </c>
      <c r="I565" s="64">
        <v>0</v>
      </c>
      <c r="J565" s="58" t="e">
        <f t="shared" si="11"/>
        <v>#DIV/0!</v>
      </c>
      <c r="K565" s="13"/>
    </row>
    <row r="566" spans="1:11" ht="27" customHeight="1">
      <c r="A566" s="25">
        <v>560</v>
      </c>
      <c r="B566" s="4"/>
      <c r="C566" s="4"/>
      <c r="D566" s="4">
        <v>4740</v>
      </c>
      <c r="E566" s="18" t="s">
        <v>338</v>
      </c>
      <c r="F566" s="8">
        <f>SUM(F567:F569)</f>
        <v>185100</v>
      </c>
      <c r="G566" s="8">
        <f>SUM(G567:G568)</f>
        <v>3000</v>
      </c>
      <c r="H566" s="8">
        <f>SUM(H567:H568)</f>
        <v>3000</v>
      </c>
      <c r="I566" s="64">
        <f>SUM(I567:I568)</f>
        <v>2946.26</v>
      </c>
      <c r="J566" s="58">
        <f t="shared" si="11"/>
        <v>98.20866666666667</v>
      </c>
      <c r="K566" s="13"/>
    </row>
    <row r="567" spans="1:11" ht="27.75" customHeight="1">
      <c r="A567" s="25">
        <v>561</v>
      </c>
      <c r="B567" s="4"/>
      <c r="C567" s="4"/>
      <c r="D567" s="4"/>
      <c r="E567" s="18" t="s">
        <v>326</v>
      </c>
      <c r="F567" s="8">
        <v>8000</v>
      </c>
      <c r="G567" s="8">
        <v>1500</v>
      </c>
      <c r="H567" s="8">
        <v>1500</v>
      </c>
      <c r="I567" s="64">
        <v>1487.63</v>
      </c>
      <c r="J567" s="58">
        <f t="shared" si="11"/>
        <v>99.17533333333334</v>
      </c>
      <c r="K567" s="13"/>
    </row>
    <row r="568" spans="1:11" ht="24" customHeight="1">
      <c r="A568" s="25">
        <v>562</v>
      </c>
      <c r="B568" s="4"/>
      <c r="C568" s="4"/>
      <c r="D568" s="4"/>
      <c r="E568" s="18" t="s">
        <v>327</v>
      </c>
      <c r="F568" s="8">
        <v>4550</v>
      </c>
      <c r="G568" s="8">
        <v>1500</v>
      </c>
      <c r="H568" s="8">
        <v>1500</v>
      </c>
      <c r="I568" s="64">
        <v>1458.63</v>
      </c>
      <c r="J568" s="58">
        <f t="shared" si="11"/>
        <v>97.242</v>
      </c>
      <c r="K568" s="13"/>
    </row>
    <row r="569" spans="1:11" ht="16.5" customHeight="1">
      <c r="A569" s="25">
        <v>563</v>
      </c>
      <c r="B569" s="4"/>
      <c r="C569" s="4"/>
      <c r="D569" s="4">
        <v>4750</v>
      </c>
      <c r="E569" s="18" t="s">
        <v>141</v>
      </c>
      <c r="F569" s="8">
        <f>SUM(F570:F572)</f>
        <v>172550</v>
      </c>
      <c r="G569" s="8">
        <f>SUM(G570:G571)</f>
        <v>1400</v>
      </c>
      <c r="H569" s="8">
        <f>SUM(H570:H571)</f>
        <v>2400</v>
      </c>
      <c r="I569" s="64">
        <f>SUM(I570:I571)</f>
        <v>2313.56</v>
      </c>
      <c r="J569" s="58">
        <f t="shared" si="11"/>
        <v>96.39833333333333</v>
      </c>
      <c r="K569" s="13"/>
    </row>
    <row r="570" spans="1:11" ht="24" customHeight="1">
      <c r="A570" s="25">
        <v>564</v>
      </c>
      <c r="B570" s="4"/>
      <c r="C570" s="4"/>
      <c r="D570" s="4"/>
      <c r="E570" s="18" t="s">
        <v>328</v>
      </c>
      <c r="F570" s="8">
        <v>8000</v>
      </c>
      <c r="G570" s="8">
        <v>600</v>
      </c>
      <c r="H570" s="8">
        <v>1600</v>
      </c>
      <c r="I570" s="64">
        <v>1551.2</v>
      </c>
      <c r="J570" s="58">
        <f t="shared" si="11"/>
        <v>96.95</v>
      </c>
      <c r="K570" s="13"/>
    </row>
    <row r="571" spans="1:11" ht="27" customHeight="1">
      <c r="A571" s="25">
        <v>565</v>
      </c>
      <c r="B571" s="4"/>
      <c r="C571" s="4"/>
      <c r="D571" s="4"/>
      <c r="E571" s="18" t="s">
        <v>329</v>
      </c>
      <c r="F571" s="8">
        <v>4550</v>
      </c>
      <c r="G571" s="8">
        <v>800</v>
      </c>
      <c r="H571" s="8">
        <v>800</v>
      </c>
      <c r="I571" s="64">
        <v>762.36</v>
      </c>
      <c r="J571" s="58">
        <f t="shared" si="11"/>
        <v>95.295</v>
      </c>
      <c r="K571" s="13"/>
    </row>
    <row r="572" spans="1:11" ht="12">
      <c r="A572" s="25">
        <v>566</v>
      </c>
      <c r="B572" s="4"/>
      <c r="C572" s="4"/>
      <c r="D572" s="4">
        <v>6050</v>
      </c>
      <c r="E572" s="18" t="s">
        <v>606</v>
      </c>
      <c r="F572" s="8">
        <f>SUM(F573:F573)</f>
        <v>160000</v>
      </c>
      <c r="G572" s="8">
        <f>SUM(G573:G573)</f>
        <v>1050000</v>
      </c>
      <c r="H572" s="8">
        <f>SUM(H573:H573)</f>
        <v>2057000</v>
      </c>
      <c r="I572" s="64">
        <f>SUM(I573:I573)</f>
        <v>1958331.04</v>
      </c>
      <c r="J572" s="58">
        <f t="shared" si="11"/>
        <v>95.20325911521633</v>
      </c>
      <c r="K572" s="13" t="e">
        <f>SUM(#REF!)</f>
        <v>#REF!</v>
      </c>
    </row>
    <row r="573" spans="1:11" ht="13.5" customHeight="1">
      <c r="A573" s="25">
        <v>567</v>
      </c>
      <c r="B573" s="4"/>
      <c r="C573" s="4"/>
      <c r="D573" s="4"/>
      <c r="E573" s="18" t="s">
        <v>293</v>
      </c>
      <c r="F573" s="8">
        <v>160000</v>
      </c>
      <c r="G573" s="8">
        <v>1050000</v>
      </c>
      <c r="H573" s="8">
        <v>2057000</v>
      </c>
      <c r="I573" s="64">
        <v>1958331.04</v>
      </c>
      <c r="J573" s="58">
        <f t="shared" si="11"/>
        <v>95.20325911521633</v>
      </c>
      <c r="K573" s="13"/>
    </row>
    <row r="574" spans="1:11" ht="12">
      <c r="A574" s="25">
        <v>568</v>
      </c>
      <c r="B574" s="4" t="s">
        <v>521</v>
      </c>
      <c r="C574" s="6">
        <v>80110</v>
      </c>
      <c r="D574" s="6" t="s">
        <v>523</v>
      </c>
      <c r="E574" s="19" t="s">
        <v>705</v>
      </c>
      <c r="F574" s="7">
        <f>SUM(F575+F583+F587+F591+F595+F599+F607+F611+F615+F619+F623+F627+F636+F640+F643+F646+F603)</f>
        <v>3445505</v>
      </c>
      <c r="G574" s="7">
        <f>SUM(G575+G579+G583+G587+G591+G595+G599+G603+G607+G611+G615+G619+G623+G627+G631+G634+G636+G640+G643+G646+G650+G654+G658)</f>
        <v>4008805</v>
      </c>
      <c r="H574" s="7">
        <f>SUM(H575+H579+H583+H587+H591+H595+H599+H603+H607+H611+H615+H619+H623+H627+H631+H634+H636+H640+H643+H646+H650+H654+H658)</f>
        <v>3972636</v>
      </c>
      <c r="I574" s="65">
        <f>SUM(I575+I579+I583+I587+I591+I595+I599+I603+I607+I611+I615+I619+I623+I627+I631+I634+I636+I640+I643+I646+I650+I654+I658)</f>
        <v>3850563.17</v>
      </c>
      <c r="J574" s="58">
        <f t="shared" si="11"/>
        <v>96.92715793745009</v>
      </c>
      <c r="K574" s="12">
        <f>SUM(K575+K583+K587+K591+K595+K599+K607+K611+K615+K619+K623+K627+K636+K643+K646)</f>
        <v>-84</v>
      </c>
    </row>
    <row r="575" spans="1:11" ht="12">
      <c r="A575" s="25">
        <v>569</v>
      </c>
      <c r="B575" s="4" t="s">
        <v>521</v>
      </c>
      <c r="C575" s="4" t="s">
        <v>522</v>
      </c>
      <c r="D575" s="4">
        <v>3020</v>
      </c>
      <c r="E575" s="18" t="s">
        <v>485</v>
      </c>
      <c r="F575" s="8">
        <f>SUM(F576:F578)</f>
        <v>180750</v>
      </c>
      <c r="G575" s="8">
        <f>SUM(G576:G578)</f>
        <v>196500</v>
      </c>
      <c r="H575" s="8">
        <f>SUM(H576:H578)</f>
        <v>199700</v>
      </c>
      <c r="I575" s="64">
        <f>SUM(I576:I578)</f>
        <v>190392.61000000002</v>
      </c>
      <c r="J575" s="58">
        <f t="shared" si="11"/>
        <v>95.33931397095644</v>
      </c>
      <c r="K575" s="13">
        <f>SUM(K576:K578)</f>
        <v>0</v>
      </c>
    </row>
    <row r="576" spans="1:11" ht="24">
      <c r="A576" s="25">
        <v>570</v>
      </c>
      <c r="B576" s="4"/>
      <c r="C576" s="4"/>
      <c r="D576" s="4"/>
      <c r="E576" s="18" t="s">
        <v>182</v>
      </c>
      <c r="F576" s="8">
        <v>83000</v>
      </c>
      <c r="G576" s="8">
        <v>82500</v>
      </c>
      <c r="H576" s="8">
        <v>81000</v>
      </c>
      <c r="I576" s="64">
        <v>76539.71</v>
      </c>
      <c r="J576" s="58">
        <f t="shared" si="11"/>
        <v>94.49346913580247</v>
      </c>
      <c r="K576" s="13"/>
    </row>
    <row r="577" spans="1:11" ht="24">
      <c r="A577" s="25">
        <v>571</v>
      </c>
      <c r="B577" s="4"/>
      <c r="C577" s="4"/>
      <c r="D577" s="4"/>
      <c r="E577" s="18" t="s">
        <v>183</v>
      </c>
      <c r="F577" s="8">
        <v>64050</v>
      </c>
      <c r="G577" s="8">
        <v>65000</v>
      </c>
      <c r="H577" s="8">
        <v>65100</v>
      </c>
      <c r="I577" s="64">
        <v>64326.8</v>
      </c>
      <c r="J577" s="58">
        <f t="shared" si="11"/>
        <v>98.81228878648234</v>
      </c>
      <c r="K577" s="13"/>
    </row>
    <row r="578" spans="1:11" ht="24">
      <c r="A578" s="25">
        <v>572</v>
      </c>
      <c r="B578" s="4"/>
      <c r="C578" s="4"/>
      <c r="D578" s="4"/>
      <c r="E578" s="18" t="s">
        <v>184</v>
      </c>
      <c r="F578" s="8">
        <v>33700</v>
      </c>
      <c r="G578" s="8">
        <v>49000</v>
      </c>
      <c r="H578" s="8">
        <v>53600</v>
      </c>
      <c r="I578" s="64">
        <v>49526.1</v>
      </c>
      <c r="J578" s="58">
        <f t="shared" si="11"/>
        <v>92.39944029850746</v>
      </c>
      <c r="K578" s="13"/>
    </row>
    <row r="579" spans="1:11" ht="12">
      <c r="A579" s="25">
        <v>573</v>
      </c>
      <c r="B579" s="4"/>
      <c r="C579" s="4"/>
      <c r="D579" s="4">
        <v>3240</v>
      </c>
      <c r="E579" s="18" t="s">
        <v>431</v>
      </c>
      <c r="F579" s="8"/>
      <c r="G579" s="8">
        <f>SUM(G580:G582)</f>
        <v>19300</v>
      </c>
      <c r="H579" s="8">
        <f>SUM(H580:H582)</f>
        <v>16981</v>
      </c>
      <c r="I579" s="64">
        <f>SUM(I580:I582)</f>
        <v>15387</v>
      </c>
      <c r="J579" s="58">
        <f t="shared" si="11"/>
        <v>90.61303810140745</v>
      </c>
      <c r="K579" s="13"/>
    </row>
    <row r="580" spans="1:11" ht="11.25" customHeight="1">
      <c r="A580" s="25">
        <v>574</v>
      </c>
      <c r="B580" s="4"/>
      <c r="C580" s="4"/>
      <c r="D580" s="4"/>
      <c r="E580" s="18" t="s">
        <v>434</v>
      </c>
      <c r="F580" s="8"/>
      <c r="G580" s="8">
        <v>5300</v>
      </c>
      <c r="H580" s="8">
        <v>5781</v>
      </c>
      <c r="I580" s="64">
        <v>5781</v>
      </c>
      <c r="J580" s="58">
        <f t="shared" si="11"/>
        <v>100</v>
      </c>
      <c r="K580" s="13"/>
    </row>
    <row r="581" spans="1:11" ht="12">
      <c r="A581" s="25">
        <v>575</v>
      </c>
      <c r="B581" s="4"/>
      <c r="C581" s="4"/>
      <c r="D581" s="4"/>
      <c r="E581" s="18" t="s">
        <v>435</v>
      </c>
      <c r="F581" s="8"/>
      <c r="G581" s="8">
        <v>8000</v>
      </c>
      <c r="H581" s="8">
        <v>5200</v>
      </c>
      <c r="I581" s="64">
        <v>5000</v>
      </c>
      <c r="J581" s="58">
        <f t="shared" si="11"/>
        <v>96.15384615384616</v>
      </c>
      <c r="K581" s="13"/>
    </row>
    <row r="582" spans="1:11" ht="12">
      <c r="A582" s="25">
        <v>576</v>
      </c>
      <c r="B582" s="4"/>
      <c r="C582" s="4"/>
      <c r="D582" s="4"/>
      <c r="E582" s="18" t="s">
        <v>436</v>
      </c>
      <c r="F582" s="8"/>
      <c r="G582" s="8">
        <v>6000</v>
      </c>
      <c r="H582" s="8">
        <v>6000</v>
      </c>
      <c r="I582" s="64">
        <v>4606</v>
      </c>
      <c r="J582" s="58">
        <f t="shared" si="11"/>
        <v>76.76666666666667</v>
      </c>
      <c r="K582" s="13"/>
    </row>
    <row r="583" spans="1:11" ht="12">
      <c r="A583" s="25">
        <v>577</v>
      </c>
      <c r="B583" s="4" t="s">
        <v>521</v>
      </c>
      <c r="C583" s="4" t="s">
        <v>522</v>
      </c>
      <c r="D583" s="4">
        <v>4010</v>
      </c>
      <c r="E583" s="18" t="s">
        <v>681</v>
      </c>
      <c r="F583" s="8">
        <f>SUM(F584:F586)</f>
        <v>2162980</v>
      </c>
      <c r="G583" s="8">
        <f>SUM(G584:G586)</f>
        <v>2513000</v>
      </c>
      <c r="H583" s="8">
        <f>SUM(H584:H586)</f>
        <v>2507800</v>
      </c>
      <c r="I583" s="64">
        <f>SUM(I584:I586)</f>
        <v>2440401.63</v>
      </c>
      <c r="J583" s="58">
        <f t="shared" si="11"/>
        <v>97.31245035489273</v>
      </c>
      <c r="K583" s="13">
        <f>SUM(K584:K586)</f>
        <v>-84</v>
      </c>
    </row>
    <row r="584" spans="1:11" ht="36">
      <c r="A584" s="25">
        <v>578</v>
      </c>
      <c r="B584" s="4"/>
      <c r="C584" s="4"/>
      <c r="D584" s="4"/>
      <c r="E584" s="18" t="s">
        <v>137</v>
      </c>
      <c r="F584" s="8">
        <v>1023370</v>
      </c>
      <c r="G584" s="8">
        <v>1063000</v>
      </c>
      <c r="H584" s="8">
        <v>1052000</v>
      </c>
      <c r="I584" s="64">
        <v>1002548.91</v>
      </c>
      <c r="J584" s="58">
        <f t="shared" si="11"/>
        <v>95.29932604562738</v>
      </c>
      <c r="K584" s="13"/>
    </row>
    <row r="585" spans="1:11" ht="36">
      <c r="A585" s="25">
        <v>579</v>
      </c>
      <c r="B585" s="4"/>
      <c r="C585" s="4"/>
      <c r="D585" s="4"/>
      <c r="E585" s="18" t="s">
        <v>637</v>
      </c>
      <c r="F585" s="8">
        <v>773710</v>
      </c>
      <c r="G585" s="8">
        <v>870000</v>
      </c>
      <c r="H585" s="8">
        <v>882800</v>
      </c>
      <c r="I585" s="64">
        <v>875067.68</v>
      </c>
      <c r="J585" s="58">
        <f aca="true" t="shared" si="12" ref="J585:J648">SUM(I585/H585)*100</f>
        <v>99.12411418214772</v>
      </c>
      <c r="K585" s="13"/>
    </row>
    <row r="586" spans="1:11" ht="36">
      <c r="A586" s="25">
        <v>580</v>
      </c>
      <c r="B586" s="4"/>
      <c r="C586" s="4"/>
      <c r="D586" s="4"/>
      <c r="E586" s="18" t="s">
        <v>136</v>
      </c>
      <c r="F586" s="8">
        <v>365900</v>
      </c>
      <c r="G586" s="8">
        <v>580000</v>
      </c>
      <c r="H586" s="8">
        <v>573000</v>
      </c>
      <c r="I586" s="64">
        <v>562785.04</v>
      </c>
      <c r="J586" s="58">
        <f t="shared" si="12"/>
        <v>98.2172844677138</v>
      </c>
      <c r="K586" s="13">
        <v>-84</v>
      </c>
    </row>
    <row r="587" spans="1:11" ht="12">
      <c r="A587" s="25">
        <v>581</v>
      </c>
      <c r="B587" s="4" t="s">
        <v>521</v>
      </c>
      <c r="C587" s="4" t="s">
        <v>522</v>
      </c>
      <c r="D587" s="4">
        <v>4040</v>
      </c>
      <c r="E587" s="18" t="s">
        <v>682</v>
      </c>
      <c r="F587" s="8">
        <f>SUM(F588:F590)</f>
        <v>157969</v>
      </c>
      <c r="G587" s="8">
        <f>SUM(G588:G590)</f>
        <v>187426</v>
      </c>
      <c r="H587" s="8">
        <f>SUM(H588:H590)</f>
        <v>174315</v>
      </c>
      <c r="I587" s="64">
        <f>SUM(I588:I590)</f>
        <v>174308.43</v>
      </c>
      <c r="J587" s="58">
        <f t="shared" si="12"/>
        <v>99.99623096119095</v>
      </c>
      <c r="K587" s="13">
        <f>SUM(K588:K590)</f>
        <v>0</v>
      </c>
    </row>
    <row r="588" spans="1:11" ht="24" customHeight="1">
      <c r="A588" s="25">
        <v>582</v>
      </c>
      <c r="B588" s="4"/>
      <c r="C588" s="4"/>
      <c r="D588" s="4"/>
      <c r="E588" s="18" t="s">
        <v>110</v>
      </c>
      <c r="F588" s="8">
        <v>76945</v>
      </c>
      <c r="G588" s="8">
        <v>87000</v>
      </c>
      <c r="H588" s="8">
        <v>76880</v>
      </c>
      <c r="I588" s="64">
        <v>76874.3</v>
      </c>
      <c r="J588" s="58">
        <f t="shared" si="12"/>
        <v>99.99258584807492</v>
      </c>
      <c r="K588" s="13"/>
    </row>
    <row r="589" spans="1:11" ht="38.25" customHeight="1">
      <c r="A589" s="25">
        <v>583</v>
      </c>
      <c r="B589" s="4"/>
      <c r="C589" s="4"/>
      <c r="D589" s="4"/>
      <c r="E589" s="18" t="s">
        <v>111</v>
      </c>
      <c r="F589" s="8">
        <v>56785</v>
      </c>
      <c r="G589" s="8">
        <v>65026</v>
      </c>
      <c r="H589" s="8">
        <v>62313</v>
      </c>
      <c r="I589" s="64">
        <v>62312.56</v>
      </c>
      <c r="J589" s="58">
        <f t="shared" si="12"/>
        <v>99.99929388731083</v>
      </c>
      <c r="K589" s="13"/>
    </row>
    <row r="590" spans="1:11" ht="36">
      <c r="A590" s="25">
        <v>584</v>
      </c>
      <c r="B590" s="4"/>
      <c r="C590" s="4"/>
      <c r="D590" s="4"/>
      <c r="E590" s="18" t="s">
        <v>112</v>
      </c>
      <c r="F590" s="8">
        <v>24239</v>
      </c>
      <c r="G590" s="8">
        <v>35400</v>
      </c>
      <c r="H590" s="8">
        <v>35122</v>
      </c>
      <c r="I590" s="64">
        <v>35121.57</v>
      </c>
      <c r="J590" s="58">
        <f t="shared" si="12"/>
        <v>99.99877569614488</v>
      </c>
      <c r="K590" s="13"/>
    </row>
    <row r="591" spans="1:11" ht="12">
      <c r="A591" s="25">
        <v>585</v>
      </c>
      <c r="B591" s="4" t="s">
        <v>521</v>
      </c>
      <c r="C591" s="4" t="s">
        <v>522</v>
      </c>
      <c r="D591" s="4">
        <v>4110</v>
      </c>
      <c r="E591" s="18" t="s">
        <v>611</v>
      </c>
      <c r="F591" s="8">
        <f>SUM(F592:F594)</f>
        <v>448700</v>
      </c>
      <c r="G591" s="8">
        <f>SUM(G592:G594)</f>
        <v>487200</v>
      </c>
      <c r="H591" s="8">
        <f>SUM(H592:H594)</f>
        <v>475600</v>
      </c>
      <c r="I591" s="64">
        <f>SUM(I592:I594)</f>
        <v>463966.76</v>
      </c>
      <c r="J591" s="58">
        <f t="shared" si="12"/>
        <v>97.55398654331371</v>
      </c>
      <c r="K591" s="13">
        <f>SUM(K592:K594)</f>
        <v>0</v>
      </c>
    </row>
    <row r="592" spans="1:11" ht="12">
      <c r="A592" s="25">
        <v>586</v>
      </c>
      <c r="B592" s="4"/>
      <c r="C592" s="4"/>
      <c r="D592" s="4"/>
      <c r="E592" s="18" t="s">
        <v>591</v>
      </c>
      <c r="F592" s="8">
        <v>211800</v>
      </c>
      <c r="G592" s="8">
        <v>210000</v>
      </c>
      <c r="H592" s="8">
        <v>200300</v>
      </c>
      <c r="I592" s="64">
        <v>192379.44</v>
      </c>
      <c r="J592" s="58">
        <f t="shared" si="12"/>
        <v>96.04565152271593</v>
      </c>
      <c r="K592" s="13"/>
    </row>
    <row r="593" spans="1:11" ht="12">
      <c r="A593" s="25">
        <v>587</v>
      </c>
      <c r="B593" s="4"/>
      <c r="C593" s="4"/>
      <c r="D593" s="4"/>
      <c r="E593" s="18" t="s">
        <v>592</v>
      </c>
      <c r="F593" s="8">
        <v>161000</v>
      </c>
      <c r="G593" s="8">
        <v>168000</v>
      </c>
      <c r="H593" s="8">
        <v>165000</v>
      </c>
      <c r="I593" s="64">
        <v>162172.92</v>
      </c>
      <c r="J593" s="58">
        <f t="shared" si="12"/>
        <v>98.28661818181818</v>
      </c>
      <c r="K593" s="13"/>
    </row>
    <row r="594" spans="1:11" ht="12">
      <c r="A594" s="25">
        <v>588</v>
      </c>
      <c r="B594" s="4"/>
      <c r="C594" s="4"/>
      <c r="D594" s="4"/>
      <c r="E594" s="18" t="s">
        <v>593</v>
      </c>
      <c r="F594" s="8">
        <v>75900</v>
      </c>
      <c r="G594" s="8">
        <v>109200</v>
      </c>
      <c r="H594" s="8">
        <v>110300</v>
      </c>
      <c r="I594" s="64">
        <v>109414.4</v>
      </c>
      <c r="J594" s="58">
        <f t="shared" si="12"/>
        <v>99.1970988213962</v>
      </c>
      <c r="K594" s="13"/>
    </row>
    <row r="595" spans="1:11" ht="12">
      <c r="A595" s="25">
        <v>589</v>
      </c>
      <c r="B595" s="4" t="s">
        <v>521</v>
      </c>
      <c r="C595" s="4" t="s">
        <v>522</v>
      </c>
      <c r="D595" s="4">
        <v>4120</v>
      </c>
      <c r="E595" s="18" t="s">
        <v>612</v>
      </c>
      <c r="F595" s="8">
        <f>SUM(F596:F598)</f>
        <v>61210</v>
      </c>
      <c r="G595" s="8">
        <f>SUM(G596:G598)</f>
        <v>69500</v>
      </c>
      <c r="H595" s="8">
        <f>SUM(H596:H598)</f>
        <v>68830</v>
      </c>
      <c r="I595" s="64">
        <f>SUM(I596:I598)</f>
        <v>65907.45</v>
      </c>
      <c r="J595" s="58">
        <f t="shared" si="12"/>
        <v>95.75395902949295</v>
      </c>
      <c r="K595" s="13">
        <f>SUM(K596:K598)</f>
        <v>0</v>
      </c>
    </row>
    <row r="596" spans="1:11" ht="12">
      <c r="A596" s="25">
        <v>590</v>
      </c>
      <c r="B596" s="4"/>
      <c r="C596" s="4"/>
      <c r="D596" s="4"/>
      <c r="E596" s="18" t="s">
        <v>135</v>
      </c>
      <c r="F596" s="8">
        <v>28860</v>
      </c>
      <c r="G596" s="8">
        <v>30000</v>
      </c>
      <c r="H596" s="8">
        <v>29100</v>
      </c>
      <c r="I596" s="64">
        <v>27302.19</v>
      </c>
      <c r="J596" s="58">
        <f t="shared" si="12"/>
        <v>93.8219587628866</v>
      </c>
      <c r="K596" s="13"/>
    </row>
    <row r="597" spans="1:11" ht="12">
      <c r="A597" s="25">
        <v>591</v>
      </c>
      <c r="B597" s="4"/>
      <c r="C597" s="4"/>
      <c r="D597" s="4"/>
      <c r="E597" s="18" t="s">
        <v>134</v>
      </c>
      <c r="F597" s="8">
        <v>22000</v>
      </c>
      <c r="G597" s="8">
        <v>24000</v>
      </c>
      <c r="H597" s="8">
        <v>23600</v>
      </c>
      <c r="I597" s="64">
        <v>23083.96</v>
      </c>
      <c r="J597" s="58">
        <f t="shared" si="12"/>
        <v>97.81338983050847</v>
      </c>
      <c r="K597" s="13"/>
    </row>
    <row r="598" spans="1:11" ht="12">
      <c r="A598" s="25">
        <v>592</v>
      </c>
      <c r="B598" s="4"/>
      <c r="C598" s="4"/>
      <c r="D598" s="4"/>
      <c r="E598" s="18" t="s">
        <v>133</v>
      </c>
      <c r="F598" s="8">
        <v>10350</v>
      </c>
      <c r="G598" s="8">
        <v>15500</v>
      </c>
      <c r="H598" s="8">
        <v>16130</v>
      </c>
      <c r="I598" s="64">
        <v>15521.3</v>
      </c>
      <c r="J598" s="58">
        <f t="shared" si="12"/>
        <v>96.22628642281462</v>
      </c>
      <c r="K598" s="13"/>
    </row>
    <row r="599" spans="1:11" ht="12">
      <c r="A599" s="25">
        <v>593</v>
      </c>
      <c r="B599" s="4"/>
      <c r="C599" s="4"/>
      <c r="D599" s="4">
        <v>4140</v>
      </c>
      <c r="E599" s="18" t="s">
        <v>472</v>
      </c>
      <c r="F599" s="8">
        <f>SUM(F600:F602)</f>
        <v>15140</v>
      </c>
      <c r="G599" s="8">
        <f>SUM(G600:G602)</f>
        <v>20076</v>
      </c>
      <c r="H599" s="8">
        <f>SUM(H600:H602)</f>
        <v>0</v>
      </c>
      <c r="I599" s="64">
        <f>SUM(I600:I602)</f>
        <v>0</v>
      </c>
      <c r="J599" s="58" t="e">
        <f t="shared" si="12"/>
        <v>#DIV/0!</v>
      </c>
      <c r="K599" s="13">
        <f>SUM(K600:K602)</f>
        <v>0</v>
      </c>
    </row>
    <row r="600" spans="1:11" ht="12">
      <c r="A600" s="25">
        <v>594</v>
      </c>
      <c r="B600" s="4"/>
      <c r="C600" s="4"/>
      <c r="D600" s="4"/>
      <c r="E600" s="18" t="s">
        <v>132</v>
      </c>
      <c r="F600" s="8">
        <v>6900</v>
      </c>
      <c r="G600" s="8">
        <v>7320</v>
      </c>
      <c r="H600" s="8">
        <v>0</v>
      </c>
      <c r="I600" s="64">
        <v>0</v>
      </c>
      <c r="J600" s="58" t="e">
        <f t="shared" si="12"/>
        <v>#DIV/0!</v>
      </c>
      <c r="K600" s="13"/>
    </row>
    <row r="601" spans="1:11" ht="12">
      <c r="A601" s="25">
        <v>595</v>
      </c>
      <c r="B601" s="4"/>
      <c r="C601" s="4"/>
      <c r="D601" s="4"/>
      <c r="E601" s="18" t="s">
        <v>131</v>
      </c>
      <c r="F601" s="8">
        <v>6160</v>
      </c>
      <c r="G601" s="8">
        <v>6420</v>
      </c>
      <c r="H601" s="8">
        <v>0</v>
      </c>
      <c r="I601" s="64">
        <v>0</v>
      </c>
      <c r="J601" s="58" t="e">
        <f t="shared" si="12"/>
        <v>#DIV/0!</v>
      </c>
      <c r="K601" s="13"/>
    </row>
    <row r="602" spans="1:11" ht="12">
      <c r="A602" s="25">
        <v>596</v>
      </c>
      <c r="B602" s="4"/>
      <c r="C602" s="4"/>
      <c r="D602" s="4"/>
      <c r="E602" s="18" t="s">
        <v>130</v>
      </c>
      <c r="F602" s="8">
        <v>2080</v>
      </c>
      <c r="G602" s="8">
        <v>6336</v>
      </c>
      <c r="H602" s="8">
        <v>0</v>
      </c>
      <c r="I602" s="64">
        <v>0</v>
      </c>
      <c r="J602" s="58" t="e">
        <f t="shared" si="12"/>
        <v>#DIV/0!</v>
      </c>
      <c r="K602" s="13"/>
    </row>
    <row r="603" spans="1:11" ht="12">
      <c r="A603" s="25">
        <v>597</v>
      </c>
      <c r="B603" s="4"/>
      <c r="C603" s="4"/>
      <c r="D603" s="4">
        <v>4170</v>
      </c>
      <c r="E603" s="18" t="s">
        <v>269</v>
      </c>
      <c r="F603" s="8">
        <f>SUM(F604+F606+F605)</f>
        <v>22000</v>
      </c>
      <c r="G603" s="8">
        <f>SUM(G604+G606+G605)</f>
        <v>10530</v>
      </c>
      <c r="H603" s="8">
        <f>SUM(H604+H606+H605)</f>
        <v>13830</v>
      </c>
      <c r="I603" s="64">
        <f>SUM(I604+I606+I605)</f>
        <v>10717.3</v>
      </c>
      <c r="J603" s="58">
        <f t="shared" si="12"/>
        <v>77.49313087490961</v>
      </c>
      <c r="K603" s="13"/>
    </row>
    <row r="604" spans="1:11" ht="36.75" customHeight="1">
      <c r="A604" s="25">
        <v>598</v>
      </c>
      <c r="B604" s="4"/>
      <c r="C604" s="4"/>
      <c r="D604" s="4"/>
      <c r="E604" s="18" t="s">
        <v>165</v>
      </c>
      <c r="F604" s="8">
        <v>2000</v>
      </c>
      <c r="G604" s="8">
        <v>1500</v>
      </c>
      <c r="H604" s="8">
        <v>1500</v>
      </c>
      <c r="I604" s="64">
        <v>1464</v>
      </c>
      <c r="J604" s="58">
        <f t="shared" si="12"/>
        <v>97.6</v>
      </c>
      <c r="K604" s="13"/>
    </row>
    <row r="605" spans="1:11" ht="36">
      <c r="A605" s="25">
        <v>599</v>
      </c>
      <c r="B605" s="4"/>
      <c r="C605" s="4"/>
      <c r="D605" s="4"/>
      <c r="E605" s="18" t="s">
        <v>129</v>
      </c>
      <c r="F605" s="8">
        <v>15000</v>
      </c>
      <c r="G605" s="4">
        <v>7030</v>
      </c>
      <c r="H605" s="4">
        <v>10330</v>
      </c>
      <c r="I605" s="64">
        <v>8400</v>
      </c>
      <c r="J605" s="58">
        <f t="shared" si="12"/>
        <v>81.31655372700871</v>
      </c>
      <c r="K605" s="13"/>
    </row>
    <row r="606" spans="1:11" ht="36">
      <c r="A606" s="25">
        <v>600</v>
      </c>
      <c r="B606" s="4"/>
      <c r="C606" s="4"/>
      <c r="D606" s="4"/>
      <c r="E606" s="18" t="s">
        <v>128</v>
      </c>
      <c r="F606" s="8">
        <v>5000</v>
      </c>
      <c r="G606" s="4">
        <v>2000</v>
      </c>
      <c r="H606" s="4">
        <v>2000</v>
      </c>
      <c r="I606" s="64">
        <v>853.3</v>
      </c>
      <c r="J606" s="58">
        <f t="shared" si="12"/>
        <v>42.665</v>
      </c>
      <c r="K606" s="13"/>
    </row>
    <row r="607" spans="1:11" ht="12">
      <c r="A607" s="25">
        <v>601</v>
      </c>
      <c r="B607" s="4" t="s">
        <v>521</v>
      </c>
      <c r="C607" s="4" t="s">
        <v>522</v>
      </c>
      <c r="D607" s="4">
        <v>4210</v>
      </c>
      <c r="E607" s="18" t="s">
        <v>526</v>
      </c>
      <c r="F607" s="8">
        <f>SUM(F608:F610)</f>
        <v>83400</v>
      </c>
      <c r="G607" s="8">
        <f>SUM(G608:G610)</f>
        <v>90500</v>
      </c>
      <c r="H607" s="8">
        <f>SUM(H608:H610)</f>
        <v>102303</v>
      </c>
      <c r="I607" s="64">
        <f>SUM(I608:I610)</f>
        <v>99626.95999999999</v>
      </c>
      <c r="J607" s="58">
        <f t="shared" si="12"/>
        <v>97.38420183181333</v>
      </c>
      <c r="K607" s="13">
        <f>SUM(K608:K610)</f>
        <v>0</v>
      </c>
    </row>
    <row r="608" spans="1:11" ht="36">
      <c r="A608" s="25">
        <v>602</v>
      </c>
      <c r="B608" s="4"/>
      <c r="C608" s="4"/>
      <c r="D608" s="4"/>
      <c r="E608" s="18" t="s">
        <v>127</v>
      </c>
      <c r="F608" s="8">
        <v>25400</v>
      </c>
      <c r="G608" s="8">
        <v>16500</v>
      </c>
      <c r="H608" s="8">
        <v>16500</v>
      </c>
      <c r="I608" s="64">
        <v>15896.95</v>
      </c>
      <c r="J608" s="58">
        <f t="shared" si="12"/>
        <v>96.34515151515151</v>
      </c>
      <c r="K608" s="13"/>
    </row>
    <row r="609" spans="1:11" ht="37.5" customHeight="1">
      <c r="A609" s="25">
        <v>603</v>
      </c>
      <c r="B609" s="4"/>
      <c r="C609" s="4"/>
      <c r="D609" s="4"/>
      <c r="E609" s="18" t="s">
        <v>585</v>
      </c>
      <c r="F609" s="8">
        <v>26000</v>
      </c>
      <c r="G609" s="8">
        <f>37000-5000</f>
        <v>32000</v>
      </c>
      <c r="H609" s="8">
        <v>37553</v>
      </c>
      <c r="I609" s="64">
        <v>37112.88</v>
      </c>
      <c r="J609" s="58">
        <f t="shared" si="12"/>
        <v>98.82800308896759</v>
      </c>
      <c r="K609" s="13"/>
    </row>
    <row r="610" spans="1:11" ht="36" customHeight="1">
      <c r="A610" s="25">
        <v>604</v>
      </c>
      <c r="B610" s="4"/>
      <c r="C610" s="4"/>
      <c r="D610" s="4"/>
      <c r="E610" s="18" t="s">
        <v>126</v>
      </c>
      <c r="F610" s="8">
        <v>32000</v>
      </c>
      <c r="G610" s="8">
        <v>42000</v>
      </c>
      <c r="H610" s="8">
        <v>48250</v>
      </c>
      <c r="I610" s="64">
        <v>46617.13</v>
      </c>
      <c r="J610" s="58">
        <f t="shared" si="12"/>
        <v>96.61581347150259</v>
      </c>
      <c r="K610" s="13"/>
    </row>
    <row r="611" spans="1:11" ht="12">
      <c r="A611" s="25">
        <v>605</v>
      </c>
      <c r="B611" s="4" t="s">
        <v>521</v>
      </c>
      <c r="C611" s="4" t="s">
        <v>522</v>
      </c>
      <c r="D611" s="4">
        <v>4240</v>
      </c>
      <c r="E611" s="18" t="s">
        <v>709</v>
      </c>
      <c r="F611" s="8">
        <f>SUM(F612:F614)</f>
        <v>60600</v>
      </c>
      <c r="G611" s="8">
        <f>SUM(G612:G614)</f>
        <v>79600</v>
      </c>
      <c r="H611" s="8">
        <f>SUM(H612:H614)</f>
        <v>89214</v>
      </c>
      <c r="I611" s="64">
        <f>SUM(I612:I614)</f>
        <v>89121.66</v>
      </c>
      <c r="J611" s="58">
        <f t="shared" si="12"/>
        <v>99.89649606563992</v>
      </c>
      <c r="K611" s="13">
        <f>SUM(K612:K614)</f>
        <v>0</v>
      </c>
    </row>
    <row r="612" spans="1:11" ht="15.75" customHeight="1">
      <c r="A612" s="25">
        <v>606</v>
      </c>
      <c r="B612" s="4"/>
      <c r="C612" s="4"/>
      <c r="D612" s="4"/>
      <c r="E612" s="18" t="s">
        <v>116</v>
      </c>
      <c r="F612" s="8">
        <v>30000</v>
      </c>
      <c r="G612" s="8">
        <v>23000</v>
      </c>
      <c r="H612" s="8">
        <v>23000</v>
      </c>
      <c r="I612" s="64">
        <v>22954.47</v>
      </c>
      <c r="J612" s="58">
        <f t="shared" si="12"/>
        <v>99.80204347826087</v>
      </c>
      <c r="K612" s="13"/>
    </row>
    <row r="613" spans="1:11" ht="24.75" customHeight="1">
      <c r="A613" s="25">
        <v>607</v>
      </c>
      <c r="B613" s="4"/>
      <c r="C613" s="4"/>
      <c r="D613" s="4"/>
      <c r="E613" s="18" t="s">
        <v>586</v>
      </c>
      <c r="F613" s="8">
        <v>10600</v>
      </c>
      <c r="G613" s="8">
        <v>15600</v>
      </c>
      <c r="H613" s="8">
        <v>15600</v>
      </c>
      <c r="I613" s="64">
        <v>15575.35</v>
      </c>
      <c r="J613" s="58">
        <f t="shared" si="12"/>
        <v>99.84198717948718</v>
      </c>
      <c r="K613" s="13"/>
    </row>
    <row r="614" spans="1:11" ht="24">
      <c r="A614" s="25">
        <v>608</v>
      </c>
      <c r="B614" s="4"/>
      <c r="C614" s="4"/>
      <c r="D614" s="4"/>
      <c r="E614" s="18" t="s">
        <v>115</v>
      </c>
      <c r="F614" s="8">
        <v>20000</v>
      </c>
      <c r="G614" s="8">
        <v>41000</v>
      </c>
      <c r="H614" s="8">
        <v>50614</v>
      </c>
      <c r="I614" s="64">
        <v>50591.84</v>
      </c>
      <c r="J614" s="58">
        <f t="shared" si="12"/>
        <v>99.95621764729125</v>
      </c>
      <c r="K614" s="13"/>
    </row>
    <row r="615" spans="1:11" ht="12">
      <c r="A615" s="25">
        <v>609</v>
      </c>
      <c r="B615" s="4" t="s">
        <v>521</v>
      </c>
      <c r="C615" s="4" t="s">
        <v>522</v>
      </c>
      <c r="D615" s="4">
        <v>4260</v>
      </c>
      <c r="E615" s="18" t="s">
        <v>528</v>
      </c>
      <c r="F615" s="8">
        <f>SUM(F616:F618)</f>
        <v>47000</v>
      </c>
      <c r="G615" s="8">
        <f>SUM(G616:G618)</f>
        <v>66500</v>
      </c>
      <c r="H615" s="8">
        <f>SUM(H616:H618)</f>
        <v>64560</v>
      </c>
      <c r="I615" s="64">
        <f>SUM(I616:I618)</f>
        <v>58835.64</v>
      </c>
      <c r="J615" s="58">
        <f t="shared" si="12"/>
        <v>91.13327137546469</v>
      </c>
      <c r="K615" s="13">
        <f>SUM(K616:K618)</f>
        <v>0</v>
      </c>
    </row>
    <row r="616" spans="1:11" ht="12">
      <c r="A616" s="25">
        <v>610</v>
      </c>
      <c r="B616" s="4"/>
      <c r="C616" s="4"/>
      <c r="D616" s="4"/>
      <c r="E616" s="18" t="s">
        <v>437</v>
      </c>
      <c r="F616" s="8">
        <v>15000</v>
      </c>
      <c r="G616" s="8">
        <v>16500</v>
      </c>
      <c r="H616" s="8">
        <v>16500</v>
      </c>
      <c r="I616" s="64">
        <v>12227.01</v>
      </c>
      <c r="J616" s="58">
        <f t="shared" si="12"/>
        <v>74.10309090909091</v>
      </c>
      <c r="K616" s="13"/>
    </row>
    <row r="617" spans="1:11" ht="12">
      <c r="A617" s="25">
        <v>611</v>
      </c>
      <c r="B617" s="4"/>
      <c r="C617" s="4"/>
      <c r="D617" s="4"/>
      <c r="E617" s="18" t="s">
        <v>438</v>
      </c>
      <c r="F617" s="8">
        <v>20000</v>
      </c>
      <c r="G617" s="8">
        <v>30000</v>
      </c>
      <c r="H617" s="8">
        <v>30000</v>
      </c>
      <c r="I617" s="64">
        <v>28554.21</v>
      </c>
      <c r="J617" s="58">
        <f t="shared" si="12"/>
        <v>95.1807</v>
      </c>
      <c r="K617" s="13"/>
    </row>
    <row r="618" spans="1:11" ht="12">
      <c r="A618" s="25">
        <v>612</v>
      </c>
      <c r="B618" s="4"/>
      <c r="C618" s="4"/>
      <c r="D618" s="4"/>
      <c r="E618" s="18" t="s">
        <v>439</v>
      </c>
      <c r="F618" s="8">
        <v>12000</v>
      </c>
      <c r="G618" s="8">
        <v>20000</v>
      </c>
      <c r="H618" s="8">
        <v>18060</v>
      </c>
      <c r="I618" s="64">
        <v>18054.42</v>
      </c>
      <c r="J618" s="58">
        <f t="shared" si="12"/>
        <v>99.9691029900332</v>
      </c>
      <c r="K618" s="13"/>
    </row>
    <row r="619" spans="1:11" ht="12">
      <c r="A619" s="25">
        <v>613</v>
      </c>
      <c r="B619" s="4" t="s">
        <v>521</v>
      </c>
      <c r="C619" s="4" t="s">
        <v>522</v>
      </c>
      <c r="D619" s="4">
        <v>4270</v>
      </c>
      <c r="E619" s="18" t="s">
        <v>532</v>
      </c>
      <c r="F619" s="8">
        <f>SUM(F620:F622)</f>
        <v>11100</v>
      </c>
      <c r="G619" s="8">
        <f>SUM(G620:G622)</f>
        <v>17000</v>
      </c>
      <c r="H619" s="8">
        <f>SUM(H620:H622)</f>
        <v>20000</v>
      </c>
      <c r="I619" s="64">
        <f>SUM(I620:I622)</f>
        <v>18034.75</v>
      </c>
      <c r="J619" s="58">
        <f t="shared" si="12"/>
        <v>90.17375</v>
      </c>
      <c r="K619" s="13">
        <f>SUM(K620:K622)</f>
        <v>0</v>
      </c>
    </row>
    <row r="620" spans="1:11" ht="24" customHeight="1">
      <c r="A620" s="25">
        <v>614</v>
      </c>
      <c r="B620" s="4"/>
      <c r="C620" s="4"/>
      <c r="D620" s="4"/>
      <c r="E620" s="18" t="s">
        <v>113</v>
      </c>
      <c r="F620" s="8">
        <v>3000</v>
      </c>
      <c r="G620" s="8">
        <v>10000</v>
      </c>
      <c r="H620" s="8">
        <v>10000</v>
      </c>
      <c r="I620" s="64">
        <v>9531.1</v>
      </c>
      <c r="J620" s="58">
        <f t="shared" si="12"/>
        <v>95.311</v>
      </c>
      <c r="K620" s="13"/>
    </row>
    <row r="621" spans="1:11" ht="26.25" customHeight="1">
      <c r="A621" s="25">
        <v>615</v>
      </c>
      <c r="B621" s="4"/>
      <c r="C621" s="4"/>
      <c r="D621" s="4"/>
      <c r="E621" s="18" t="s">
        <v>114</v>
      </c>
      <c r="F621" s="8">
        <v>4100</v>
      </c>
      <c r="G621" s="8">
        <v>3000</v>
      </c>
      <c r="H621" s="8">
        <v>3000</v>
      </c>
      <c r="I621" s="64">
        <v>1545.93</v>
      </c>
      <c r="J621" s="58">
        <f t="shared" si="12"/>
        <v>51.531000000000006</v>
      </c>
      <c r="K621" s="13"/>
    </row>
    <row r="622" spans="1:11" ht="24">
      <c r="A622" s="25">
        <v>616</v>
      </c>
      <c r="B622" s="4"/>
      <c r="C622" s="4"/>
      <c r="D622" s="4"/>
      <c r="E622" s="18" t="s">
        <v>117</v>
      </c>
      <c r="F622" s="8">
        <v>4000</v>
      </c>
      <c r="G622" s="8">
        <v>4000</v>
      </c>
      <c r="H622" s="8">
        <v>7000</v>
      </c>
      <c r="I622" s="64">
        <v>6957.72</v>
      </c>
      <c r="J622" s="58">
        <f t="shared" si="12"/>
        <v>99.396</v>
      </c>
      <c r="K622" s="13"/>
    </row>
    <row r="623" spans="1:11" ht="12">
      <c r="A623" s="25">
        <v>617</v>
      </c>
      <c r="B623" s="4"/>
      <c r="C623" s="4"/>
      <c r="D623" s="4">
        <v>4280</v>
      </c>
      <c r="E623" s="18" t="s">
        <v>367</v>
      </c>
      <c r="F623" s="8">
        <f>SUM(F624:F626)</f>
        <v>4900</v>
      </c>
      <c r="G623" s="8">
        <f>SUM(G624:G626)</f>
        <v>5300</v>
      </c>
      <c r="H623" s="8">
        <f>SUM(H624:H626)</f>
        <v>2990</v>
      </c>
      <c r="I623" s="64">
        <f>SUM(I624:I626)</f>
        <v>1774</v>
      </c>
      <c r="J623" s="58">
        <f t="shared" si="12"/>
        <v>59.331103678929765</v>
      </c>
      <c r="K623" s="13">
        <f>SUM(K624:K625)</f>
        <v>0</v>
      </c>
    </row>
    <row r="624" spans="1:11" ht="24">
      <c r="A624" s="25">
        <v>618</v>
      </c>
      <c r="B624" s="4"/>
      <c r="C624" s="4"/>
      <c r="D624" s="4"/>
      <c r="E624" s="18" t="s">
        <v>125</v>
      </c>
      <c r="F624" s="8">
        <v>2100</v>
      </c>
      <c r="G624" s="8">
        <v>1500</v>
      </c>
      <c r="H624" s="8">
        <v>500</v>
      </c>
      <c r="I624" s="64">
        <v>375</v>
      </c>
      <c r="J624" s="58">
        <f t="shared" si="12"/>
        <v>75</v>
      </c>
      <c r="K624" s="13"/>
    </row>
    <row r="625" spans="1:11" ht="24">
      <c r="A625" s="25">
        <v>619</v>
      </c>
      <c r="B625" s="4"/>
      <c r="C625" s="4"/>
      <c r="D625" s="4"/>
      <c r="E625" s="18" t="s">
        <v>124</v>
      </c>
      <c r="F625" s="8">
        <v>1600</v>
      </c>
      <c r="G625" s="8">
        <v>2300</v>
      </c>
      <c r="H625" s="8">
        <v>2300</v>
      </c>
      <c r="I625" s="64">
        <v>1209</v>
      </c>
      <c r="J625" s="58">
        <f t="shared" si="12"/>
        <v>52.56521739130435</v>
      </c>
      <c r="K625" s="13"/>
    </row>
    <row r="626" spans="1:11" ht="24">
      <c r="A626" s="25">
        <v>620</v>
      </c>
      <c r="B626" s="4"/>
      <c r="C626" s="4"/>
      <c r="D626" s="4"/>
      <c r="E626" s="18" t="s">
        <v>123</v>
      </c>
      <c r="F626" s="8">
        <v>1200</v>
      </c>
      <c r="G626" s="8">
        <v>1500</v>
      </c>
      <c r="H626" s="8">
        <v>190</v>
      </c>
      <c r="I626" s="64">
        <v>190</v>
      </c>
      <c r="J626" s="58">
        <f t="shared" si="12"/>
        <v>100</v>
      </c>
      <c r="K626" s="13"/>
    </row>
    <row r="627" spans="1:11" ht="12">
      <c r="A627" s="25">
        <v>621</v>
      </c>
      <c r="B627" s="4" t="s">
        <v>521</v>
      </c>
      <c r="C627" s="4" t="s">
        <v>522</v>
      </c>
      <c r="D627" s="4">
        <v>4300</v>
      </c>
      <c r="E627" s="18" t="s">
        <v>604</v>
      </c>
      <c r="F627" s="8">
        <f>SUM(F628:F630)</f>
        <v>46700</v>
      </c>
      <c r="G627" s="8">
        <f>SUM(G628:G630)</f>
        <v>56600</v>
      </c>
      <c r="H627" s="8">
        <f>SUM(H628:H630)</f>
        <v>65400</v>
      </c>
      <c r="I627" s="64">
        <f>SUM(I628:I630)</f>
        <v>55949.94</v>
      </c>
      <c r="J627" s="58">
        <f t="shared" si="12"/>
        <v>85.55036697247706</v>
      </c>
      <c r="K627" s="13">
        <f>SUM(K628:K630)</f>
        <v>0</v>
      </c>
    </row>
    <row r="628" spans="1:11" ht="24">
      <c r="A628" s="25">
        <v>622</v>
      </c>
      <c r="B628" s="4"/>
      <c r="C628" s="4"/>
      <c r="D628" s="4"/>
      <c r="E628" s="18" t="s">
        <v>456</v>
      </c>
      <c r="F628" s="8">
        <v>15700</v>
      </c>
      <c r="G628" s="8">
        <v>11200</v>
      </c>
      <c r="H628" s="8">
        <v>19200</v>
      </c>
      <c r="I628" s="64">
        <v>18712.87</v>
      </c>
      <c r="J628" s="58">
        <f t="shared" si="12"/>
        <v>97.46286458333333</v>
      </c>
      <c r="K628" s="13"/>
    </row>
    <row r="629" spans="1:11" ht="24">
      <c r="A629" s="25">
        <v>623</v>
      </c>
      <c r="B629" s="4"/>
      <c r="C629" s="4"/>
      <c r="D629" s="4"/>
      <c r="E629" s="18" t="s">
        <v>457</v>
      </c>
      <c r="F629" s="8">
        <v>18000</v>
      </c>
      <c r="G629" s="8">
        <v>30400</v>
      </c>
      <c r="H629" s="8">
        <v>31200</v>
      </c>
      <c r="I629" s="64">
        <v>22388.16</v>
      </c>
      <c r="J629" s="58">
        <f t="shared" si="12"/>
        <v>71.75692307692307</v>
      </c>
      <c r="K629" s="13"/>
    </row>
    <row r="630" spans="1:11" ht="24">
      <c r="A630" s="25">
        <v>624</v>
      </c>
      <c r="B630" s="4"/>
      <c r="C630" s="4"/>
      <c r="D630" s="4"/>
      <c r="E630" s="18" t="s">
        <v>122</v>
      </c>
      <c r="F630" s="8">
        <v>13000</v>
      </c>
      <c r="G630" s="8">
        <v>15000</v>
      </c>
      <c r="H630" s="8">
        <v>15000</v>
      </c>
      <c r="I630" s="64">
        <v>14848.91</v>
      </c>
      <c r="J630" s="58">
        <f t="shared" si="12"/>
        <v>98.99273333333333</v>
      </c>
      <c r="K630" s="13"/>
    </row>
    <row r="631" spans="1:11" ht="12">
      <c r="A631" s="25">
        <v>625</v>
      </c>
      <c r="B631" s="4"/>
      <c r="C631" s="4"/>
      <c r="D631" s="4">
        <v>4370</v>
      </c>
      <c r="E631" s="18" t="s">
        <v>101</v>
      </c>
      <c r="F631" s="8">
        <f>SUM(F632:F636)</f>
        <v>206095</v>
      </c>
      <c r="G631" s="8">
        <f>SUM(G632+G633)</f>
        <v>6850</v>
      </c>
      <c r="H631" s="8">
        <f>SUM(H632+H633)</f>
        <v>6850</v>
      </c>
      <c r="I631" s="64">
        <f>SUM(I632+I633)</f>
        <v>5219.76</v>
      </c>
      <c r="J631" s="58">
        <f t="shared" si="12"/>
        <v>76.20087591240876</v>
      </c>
      <c r="K631" s="13"/>
    </row>
    <row r="632" spans="1:11" ht="24">
      <c r="A632" s="25">
        <v>626</v>
      </c>
      <c r="B632" s="4"/>
      <c r="C632" s="4"/>
      <c r="D632" s="4"/>
      <c r="E632" s="18" t="s">
        <v>118</v>
      </c>
      <c r="F632" s="8">
        <v>116500</v>
      </c>
      <c r="G632" s="8">
        <v>3850</v>
      </c>
      <c r="H632" s="8">
        <v>3850</v>
      </c>
      <c r="I632" s="64">
        <v>2711.78</v>
      </c>
      <c r="J632" s="58">
        <f t="shared" si="12"/>
        <v>70.43584415584417</v>
      </c>
      <c r="K632" s="13"/>
    </row>
    <row r="633" spans="1:11" ht="24">
      <c r="A633" s="25">
        <v>627</v>
      </c>
      <c r="B633" s="4"/>
      <c r="C633" s="4"/>
      <c r="D633" s="4"/>
      <c r="E633" s="18" t="s">
        <v>119</v>
      </c>
      <c r="F633" s="8">
        <v>81295</v>
      </c>
      <c r="G633" s="8">
        <v>3000</v>
      </c>
      <c r="H633" s="8">
        <v>3000</v>
      </c>
      <c r="I633" s="64">
        <v>2507.98</v>
      </c>
      <c r="J633" s="58">
        <f t="shared" si="12"/>
        <v>83.59933333333333</v>
      </c>
      <c r="K633" s="13"/>
    </row>
    <row r="634" spans="1:11" ht="12">
      <c r="A634" s="25">
        <v>628</v>
      </c>
      <c r="B634" s="4"/>
      <c r="C634" s="4"/>
      <c r="D634" s="4">
        <v>4380</v>
      </c>
      <c r="E634" s="18" t="s">
        <v>428</v>
      </c>
      <c r="F634" s="8"/>
      <c r="G634" s="8">
        <f>SUM(G635)</f>
        <v>3800</v>
      </c>
      <c r="H634" s="8">
        <f>SUM(H635)</f>
        <v>0</v>
      </c>
      <c r="I634" s="64">
        <f>SUM(I635)</f>
        <v>0</v>
      </c>
      <c r="J634" s="58" t="e">
        <f t="shared" si="12"/>
        <v>#DIV/0!</v>
      </c>
      <c r="K634" s="13"/>
    </row>
    <row r="635" spans="1:11" ht="12">
      <c r="A635" s="25">
        <v>629</v>
      </c>
      <c r="B635" s="4"/>
      <c r="C635" s="4"/>
      <c r="D635" s="4"/>
      <c r="E635" s="18" t="s">
        <v>398</v>
      </c>
      <c r="F635" s="8"/>
      <c r="G635" s="8">
        <v>3800</v>
      </c>
      <c r="H635" s="8">
        <v>0</v>
      </c>
      <c r="I635" s="64">
        <v>0</v>
      </c>
      <c r="J635" s="58" t="e">
        <f t="shared" si="12"/>
        <v>#DIV/0!</v>
      </c>
      <c r="K635" s="13"/>
    </row>
    <row r="636" spans="1:11" ht="12">
      <c r="A636" s="25">
        <v>630</v>
      </c>
      <c r="B636" s="4" t="s">
        <v>521</v>
      </c>
      <c r="C636" s="4" t="s">
        <v>522</v>
      </c>
      <c r="D636" s="4">
        <v>4410</v>
      </c>
      <c r="E636" s="18" t="s">
        <v>685</v>
      </c>
      <c r="F636" s="8">
        <f>SUM(F637:F639)</f>
        <v>8300</v>
      </c>
      <c r="G636" s="8">
        <f>SUM(G637:G639)</f>
        <v>9000</v>
      </c>
      <c r="H636" s="8">
        <f>SUM(H637:H639)</f>
        <v>7377</v>
      </c>
      <c r="I636" s="64">
        <f>SUM(I637:I639)</f>
        <v>5777.62</v>
      </c>
      <c r="J636" s="58">
        <f t="shared" si="12"/>
        <v>78.319371018029</v>
      </c>
      <c r="K636" s="13">
        <f>SUM(K637:K639)</f>
        <v>0</v>
      </c>
    </row>
    <row r="637" spans="1:11" ht="36">
      <c r="A637" s="25">
        <v>631</v>
      </c>
      <c r="B637" s="4"/>
      <c r="C637" s="4"/>
      <c r="D637" s="4"/>
      <c r="E637" s="18" t="s">
        <v>206</v>
      </c>
      <c r="F637" s="8">
        <v>2800</v>
      </c>
      <c r="G637" s="8">
        <v>3000</v>
      </c>
      <c r="H637" s="8">
        <v>1700</v>
      </c>
      <c r="I637" s="64">
        <v>1497.97</v>
      </c>
      <c r="J637" s="58">
        <f t="shared" si="12"/>
        <v>88.11588235294117</v>
      </c>
      <c r="K637" s="13"/>
    </row>
    <row r="638" spans="1:11" ht="12">
      <c r="A638" s="25">
        <v>632</v>
      </c>
      <c r="B638" s="4"/>
      <c r="C638" s="4"/>
      <c r="D638" s="4"/>
      <c r="E638" s="18" t="s">
        <v>59</v>
      </c>
      <c r="F638" s="8">
        <v>4400</v>
      </c>
      <c r="G638" s="8">
        <v>4000</v>
      </c>
      <c r="H638" s="8">
        <v>3677</v>
      </c>
      <c r="I638" s="64">
        <v>2827.98</v>
      </c>
      <c r="J638" s="58">
        <f t="shared" si="12"/>
        <v>76.90998096274136</v>
      </c>
      <c r="K638" s="13"/>
    </row>
    <row r="639" spans="1:11" ht="36">
      <c r="A639" s="25">
        <v>633</v>
      </c>
      <c r="B639" s="4"/>
      <c r="C639" s="4"/>
      <c r="D639" s="4"/>
      <c r="E639" s="18" t="s">
        <v>207</v>
      </c>
      <c r="F639" s="8">
        <v>1100</v>
      </c>
      <c r="G639" s="8">
        <v>2000</v>
      </c>
      <c r="H639" s="8">
        <v>2000</v>
      </c>
      <c r="I639" s="64">
        <v>1451.67</v>
      </c>
      <c r="J639" s="58">
        <f t="shared" si="12"/>
        <v>72.5835</v>
      </c>
      <c r="K639" s="13"/>
    </row>
    <row r="640" spans="1:11" ht="12">
      <c r="A640" s="25">
        <v>634</v>
      </c>
      <c r="B640" s="4"/>
      <c r="C640" s="4"/>
      <c r="D640" s="4">
        <v>4420</v>
      </c>
      <c r="E640" s="18" t="s">
        <v>267</v>
      </c>
      <c r="F640" s="8">
        <f>SUM(F641+F642)</f>
        <v>7000</v>
      </c>
      <c r="G640" s="8">
        <f>SUM(G641+G642)</f>
        <v>4000</v>
      </c>
      <c r="H640" s="8">
        <f>SUM(H641+H642)</f>
        <v>1084</v>
      </c>
      <c r="I640" s="64">
        <f>SUM(I641+I642)</f>
        <v>1054.68</v>
      </c>
      <c r="J640" s="58">
        <f t="shared" si="12"/>
        <v>97.29520295202953</v>
      </c>
      <c r="K640" s="13"/>
    </row>
    <row r="641" spans="1:11" ht="24">
      <c r="A641" s="25">
        <v>635</v>
      </c>
      <c r="B641" s="4"/>
      <c r="C641" s="4"/>
      <c r="D641" s="4"/>
      <c r="E641" s="18" t="s">
        <v>440</v>
      </c>
      <c r="F641" s="8">
        <v>2000</v>
      </c>
      <c r="G641" s="8">
        <v>2000</v>
      </c>
      <c r="H641" s="8">
        <v>0</v>
      </c>
      <c r="I641" s="64">
        <v>0</v>
      </c>
      <c r="J641" s="58" t="e">
        <f t="shared" si="12"/>
        <v>#DIV/0!</v>
      </c>
      <c r="K641" s="13"/>
    </row>
    <row r="642" spans="1:11" ht="24">
      <c r="A642" s="25">
        <v>636</v>
      </c>
      <c r="B642" s="4"/>
      <c r="C642" s="4"/>
      <c r="D642" s="4"/>
      <c r="E642" s="18" t="s">
        <v>441</v>
      </c>
      <c r="F642" s="8">
        <v>5000</v>
      </c>
      <c r="G642" s="8">
        <v>2000</v>
      </c>
      <c r="H642" s="8">
        <v>1084</v>
      </c>
      <c r="I642" s="64">
        <v>1054.68</v>
      </c>
      <c r="J642" s="58">
        <f t="shared" si="12"/>
        <v>97.29520295202953</v>
      </c>
      <c r="K642" s="13"/>
    </row>
    <row r="643" spans="1:11" ht="12">
      <c r="A643" s="25">
        <v>637</v>
      </c>
      <c r="B643" s="4" t="s">
        <v>521</v>
      </c>
      <c r="C643" s="4" t="s">
        <v>522</v>
      </c>
      <c r="D643" s="4">
        <v>4430</v>
      </c>
      <c r="E643" s="18" t="s">
        <v>605</v>
      </c>
      <c r="F643" s="8">
        <f>SUM(F644:F645)</f>
        <v>4500</v>
      </c>
      <c r="G643" s="8">
        <f>SUM(G644:G645)</f>
        <v>4000</v>
      </c>
      <c r="H643" s="8">
        <f>SUM(H644:H645)</f>
        <v>3121</v>
      </c>
      <c r="I643" s="64">
        <f>SUM(I644:I645)</f>
        <v>2775</v>
      </c>
      <c r="J643" s="58">
        <f t="shared" si="12"/>
        <v>88.91380967638577</v>
      </c>
      <c r="K643" s="13">
        <f>SUM(K644:K645)</f>
        <v>0</v>
      </c>
    </row>
    <row r="644" spans="1:11" ht="12">
      <c r="A644" s="25">
        <v>638</v>
      </c>
      <c r="B644" s="4"/>
      <c r="C644" s="4"/>
      <c r="D644" s="4"/>
      <c r="E644" s="18" t="s">
        <v>208</v>
      </c>
      <c r="F644" s="8">
        <v>2500</v>
      </c>
      <c r="G644" s="8">
        <v>1500</v>
      </c>
      <c r="H644" s="8">
        <v>621</v>
      </c>
      <c r="I644" s="64">
        <v>621</v>
      </c>
      <c r="J644" s="58">
        <f t="shared" si="12"/>
        <v>100</v>
      </c>
      <c r="K644" s="13"/>
    </row>
    <row r="645" spans="1:11" ht="12">
      <c r="A645" s="25">
        <v>639</v>
      </c>
      <c r="B645" s="4"/>
      <c r="C645" s="4"/>
      <c r="D645" s="4"/>
      <c r="E645" s="18" t="s">
        <v>209</v>
      </c>
      <c r="F645" s="8">
        <v>2000</v>
      </c>
      <c r="G645" s="8">
        <v>2500</v>
      </c>
      <c r="H645" s="8">
        <v>2500</v>
      </c>
      <c r="I645" s="64">
        <v>2154</v>
      </c>
      <c r="J645" s="58">
        <f t="shared" si="12"/>
        <v>86.16</v>
      </c>
      <c r="K645" s="13"/>
    </row>
    <row r="646" spans="1:11" ht="12" customHeight="1">
      <c r="A646" s="25">
        <v>640</v>
      </c>
      <c r="B646" s="4"/>
      <c r="C646" s="4"/>
      <c r="D646" s="4">
        <v>4440</v>
      </c>
      <c r="E646" s="18" t="s">
        <v>690</v>
      </c>
      <c r="F646" s="8">
        <f>SUM(F647:F649)</f>
        <v>123256</v>
      </c>
      <c r="G646" s="8">
        <f>SUM(G647:G649)</f>
        <v>128523</v>
      </c>
      <c r="H646" s="8">
        <f>SUM(H647:H649)</f>
        <v>133681</v>
      </c>
      <c r="I646" s="64">
        <f>SUM(I647:I649)</f>
        <v>133681</v>
      </c>
      <c r="J646" s="58">
        <f t="shared" si="12"/>
        <v>100</v>
      </c>
      <c r="K646" s="13">
        <f>SUM(K647:K649)</f>
        <v>0</v>
      </c>
    </row>
    <row r="647" spans="1:11" ht="24" customHeight="1">
      <c r="A647" s="25">
        <v>641</v>
      </c>
      <c r="B647" s="4"/>
      <c r="C647" s="4"/>
      <c r="D647" s="4"/>
      <c r="E647" s="18" t="s">
        <v>204</v>
      </c>
      <c r="F647" s="8">
        <v>56054</v>
      </c>
      <c r="G647" s="8">
        <v>56036</v>
      </c>
      <c r="H647" s="8">
        <v>56652</v>
      </c>
      <c r="I647" s="64">
        <v>56652</v>
      </c>
      <c r="J647" s="58">
        <f t="shared" si="12"/>
        <v>100</v>
      </c>
      <c r="K647" s="13"/>
    </row>
    <row r="648" spans="1:11" ht="25.5" customHeight="1">
      <c r="A648" s="25">
        <v>642</v>
      </c>
      <c r="B648" s="4"/>
      <c r="C648" s="4"/>
      <c r="D648" s="4"/>
      <c r="E648" s="18" t="s">
        <v>121</v>
      </c>
      <c r="F648" s="8">
        <v>46650</v>
      </c>
      <c r="G648" s="8">
        <v>43535</v>
      </c>
      <c r="H648" s="8">
        <v>45598</v>
      </c>
      <c r="I648" s="64">
        <v>45598</v>
      </c>
      <c r="J648" s="58">
        <f t="shared" si="12"/>
        <v>100</v>
      </c>
      <c r="K648" s="13"/>
    </row>
    <row r="649" spans="1:11" ht="25.5" customHeight="1">
      <c r="A649" s="25">
        <v>643</v>
      </c>
      <c r="B649" s="4"/>
      <c r="C649" s="4"/>
      <c r="D649" s="4"/>
      <c r="E649" s="18" t="s">
        <v>205</v>
      </c>
      <c r="F649" s="8">
        <v>20552</v>
      </c>
      <c r="G649" s="8">
        <v>28952</v>
      </c>
      <c r="H649" s="8">
        <v>31431</v>
      </c>
      <c r="I649" s="64">
        <v>31431</v>
      </c>
      <c r="J649" s="58">
        <f aca="true" t="shared" si="13" ref="J649:J717">SUM(I649/H649)*100</f>
        <v>100</v>
      </c>
      <c r="K649" s="13"/>
    </row>
    <row r="650" spans="1:11" ht="12.75" customHeight="1">
      <c r="A650" s="25">
        <v>644</v>
      </c>
      <c r="B650" s="4"/>
      <c r="C650" s="4"/>
      <c r="D650" s="4">
        <v>4700</v>
      </c>
      <c r="E650" s="18" t="s">
        <v>162</v>
      </c>
      <c r="F650" s="8"/>
      <c r="G650" s="8">
        <f>SUM(G651:G653)</f>
        <v>2600</v>
      </c>
      <c r="H650" s="8">
        <v>0</v>
      </c>
      <c r="I650" s="64">
        <f>SUM(I651:I653)</f>
        <v>0</v>
      </c>
      <c r="J650" s="58" t="e">
        <f t="shared" si="13"/>
        <v>#DIV/0!</v>
      </c>
      <c r="K650" s="13"/>
    </row>
    <row r="651" spans="1:11" ht="12.75" customHeight="1">
      <c r="A651" s="25">
        <v>645</v>
      </c>
      <c r="B651" s="4"/>
      <c r="C651" s="4"/>
      <c r="D651" s="4"/>
      <c r="E651" s="18" t="s">
        <v>442</v>
      </c>
      <c r="F651" s="8"/>
      <c r="G651" s="8">
        <v>800</v>
      </c>
      <c r="H651" s="8">
        <v>0</v>
      </c>
      <c r="I651" s="64">
        <v>0</v>
      </c>
      <c r="J651" s="58" t="e">
        <f t="shared" si="13"/>
        <v>#DIV/0!</v>
      </c>
      <c r="K651" s="13"/>
    </row>
    <row r="652" spans="1:11" ht="12.75" customHeight="1">
      <c r="A652" s="25">
        <v>646</v>
      </c>
      <c r="B652" s="4"/>
      <c r="C652" s="4"/>
      <c r="D652" s="4"/>
      <c r="E652" s="18" t="s">
        <v>444</v>
      </c>
      <c r="F652" s="8"/>
      <c r="G652" s="8">
        <v>800</v>
      </c>
      <c r="H652" s="8">
        <v>0</v>
      </c>
      <c r="I652" s="64">
        <v>0</v>
      </c>
      <c r="J652" s="58" t="e">
        <f t="shared" si="13"/>
        <v>#DIV/0!</v>
      </c>
      <c r="K652" s="13"/>
    </row>
    <row r="653" spans="1:11" ht="12.75" customHeight="1">
      <c r="A653" s="25">
        <v>647</v>
      </c>
      <c r="B653" s="4"/>
      <c r="C653" s="4"/>
      <c r="D653" s="4"/>
      <c r="E653" s="18" t="s">
        <v>443</v>
      </c>
      <c r="F653" s="8"/>
      <c r="G653" s="8">
        <v>1000</v>
      </c>
      <c r="H653" s="8">
        <v>0</v>
      </c>
      <c r="I653" s="64">
        <v>0</v>
      </c>
      <c r="J653" s="58" t="e">
        <f t="shared" si="13"/>
        <v>#DIV/0!</v>
      </c>
      <c r="K653" s="13"/>
    </row>
    <row r="654" spans="1:11" ht="25.5" customHeight="1">
      <c r="A654" s="25">
        <v>648</v>
      </c>
      <c r="B654" s="4"/>
      <c r="C654" s="4"/>
      <c r="D654" s="4">
        <v>4740</v>
      </c>
      <c r="E654" s="18" t="s">
        <v>338</v>
      </c>
      <c r="F654" s="8"/>
      <c r="G654" s="8">
        <f>SUM(G655:G657)</f>
        <v>19000</v>
      </c>
      <c r="H654" s="8">
        <f>SUM(H655:H657)</f>
        <v>11000</v>
      </c>
      <c r="I654" s="64">
        <f>SUM(I655:I657)</f>
        <v>9764.7</v>
      </c>
      <c r="J654" s="58">
        <f t="shared" si="13"/>
        <v>88.77000000000001</v>
      </c>
      <c r="K654" s="13"/>
    </row>
    <row r="655" spans="1:11" ht="12.75" customHeight="1">
      <c r="A655" s="25">
        <v>649</v>
      </c>
      <c r="B655" s="4"/>
      <c r="C655" s="4"/>
      <c r="D655" s="4"/>
      <c r="E655" s="18" t="s">
        <v>429</v>
      </c>
      <c r="F655" s="8"/>
      <c r="G655" s="8">
        <v>5000</v>
      </c>
      <c r="H655" s="8">
        <v>5000</v>
      </c>
      <c r="I655" s="64">
        <v>3863.05</v>
      </c>
      <c r="J655" s="58">
        <f t="shared" si="13"/>
        <v>77.261</v>
      </c>
      <c r="K655" s="13"/>
    </row>
    <row r="656" spans="1:11" ht="15" customHeight="1">
      <c r="A656" s="25">
        <v>650</v>
      </c>
      <c r="B656" s="4"/>
      <c r="C656" s="4"/>
      <c r="D656" s="4"/>
      <c r="E656" s="18" t="s">
        <v>445</v>
      </c>
      <c r="F656" s="8"/>
      <c r="G656" s="8">
        <v>8000</v>
      </c>
      <c r="H656" s="8">
        <v>5000</v>
      </c>
      <c r="I656" s="64">
        <v>4928.3</v>
      </c>
      <c r="J656" s="58">
        <f t="shared" si="13"/>
        <v>98.566</v>
      </c>
      <c r="K656" s="13"/>
    </row>
    <row r="657" spans="1:11" ht="12.75" customHeight="1">
      <c r="A657" s="25">
        <v>651</v>
      </c>
      <c r="B657" s="4"/>
      <c r="C657" s="4"/>
      <c r="D657" s="4"/>
      <c r="E657" s="18" t="s">
        <v>430</v>
      </c>
      <c r="F657" s="8"/>
      <c r="G657" s="8">
        <v>6000</v>
      </c>
      <c r="H657" s="8">
        <v>1000</v>
      </c>
      <c r="I657" s="64">
        <v>973.35</v>
      </c>
      <c r="J657" s="58">
        <f t="shared" si="13"/>
        <v>97.33500000000001</v>
      </c>
      <c r="K657" s="13"/>
    </row>
    <row r="658" spans="1:11" ht="12.75" customHeight="1">
      <c r="A658" s="25">
        <v>652</v>
      </c>
      <c r="B658" s="4"/>
      <c r="C658" s="4"/>
      <c r="D658" s="4">
        <v>4750</v>
      </c>
      <c r="E658" s="18" t="s">
        <v>141</v>
      </c>
      <c r="F658" s="8"/>
      <c r="G658" s="8">
        <f>SUM(G659:G661)</f>
        <v>12000</v>
      </c>
      <c r="H658" s="8">
        <f>SUM(H659:H661)</f>
        <v>8000</v>
      </c>
      <c r="I658" s="64">
        <f>SUM(I659:I661)</f>
        <v>7866.280000000001</v>
      </c>
      <c r="J658" s="58">
        <f t="shared" si="13"/>
        <v>98.3285</v>
      </c>
      <c r="K658" s="13"/>
    </row>
    <row r="659" spans="1:11" ht="12.75" customHeight="1">
      <c r="A659" s="25">
        <v>653</v>
      </c>
      <c r="B659" s="4"/>
      <c r="C659" s="4"/>
      <c r="D659" s="4"/>
      <c r="E659" s="18" t="s">
        <v>432</v>
      </c>
      <c r="F659" s="8"/>
      <c r="G659" s="8">
        <v>4000</v>
      </c>
      <c r="H659" s="8">
        <v>2000</v>
      </c>
      <c r="I659" s="64">
        <v>1975.77</v>
      </c>
      <c r="J659" s="58">
        <f t="shared" si="13"/>
        <v>98.7885</v>
      </c>
      <c r="K659" s="13"/>
    </row>
    <row r="660" spans="1:11" ht="12.75" customHeight="1">
      <c r="A660" s="25">
        <v>654</v>
      </c>
      <c r="B660" s="4"/>
      <c r="C660" s="4"/>
      <c r="D660" s="4"/>
      <c r="E660" s="18" t="s">
        <v>462</v>
      </c>
      <c r="F660" s="8"/>
      <c r="G660" s="8">
        <v>4000</v>
      </c>
      <c r="H660" s="8">
        <v>2000</v>
      </c>
      <c r="I660" s="64">
        <v>1891.42</v>
      </c>
      <c r="J660" s="58">
        <f t="shared" si="13"/>
        <v>94.571</v>
      </c>
      <c r="K660" s="13"/>
    </row>
    <row r="661" spans="1:11" ht="12.75" customHeight="1">
      <c r="A661" s="25">
        <v>655</v>
      </c>
      <c r="B661" s="4"/>
      <c r="C661" s="4"/>
      <c r="D661" s="4"/>
      <c r="E661" s="18" t="s">
        <v>463</v>
      </c>
      <c r="F661" s="8"/>
      <c r="G661" s="8">
        <v>4000</v>
      </c>
      <c r="H661" s="8">
        <v>4000</v>
      </c>
      <c r="I661" s="64">
        <v>3999.09</v>
      </c>
      <c r="J661" s="58">
        <f t="shared" si="13"/>
        <v>99.97725000000001</v>
      </c>
      <c r="K661" s="13"/>
    </row>
    <row r="662" spans="1:11" ht="12">
      <c r="A662" s="25">
        <v>656</v>
      </c>
      <c r="B662" s="4" t="s">
        <v>521</v>
      </c>
      <c r="C662" s="6">
        <v>80113</v>
      </c>
      <c r="D662" s="6" t="s">
        <v>523</v>
      </c>
      <c r="E662" s="19" t="s">
        <v>214</v>
      </c>
      <c r="F662" s="7">
        <f>SUM(F663)</f>
        <v>194050</v>
      </c>
      <c r="G662" s="7">
        <f>SUM(G663)</f>
        <v>233350</v>
      </c>
      <c r="H662" s="7">
        <f>SUM(H663)</f>
        <v>212650</v>
      </c>
      <c r="I662" s="65">
        <f>SUM(I663)</f>
        <v>206176.59000000003</v>
      </c>
      <c r="J662" s="58">
        <f t="shared" si="13"/>
        <v>96.95583823183637</v>
      </c>
      <c r="K662" s="12">
        <f>SUM(K663)</f>
        <v>0</v>
      </c>
    </row>
    <row r="663" spans="1:11" ht="12.75" customHeight="1">
      <c r="A663" s="25">
        <v>657</v>
      </c>
      <c r="B663" s="4" t="s">
        <v>521</v>
      </c>
      <c r="C663" s="4" t="s">
        <v>522</v>
      </c>
      <c r="D663" s="4">
        <v>4300</v>
      </c>
      <c r="E663" s="18" t="s">
        <v>604</v>
      </c>
      <c r="F663" s="8">
        <f>SUM(F664:F668)</f>
        <v>194050</v>
      </c>
      <c r="G663" s="8">
        <f>SUM(G664:G668)</f>
        <v>233350</v>
      </c>
      <c r="H663" s="8">
        <f>SUM(H664:H669)</f>
        <v>212650</v>
      </c>
      <c r="I663" s="64">
        <f>SUM(I664:I669)</f>
        <v>206176.59000000003</v>
      </c>
      <c r="J663" s="58">
        <f t="shared" si="13"/>
        <v>96.95583823183637</v>
      </c>
      <c r="K663" s="13">
        <f>SUM(K664:K668)</f>
        <v>0</v>
      </c>
    </row>
    <row r="664" spans="1:11" ht="12">
      <c r="A664" s="25">
        <v>658</v>
      </c>
      <c r="B664" s="4"/>
      <c r="C664" s="4"/>
      <c r="D664" s="4"/>
      <c r="E664" s="18" t="s">
        <v>617</v>
      </c>
      <c r="F664" s="8">
        <v>47650</v>
      </c>
      <c r="G664" s="8">
        <v>43500</v>
      </c>
      <c r="H664" s="8">
        <v>47300</v>
      </c>
      <c r="I664" s="64">
        <v>46306.2</v>
      </c>
      <c r="J664" s="58">
        <f t="shared" si="13"/>
        <v>97.89894291754756</v>
      </c>
      <c r="K664" s="13"/>
    </row>
    <row r="665" spans="1:11" ht="12">
      <c r="A665" s="25">
        <v>659</v>
      </c>
      <c r="B665" s="4"/>
      <c r="C665" s="4"/>
      <c r="D665" s="4"/>
      <c r="E665" s="18" t="s">
        <v>618</v>
      </c>
      <c r="F665" s="8">
        <v>37200</v>
      </c>
      <c r="G665" s="8">
        <v>35000</v>
      </c>
      <c r="H665" s="8">
        <v>35000</v>
      </c>
      <c r="I665" s="64">
        <v>33871.3</v>
      </c>
      <c r="J665" s="58">
        <f t="shared" si="13"/>
        <v>96.77514285714287</v>
      </c>
      <c r="K665" s="13"/>
    </row>
    <row r="666" spans="1:11" ht="12">
      <c r="A666" s="25">
        <v>660</v>
      </c>
      <c r="B666" s="4"/>
      <c r="C666" s="4"/>
      <c r="D666" s="4"/>
      <c r="E666" s="18" t="s">
        <v>638</v>
      </c>
      <c r="F666" s="8">
        <v>12000</v>
      </c>
      <c r="G666" s="8">
        <v>12850</v>
      </c>
      <c r="H666" s="8">
        <v>8850</v>
      </c>
      <c r="I666" s="64">
        <v>8276.47</v>
      </c>
      <c r="J666" s="58">
        <f t="shared" si="13"/>
        <v>93.51943502824858</v>
      </c>
      <c r="K666" s="13"/>
    </row>
    <row r="667" spans="1:11" ht="12">
      <c r="A667" s="25">
        <v>661</v>
      </c>
      <c r="B667" s="4"/>
      <c r="C667" s="4"/>
      <c r="D667" s="4"/>
      <c r="E667" s="18" t="s">
        <v>619</v>
      </c>
      <c r="F667" s="8">
        <v>49650</v>
      </c>
      <c r="G667" s="8">
        <v>73500</v>
      </c>
      <c r="H667" s="8">
        <v>67500</v>
      </c>
      <c r="I667" s="64">
        <v>64580.42</v>
      </c>
      <c r="J667" s="58">
        <f t="shared" si="13"/>
        <v>95.67469629629629</v>
      </c>
      <c r="K667" s="13"/>
    </row>
    <row r="668" spans="1:11" ht="12">
      <c r="A668" s="25">
        <v>662</v>
      </c>
      <c r="B668" s="4"/>
      <c r="C668" s="4"/>
      <c r="D668" s="4"/>
      <c r="E668" s="18" t="s">
        <v>620</v>
      </c>
      <c r="F668" s="8">
        <v>47550</v>
      </c>
      <c r="G668" s="8">
        <v>68500</v>
      </c>
      <c r="H668" s="8">
        <v>50887</v>
      </c>
      <c r="I668" s="64">
        <v>50060.6</v>
      </c>
      <c r="J668" s="58">
        <f t="shared" si="13"/>
        <v>98.37600958987561</v>
      </c>
      <c r="K668" s="13"/>
    </row>
    <row r="669" spans="1:11" ht="12">
      <c r="A669" s="25">
        <v>663</v>
      </c>
      <c r="B669" s="4"/>
      <c r="C669" s="4"/>
      <c r="D669" s="4"/>
      <c r="E669" s="18" t="s">
        <v>632</v>
      </c>
      <c r="F669" s="8"/>
      <c r="G669" s="8">
        <v>0</v>
      </c>
      <c r="H669" s="8">
        <v>3113</v>
      </c>
      <c r="I669" s="64">
        <v>3081.6</v>
      </c>
      <c r="J669" s="58">
        <f t="shared" si="13"/>
        <v>98.9913266945069</v>
      </c>
      <c r="K669" s="13"/>
    </row>
    <row r="670" spans="1:11" ht="12" customHeight="1">
      <c r="A670" s="25">
        <v>664</v>
      </c>
      <c r="B670" s="4"/>
      <c r="C670" s="6">
        <v>80114</v>
      </c>
      <c r="D670" s="6"/>
      <c r="E670" s="19" t="s">
        <v>251</v>
      </c>
      <c r="F670" s="7" t="e">
        <f>SUM(F673+F676+F678+F680+F682+F684+F686+F688+F690+F698+F700+F702+F710)</f>
        <v>#REF!</v>
      </c>
      <c r="G670" s="7">
        <f>SUM(G673+G676+G678+G680+G682+G684+G686+G688+G690+G694+G696+G698+G700+G702+G704+G706+G708+G710)</f>
        <v>785380</v>
      </c>
      <c r="H670" s="7">
        <f>SUM(H673+H676+H678+H680+H682+H684+H686+H688+H690+H694+H696+H698+H700+H702+H704+H706+H708+H710+H671+H692)</f>
        <v>821115</v>
      </c>
      <c r="I670" s="65">
        <f>SUM(I673+I676+I678+I680+I682+I684+I686+I688+I690+I694+I696+I698+I700+I702+I704+I706+I708+I710+I671+I692)</f>
        <v>803478.6199999999</v>
      </c>
      <c r="J670" s="58">
        <f t="shared" si="13"/>
        <v>97.85214251353341</v>
      </c>
      <c r="K670" s="12" t="e">
        <f>SUM(K673,K678,K680,K684,K688,K690,K698,K700,K702,K710)</f>
        <v>#REF!</v>
      </c>
    </row>
    <row r="671" spans="1:11" ht="12" customHeight="1">
      <c r="A671" s="25">
        <v>665</v>
      </c>
      <c r="B671" s="4"/>
      <c r="C671" s="6"/>
      <c r="D671" s="6">
        <v>3020</v>
      </c>
      <c r="E671" s="18" t="s">
        <v>485</v>
      </c>
      <c r="F671" s="7"/>
      <c r="G671" s="7">
        <v>0</v>
      </c>
      <c r="H671" s="7">
        <f>SUM(H672)</f>
        <v>1524</v>
      </c>
      <c r="I671" s="65">
        <f>SUM(I672)</f>
        <v>1523.7</v>
      </c>
      <c r="J671" s="58">
        <f t="shared" si="13"/>
        <v>99.98031496062993</v>
      </c>
      <c r="K671" s="12"/>
    </row>
    <row r="672" spans="1:11" ht="24">
      <c r="A672" s="25">
        <v>666</v>
      </c>
      <c r="B672" s="4"/>
      <c r="C672" s="6"/>
      <c r="D672" s="6"/>
      <c r="E672" s="19" t="s">
        <v>633</v>
      </c>
      <c r="F672" s="7"/>
      <c r="G672" s="7">
        <v>0</v>
      </c>
      <c r="H672" s="7">
        <v>1524</v>
      </c>
      <c r="I672" s="65">
        <v>1523.7</v>
      </c>
      <c r="J672" s="58">
        <f>SUM(I671/H671)*100</f>
        <v>99.98031496062993</v>
      </c>
      <c r="K672" s="12"/>
    </row>
    <row r="673" spans="1:11" ht="12" customHeight="1">
      <c r="A673" s="25">
        <v>667</v>
      </c>
      <c r="B673" s="4"/>
      <c r="C673" s="4"/>
      <c r="D673" s="4">
        <v>4010</v>
      </c>
      <c r="E673" s="18" t="s">
        <v>681</v>
      </c>
      <c r="F673" s="8">
        <f>SUM(F674:F675)</f>
        <v>400230</v>
      </c>
      <c r="G673" s="8">
        <f>SUM(G674:G675)</f>
        <v>525000</v>
      </c>
      <c r="H673" s="8">
        <f>SUM(H674:H675)</f>
        <v>552760</v>
      </c>
      <c r="I673" s="64">
        <f>SUM(I674:I675)</f>
        <v>551450.7</v>
      </c>
      <c r="J673" s="58">
        <f t="shared" si="13"/>
        <v>99.76313409074461</v>
      </c>
      <c r="K673" s="13" t="e">
        <f>SUM(#REF!)</f>
        <v>#REF!</v>
      </c>
    </row>
    <row r="674" spans="1:11" ht="12">
      <c r="A674" s="25">
        <v>668</v>
      </c>
      <c r="B674" s="4"/>
      <c r="C674" s="4"/>
      <c r="D674" s="4"/>
      <c r="E674" s="18" t="s">
        <v>356</v>
      </c>
      <c r="F674" s="8">
        <v>395200</v>
      </c>
      <c r="G674" s="8">
        <v>512400</v>
      </c>
      <c r="H674" s="8">
        <v>541190</v>
      </c>
      <c r="I674" s="64">
        <v>539886.7</v>
      </c>
      <c r="J674" s="58">
        <f t="shared" si="13"/>
        <v>99.75917884661578</v>
      </c>
      <c r="K674" s="13"/>
    </row>
    <row r="675" spans="1:11" ht="12">
      <c r="A675" s="25">
        <v>669</v>
      </c>
      <c r="B675" s="4"/>
      <c r="C675" s="4"/>
      <c r="D675" s="4"/>
      <c r="E675" s="18" t="s">
        <v>639</v>
      </c>
      <c r="F675" s="8">
        <v>5030</v>
      </c>
      <c r="G675" s="8">
        <v>12600</v>
      </c>
      <c r="H675" s="8">
        <v>11570</v>
      </c>
      <c r="I675" s="64">
        <v>11564</v>
      </c>
      <c r="J675" s="58">
        <f t="shared" si="13"/>
        <v>99.94814174589456</v>
      </c>
      <c r="K675" s="13"/>
    </row>
    <row r="676" spans="1:11" ht="12">
      <c r="A676" s="25">
        <v>670</v>
      </c>
      <c r="B676" s="4"/>
      <c r="C676" s="4"/>
      <c r="D676" s="4">
        <v>4040</v>
      </c>
      <c r="E676" s="18" t="s">
        <v>682</v>
      </c>
      <c r="F676" s="8">
        <v>32353</v>
      </c>
      <c r="G676" s="8">
        <f>SUM(G677)</f>
        <v>40300</v>
      </c>
      <c r="H676" s="8">
        <f>SUM(H677)</f>
        <v>37040</v>
      </c>
      <c r="I676" s="64">
        <f>SUM(I677)</f>
        <v>37030.91</v>
      </c>
      <c r="J676" s="58">
        <f t="shared" si="13"/>
        <v>99.97545896328295</v>
      </c>
      <c r="K676" s="13"/>
    </row>
    <row r="677" spans="1:11" ht="24">
      <c r="A677" s="25">
        <v>671</v>
      </c>
      <c r="B677" s="4"/>
      <c r="C677" s="4"/>
      <c r="D677" s="4"/>
      <c r="E677" s="18" t="s">
        <v>666</v>
      </c>
      <c r="F677" s="8"/>
      <c r="G677" s="8">
        <v>40300</v>
      </c>
      <c r="H677" s="8">
        <v>37040</v>
      </c>
      <c r="I677" s="64">
        <v>37030.91</v>
      </c>
      <c r="J677" s="58">
        <f t="shared" si="13"/>
        <v>99.97545896328295</v>
      </c>
      <c r="K677" s="13"/>
    </row>
    <row r="678" spans="1:11" ht="12">
      <c r="A678" s="25">
        <v>672</v>
      </c>
      <c r="B678" s="4"/>
      <c r="C678" s="4"/>
      <c r="D678" s="4">
        <v>4110</v>
      </c>
      <c r="E678" s="18" t="s">
        <v>611</v>
      </c>
      <c r="F678" s="8">
        <v>77800</v>
      </c>
      <c r="G678" s="8">
        <f>SUM(G679)</f>
        <v>99000</v>
      </c>
      <c r="H678" s="8">
        <f>SUM(H679)</f>
        <v>98940</v>
      </c>
      <c r="I678" s="64">
        <f>SUM(I679)</f>
        <v>97476.8</v>
      </c>
      <c r="J678" s="58">
        <f t="shared" si="13"/>
        <v>98.52112391348292</v>
      </c>
      <c r="K678" s="13"/>
    </row>
    <row r="679" spans="1:11" ht="12">
      <c r="A679" s="25">
        <v>673</v>
      </c>
      <c r="B679" s="4"/>
      <c r="C679" s="4"/>
      <c r="D679" s="4"/>
      <c r="E679" s="18" t="s">
        <v>611</v>
      </c>
      <c r="F679" s="8"/>
      <c r="G679" s="8">
        <v>99000</v>
      </c>
      <c r="H679" s="8">
        <v>98940</v>
      </c>
      <c r="I679" s="64">
        <v>97476.8</v>
      </c>
      <c r="J679" s="58">
        <f t="shared" si="13"/>
        <v>98.52112391348292</v>
      </c>
      <c r="K679" s="13"/>
    </row>
    <row r="680" spans="1:11" ht="12">
      <c r="A680" s="25">
        <v>674</v>
      </c>
      <c r="B680" s="4"/>
      <c r="C680" s="4"/>
      <c r="D680" s="4">
        <v>4120</v>
      </c>
      <c r="E680" s="18" t="s">
        <v>612</v>
      </c>
      <c r="F680" s="8">
        <v>11000</v>
      </c>
      <c r="G680" s="8">
        <f>SUM(G681)</f>
        <v>14000</v>
      </c>
      <c r="H680" s="8">
        <f>SUM(H681)</f>
        <v>14060</v>
      </c>
      <c r="I680" s="64">
        <f>SUM(I681)</f>
        <v>14014.07</v>
      </c>
      <c r="J680" s="58">
        <f t="shared" si="13"/>
        <v>99.67332859174964</v>
      </c>
      <c r="K680" s="13"/>
    </row>
    <row r="681" spans="1:11" ht="12">
      <c r="A681" s="25">
        <v>675</v>
      </c>
      <c r="B681" s="4"/>
      <c r="C681" s="4"/>
      <c r="D681" s="4"/>
      <c r="E681" s="18" t="s">
        <v>612</v>
      </c>
      <c r="F681" s="8"/>
      <c r="G681" s="8">
        <v>14000</v>
      </c>
      <c r="H681" s="8">
        <v>14060</v>
      </c>
      <c r="I681" s="64">
        <v>14014.07</v>
      </c>
      <c r="J681" s="58">
        <f t="shared" si="13"/>
        <v>99.67332859174964</v>
      </c>
      <c r="K681" s="13"/>
    </row>
    <row r="682" spans="1:11" ht="12">
      <c r="A682" s="25">
        <v>676</v>
      </c>
      <c r="B682" s="4"/>
      <c r="C682" s="4"/>
      <c r="D682" s="4">
        <v>4170</v>
      </c>
      <c r="E682" s="18" t="s">
        <v>301</v>
      </c>
      <c r="F682" s="8">
        <f>SUM(F683)</f>
        <v>34000</v>
      </c>
      <c r="G682" s="8">
        <f>SUM(G683)</f>
        <v>3000</v>
      </c>
      <c r="H682" s="8">
        <f>SUM(H683)</f>
        <v>5500</v>
      </c>
      <c r="I682" s="64">
        <f>SUM(I683)</f>
        <v>5500</v>
      </c>
      <c r="J682" s="58">
        <f t="shared" si="13"/>
        <v>100</v>
      </c>
      <c r="K682" s="13"/>
    </row>
    <row r="683" spans="1:11" ht="13.5" customHeight="1">
      <c r="A683" s="25">
        <v>677</v>
      </c>
      <c r="B683" s="4"/>
      <c r="C683" s="4"/>
      <c r="D683" s="4"/>
      <c r="E683" s="18" t="s">
        <v>731</v>
      </c>
      <c r="F683" s="8">
        <v>34000</v>
      </c>
      <c r="G683" s="8">
        <v>3000</v>
      </c>
      <c r="H683" s="8">
        <v>5500</v>
      </c>
      <c r="I683" s="64">
        <v>5500</v>
      </c>
      <c r="J683" s="58">
        <f t="shared" si="13"/>
        <v>100</v>
      </c>
      <c r="K683" s="13"/>
    </row>
    <row r="684" spans="1:11" ht="12.75" customHeight="1">
      <c r="A684" s="25">
        <v>678</v>
      </c>
      <c r="B684" s="4"/>
      <c r="C684" s="4"/>
      <c r="D684" s="4">
        <v>4210</v>
      </c>
      <c r="E684" s="18" t="s">
        <v>446</v>
      </c>
      <c r="F684" s="8">
        <v>26000</v>
      </c>
      <c r="G684" s="8">
        <f>SUM(G685)</f>
        <v>19000</v>
      </c>
      <c r="H684" s="8">
        <f>SUM(H685)</f>
        <v>24805</v>
      </c>
      <c r="I684" s="64">
        <f>SUM(I685)</f>
        <v>21613.7</v>
      </c>
      <c r="J684" s="58">
        <f t="shared" si="13"/>
        <v>87.13444869985891</v>
      </c>
      <c r="K684" s="13"/>
    </row>
    <row r="685" spans="1:11" ht="24" customHeight="1">
      <c r="A685" s="25">
        <v>679</v>
      </c>
      <c r="B685" s="4"/>
      <c r="C685" s="4"/>
      <c r="D685" s="4"/>
      <c r="E685" s="18" t="s">
        <v>60</v>
      </c>
      <c r="F685" s="8"/>
      <c r="G685" s="8">
        <v>19000</v>
      </c>
      <c r="H685" s="8">
        <v>24805</v>
      </c>
      <c r="I685" s="64">
        <v>21613.7</v>
      </c>
      <c r="J685" s="58">
        <f t="shared" si="13"/>
        <v>87.13444869985891</v>
      </c>
      <c r="K685" s="13"/>
    </row>
    <row r="686" spans="1:11" ht="12">
      <c r="A686" s="25">
        <v>680</v>
      </c>
      <c r="B686" s="4"/>
      <c r="C686" s="4"/>
      <c r="D686" s="4">
        <v>4270</v>
      </c>
      <c r="E686" s="18" t="s">
        <v>42</v>
      </c>
      <c r="F686" s="8">
        <f>SUM(F687)</f>
        <v>1000</v>
      </c>
      <c r="G686" s="8">
        <f>SUM(G687)</f>
        <v>3000</v>
      </c>
      <c r="H686" s="8">
        <f>SUM(H687)</f>
        <v>2150</v>
      </c>
      <c r="I686" s="64">
        <f>SUM(I687)</f>
        <v>2141.1</v>
      </c>
      <c r="J686" s="58">
        <f t="shared" si="13"/>
        <v>99.5860465116279</v>
      </c>
      <c r="K686" s="13"/>
    </row>
    <row r="687" spans="1:11" ht="12">
      <c r="A687" s="25">
        <v>681</v>
      </c>
      <c r="B687" s="4"/>
      <c r="C687" s="4"/>
      <c r="D687" s="4"/>
      <c r="E687" s="18" t="s">
        <v>732</v>
      </c>
      <c r="F687" s="8">
        <v>1000</v>
      </c>
      <c r="G687" s="8">
        <v>3000</v>
      </c>
      <c r="H687" s="8">
        <v>2150</v>
      </c>
      <c r="I687" s="64">
        <v>2141.1</v>
      </c>
      <c r="J687" s="58">
        <f t="shared" si="13"/>
        <v>99.5860465116279</v>
      </c>
      <c r="K687" s="13"/>
    </row>
    <row r="688" spans="1:11" ht="12">
      <c r="A688" s="25">
        <v>682</v>
      </c>
      <c r="B688" s="4"/>
      <c r="C688" s="4"/>
      <c r="D688" s="4">
        <v>4280</v>
      </c>
      <c r="E688" s="18" t="s">
        <v>367</v>
      </c>
      <c r="F688" s="8">
        <f>SUM(F689)</f>
        <v>250</v>
      </c>
      <c r="G688" s="8">
        <f>SUM(G689)</f>
        <v>1000</v>
      </c>
      <c r="H688" s="8">
        <f>SUM(H689)</f>
        <v>1000</v>
      </c>
      <c r="I688" s="64">
        <f>SUM(I689)</f>
        <v>524</v>
      </c>
      <c r="J688" s="58">
        <f t="shared" si="13"/>
        <v>52.400000000000006</v>
      </c>
      <c r="K688" s="13"/>
    </row>
    <row r="689" spans="1:11" ht="24">
      <c r="A689" s="25">
        <v>683</v>
      </c>
      <c r="B689" s="4"/>
      <c r="C689" s="4"/>
      <c r="D689" s="4"/>
      <c r="E689" s="18" t="s">
        <v>663</v>
      </c>
      <c r="F689" s="8">
        <v>250</v>
      </c>
      <c r="G689" s="8">
        <v>1000</v>
      </c>
      <c r="H689" s="8">
        <v>1000</v>
      </c>
      <c r="I689" s="64">
        <v>524</v>
      </c>
      <c r="J689" s="58">
        <f t="shared" si="13"/>
        <v>52.400000000000006</v>
      </c>
      <c r="K689" s="13"/>
    </row>
    <row r="690" spans="1:11" ht="12">
      <c r="A690" s="25">
        <v>684</v>
      </c>
      <c r="B690" s="4"/>
      <c r="C690" s="4"/>
      <c r="D690" s="4">
        <v>4300</v>
      </c>
      <c r="E690" s="18" t="s">
        <v>604</v>
      </c>
      <c r="F690" s="8">
        <f>SUM(F691)</f>
        <v>17000</v>
      </c>
      <c r="G690" s="8">
        <f>SUM(G691)</f>
        <v>24000</v>
      </c>
      <c r="H690" s="8">
        <f>SUM(H691)</f>
        <v>33422</v>
      </c>
      <c r="I690" s="64">
        <f>SUM(I691)</f>
        <v>32651.86</v>
      </c>
      <c r="J690" s="58">
        <f t="shared" si="13"/>
        <v>97.69570941296153</v>
      </c>
      <c r="K690" s="13"/>
    </row>
    <row r="691" spans="1:11" ht="24.75" customHeight="1">
      <c r="A691" s="25">
        <v>685</v>
      </c>
      <c r="B691" s="4"/>
      <c r="C691" s="4"/>
      <c r="D691" s="4"/>
      <c r="E691" s="18" t="s">
        <v>640</v>
      </c>
      <c r="F691" s="8">
        <v>17000</v>
      </c>
      <c r="G691" s="8">
        <v>24000</v>
      </c>
      <c r="H691" s="8">
        <v>33422</v>
      </c>
      <c r="I691" s="64">
        <v>32651.86</v>
      </c>
      <c r="J691" s="58">
        <f t="shared" si="13"/>
        <v>97.69570941296153</v>
      </c>
      <c r="K691" s="13"/>
    </row>
    <row r="692" spans="1:11" ht="12.75" customHeight="1">
      <c r="A692" s="25">
        <v>686</v>
      </c>
      <c r="B692" s="4"/>
      <c r="C692" s="4"/>
      <c r="D692" s="4">
        <v>4350</v>
      </c>
      <c r="E692" s="18" t="s">
        <v>634</v>
      </c>
      <c r="F692" s="8"/>
      <c r="G692" s="8"/>
      <c r="H692" s="8">
        <f>SUM(H693)</f>
        <v>341</v>
      </c>
      <c r="I692" s="64">
        <f>SUM(I693)</f>
        <v>340.47</v>
      </c>
      <c r="J692" s="58">
        <f t="shared" si="13"/>
        <v>99.84457478005866</v>
      </c>
      <c r="K692" s="13"/>
    </row>
    <row r="693" spans="1:11" ht="16.5" customHeight="1">
      <c r="A693" s="25">
        <v>687</v>
      </c>
      <c r="B693" s="4"/>
      <c r="C693" s="4"/>
      <c r="D693" s="4"/>
      <c r="E693" s="18" t="s">
        <v>634</v>
      </c>
      <c r="F693" s="8"/>
      <c r="G693" s="8"/>
      <c r="H693" s="8">
        <v>341</v>
      </c>
      <c r="I693" s="64">
        <v>340.47</v>
      </c>
      <c r="J693" s="58">
        <f t="shared" si="13"/>
        <v>99.84457478005866</v>
      </c>
      <c r="K693" s="13"/>
    </row>
    <row r="694" spans="1:11" ht="13.5" customHeight="1">
      <c r="A694" s="25">
        <v>688</v>
      </c>
      <c r="B694" s="4"/>
      <c r="C694" s="4"/>
      <c r="D694" s="4">
        <v>4360</v>
      </c>
      <c r="E694" s="18" t="s">
        <v>733</v>
      </c>
      <c r="F694" s="8"/>
      <c r="G694" s="8">
        <f>SUM(G695)</f>
        <v>3200</v>
      </c>
      <c r="H694" s="8">
        <f>SUM(H695)</f>
        <v>3200</v>
      </c>
      <c r="I694" s="64">
        <f>SUM(I695)</f>
        <v>3096.65</v>
      </c>
      <c r="J694" s="58">
        <f t="shared" si="13"/>
        <v>96.7703125</v>
      </c>
      <c r="K694" s="13"/>
    </row>
    <row r="695" spans="1:11" ht="13.5" customHeight="1">
      <c r="A695" s="25">
        <v>689</v>
      </c>
      <c r="B695" s="4"/>
      <c r="C695" s="4"/>
      <c r="D695" s="4"/>
      <c r="E695" s="18" t="s">
        <v>641</v>
      </c>
      <c r="F695" s="8"/>
      <c r="G695" s="8">
        <v>3200</v>
      </c>
      <c r="H695" s="8">
        <v>3200</v>
      </c>
      <c r="I695" s="64">
        <v>3096.65</v>
      </c>
      <c r="J695" s="58">
        <f t="shared" si="13"/>
        <v>96.7703125</v>
      </c>
      <c r="K695" s="13"/>
    </row>
    <row r="696" spans="1:11" ht="13.5" customHeight="1">
      <c r="A696" s="25">
        <v>690</v>
      </c>
      <c r="B696" s="4"/>
      <c r="C696" s="4"/>
      <c r="D696" s="4">
        <v>4370</v>
      </c>
      <c r="E696" s="18" t="s">
        <v>447</v>
      </c>
      <c r="F696" s="8"/>
      <c r="G696" s="8">
        <f>SUM(G697)</f>
        <v>4800</v>
      </c>
      <c r="H696" s="8">
        <f>SUM(H697)</f>
        <v>3560</v>
      </c>
      <c r="I696" s="64">
        <f>SUM(I697)</f>
        <v>3434.02</v>
      </c>
      <c r="J696" s="58">
        <f t="shared" si="13"/>
        <v>96.46123595505618</v>
      </c>
      <c r="K696" s="13"/>
    </row>
    <row r="697" spans="1:11" ht="13.5" customHeight="1">
      <c r="A697" s="25">
        <v>691</v>
      </c>
      <c r="B697" s="4"/>
      <c r="C697" s="4"/>
      <c r="D697" s="4"/>
      <c r="E697" s="18" t="s">
        <v>642</v>
      </c>
      <c r="F697" s="8"/>
      <c r="G697" s="8">
        <v>4800</v>
      </c>
      <c r="H697" s="8">
        <v>3560</v>
      </c>
      <c r="I697" s="64">
        <v>3434.02</v>
      </c>
      <c r="J697" s="58">
        <f t="shared" si="13"/>
        <v>96.46123595505618</v>
      </c>
      <c r="K697" s="13"/>
    </row>
    <row r="698" spans="1:11" ht="12">
      <c r="A698" s="25">
        <v>692</v>
      </c>
      <c r="B698" s="4"/>
      <c r="C698" s="4"/>
      <c r="D698" s="4">
        <v>4410</v>
      </c>
      <c r="E698" s="18" t="s">
        <v>685</v>
      </c>
      <c r="F698" s="8">
        <f>SUM(F699)</f>
        <v>6000</v>
      </c>
      <c r="G698" s="8">
        <f>SUM(G699)</f>
        <v>4000</v>
      </c>
      <c r="H698" s="8">
        <f>SUM(H699)</f>
        <v>5850</v>
      </c>
      <c r="I698" s="64">
        <f>SUM(I699)</f>
        <v>5837.14</v>
      </c>
      <c r="J698" s="58">
        <f t="shared" si="13"/>
        <v>99.78017094017095</v>
      </c>
      <c r="K698" s="13"/>
    </row>
    <row r="699" spans="1:11" ht="36">
      <c r="A699" s="25">
        <v>693</v>
      </c>
      <c r="B699" s="4"/>
      <c r="C699" s="4"/>
      <c r="D699" s="4"/>
      <c r="E699" s="18" t="s">
        <v>671</v>
      </c>
      <c r="F699" s="8">
        <v>6000</v>
      </c>
      <c r="G699" s="8">
        <v>4000</v>
      </c>
      <c r="H699" s="8">
        <v>5850</v>
      </c>
      <c r="I699" s="64">
        <v>5837.14</v>
      </c>
      <c r="J699" s="58">
        <f t="shared" si="13"/>
        <v>99.78017094017095</v>
      </c>
      <c r="K699" s="13"/>
    </row>
    <row r="700" spans="1:11" ht="12">
      <c r="A700" s="25">
        <v>694</v>
      </c>
      <c r="B700" s="4"/>
      <c r="C700" s="4"/>
      <c r="D700" s="4">
        <v>4430</v>
      </c>
      <c r="E700" s="18" t="s">
        <v>605</v>
      </c>
      <c r="F700" s="8">
        <f>SUM(F701)</f>
        <v>3000</v>
      </c>
      <c r="G700" s="8">
        <f>SUM(G701)</f>
        <v>6000</v>
      </c>
      <c r="H700" s="8">
        <f>SUM(H701)</f>
        <v>3360</v>
      </c>
      <c r="I700" s="64">
        <f>SUM(I701)</f>
        <v>3357</v>
      </c>
      <c r="J700" s="58">
        <f t="shared" si="13"/>
        <v>99.91071428571429</v>
      </c>
      <c r="K700" s="13"/>
    </row>
    <row r="701" spans="1:11" ht="12">
      <c r="A701" s="25">
        <v>695</v>
      </c>
      <c r="B701" s="4"/>
      <c r="C701" s="4"/>
      <c r="D701" s="4"/>
      <c r="E701" s="18" t="s">
        <v>61</v>
      </c>
      <c r="F701" s="8">
        <v>3000</v>
      </c>
      <c r="G701" s="8">
        <v>6000</v>
      </c>
      <c r="H701" s="8">
        <v>3360</v>
      </c>
      <c r="I701" s="64">
        <v>3357</v>
      </c>
      <c r="J701" s="58">
        <f t="shared" si="13"/>
        <v>99.91071428571429</v>
      </c>
      <c r="K701" s="13"/>
    </row>
    <row r="702" spans="1:11" ht="12">
      <c r="A702" s="25">
        <v>696</v>
      </c>
      <c r="B702" s="4"/>
      <c r="C702" s="4"/>
      <c r="D702" s="4">
        <v>4440</v>
      </c>
      <c r="E702" s="18" t="s">
        <v>690</v>
      </c>
      <c r="F702" s="8">
        <v>6581</v>
      </c>
      <c r="G702" s="8">
        <f>SUM(G703)</f>
        <v>8580</v>
      </c>
      <c r="H702" s="8">
        <f>SUM(H703)</f>
        <v>8448</v>
      </c>
      <c r="I702" s="64">
        <f>SUM(I703)</f>
        <v>8448</v>
      </c>
      <c r="J702" s="58">
        <f t="shared" si="13"/>
        <v>100</v>
      </c>
      <c r="K702" s="13"/>
    </row>
    <row r="703" spans="1:11" ht="24">
      <c r="A703" s="25">
        <v>697</v>
      </c>
      <c r="B703" s="4"/>
      <c r="C703" s="4"/>
      <c r="D703" s="4"/>
      <c r="E703" s="18" t="s">
        <v>670</v>
      </c>
      <c r="F703" s="8"/>
      <c r="G703" s="8">
        <v>8580</v>
      </c>
      <c r="H703" s="8">
        <v>8448</v>
      </c>
      <c r="I703" s="64">
        <v>8448</v>
      </c>
      <c r="J703" s="58">
        <f t="shared" si="13"/>
        <v>100</v>
      </c>
      <c r="K703" s="13"/>
    </row>
    <row r="704" spans="1:11" ht="12">
      <c r="A704" s="25">
        <v>698</v>
      </c>
      <c r="B704" s="4"/>
      <c r="C704" s="4"/>
      <c r="D704" s="4">
        <v>4700</v>
      </c>
      <c r="E704" s="18" t="s">
        <v>162</v>
      </c>
      <c r="F704" s="8"/>
      <c r="G704" s="8">
        <f>SUM(G705)</f>
        <v>6000</v>
      </c>
      <c r="H704" s="8">
        <f>SUM(H705)</f>
        <v>8935</v>
      </c>
      <c r="I704" s="64">
        <f>SUM(I705)</f>
        <v>8932.6</v>
      </c>
      <c r="J704" s="58">
        <f t="shared" si="13"/>
        <v>99.97313933967544</v>
      </c>
      <c r="K704" s="13"/>
    </row>
    <row r="705" spans="1:11" ht="12">
      <c r="A705" s="25">
        <v>699</v>
      </c>
      <c r="B705" s="4"/>
      <c r="C705" s="4"/>
      <c r="D705" s="4"/>
      <c r="E705" s="18" t="s">
        <v>669</v>
      </c>
      <c r="F705" s="8"/>
      <c r="G705" s="8">
        <v>6000</v>
      </c>
      <c r="H705" s="8">
        <v>8935</v>
      </c>
      <c r="I705" s="64">
        <v>8932.6</v>
      </c>
      <c r="J705" s="58">
        <f t="shared" si="13"/>
        <v>99.97313933967544</v>
      </c>
      <c r="K705" s="13"/>
    </row>
    <row r="706" spans="1:11" ht="24">
      <c r="A706" s="25">
        <v>700</v>
      </c>
      <c r="B706" s="4"/>
      <c r="C706" s="4"/>
      <c r="D706" s="4">
        <v>4740</v>
      </c>
      <c r="E706" s="18" t="s">
        <v>338</v>
      </c>
      <c r="F706" s="8"/>
      <c r="G706" s="8">
        <f>SUM(G707)</f>
        <v>2500</v>
      </c>
      <c r="H706" s="8">
        <f>SUM(H707)</f>
        <v>2290</v>
      </c>
      <c r="I706" s="64">
        <f>SUM(I707)</f>
        <v>2289.89</v>
      </c>
      <c r="J706" s="58">
        <f t="shared" si="13"/>
        <v>99.99519650655022</v>
      </c>
      <c r="K706" s="13"/>
    </row>
    <row r="707" spans="1:11" ht="12.75" customHeight="1">
      <c r="A707" s="25">
        <v>701</v>
      </c>
      <c r="B707" s="4"/>
      <c r="C707" s="4"/>
      <c r="D707" s="4"/>
      <c r="E707" s="18" t="s">
        <v>179</v>
      </c>
      <c r="F707" s="8"/>
      <c r="G707" s="8">
        <v>2500</v>
      </c>
      <c r="H707" s="8">
        <v>2290</v>
      </c>
      <c r="I707" s="64">
        <v>2289.89</v>
      </c>
      <c r="J707" s="58">
        <f t="shared" si="13"/>
        <v>99.99519650655022</v>
      </c>
      <c r="K707" s="13"/>
    </row>
    <row r="708" spans="1:11" ht="12">
      <c r="A708" s="25">
        <v>702</v>
      </c>
      <c r="B708" s="4"/>
      <c r="C708" s="4"/>
      <c r="D708" s="4">
        <v>4750</v>
      </c>
      <c r="E708" s="18" t="s">
        <v>141</v>
      </c>
      <c r="F708" s="8"/>
      <c r="G708" s="8">
        <f>SUM(G709)</f>
        <v>2000</v>
      </c>
      <c r="H708" s="8">
        <f>SUM(H709)</f>
        <v>3930</v>
      </c>
      <c r="I708" s="64">
        <f>SUM(I709)</f>
        <v>3816.01</v>
      </c>
      <c r="J708" s="58">
        <f t="shared" si="13"/>
        <v>97.09949109414758</v>
      </c>
      <c r="K708" s="13"/>
    </row>
    <row r="709" spans="1:11" ht="12">
      <c r="A709" s="25">
        <v>703</v>
      </c>
      <c r="B709" s="4"/>
      <c r="C709" s="4"/>
      <c r="D709" s="4"/>
      <c r="E709" s="18" t="s">
        <v>668</v>
      </c>
      <c r="F709" s="8"/>
      <c r="G709" s="8">
        <v>2000</v>
      </c>
      <c r="H709" s="8">
        <v>3930</v>
      </c>
      <c r="I709" s="64">
        <v>3816.01</v>
      </c>
      <c r="J709" s="58">
        <f t="shared" si="13"/>
        <v>97.09949109414758</v>
      </c>
      <c r="K709" s="13"/>
    </row>
    <row r="710" spans="1:11" ht="12">
      <c r="A710" s="25">
        <v>704</v>
      </c>
      <c r="B710" s="4"/>
      <c r="C710" s="4"/>
      <c r="D710" s="4">
        <v>6060</v>
      </c>
      <c r="E710" s="18" t="s">
        <v>691</v>
      </c>
      <c r="F710" s="8" t="e">
        <f>SUM(#REF!+F711)</f>
        <v>#REF!</v>
      </c>
      <c r="G710" s="8">
        <f>SUM(G711)</f>
        <v>20000</v>
      </c>
      <c r="H710" s="8">
        <f>SUM(H711)</f>
        <v>10000</v>
      </c>
      <c r="I710" s="64">
        <f>SUM(I711)</f>
        <v>0</v>
      </c>
      <c r="J710" s="58">
        <f t="shared" si="13"/>
        <v>0</v>
      </c>
      <c r="K710" s="13" t="e">
        <f>SUM(#REF!)</f>
        <v>#REF!</v>
      </c>
    </row>
    <row r="711" spans="1:11" ht="12" customHeight="1">
      <c r="A711" s="25">
        <v>705</v>
      </c>
      <c r="B711" s="4"/>
      <c r="C711" s="4"/>
      <c r="D711" s="4"/>
      <c r="E711" s="18" t="s">
        <v>293</v>
      </c>
      <c r="F711" s="8">
        <v>110000</v>
      </c>
      <c r="G711" s="8">
        <v>20000</v>
      </c>
      <c r="H711" s="8">
        <v>10000</v>
      </c>
      <c r="I711" s="64">
        <v>0</v>
      </c>
      <c r="J711" s="58">
        <f t="shared" si="13"/>
        <v>0</v>
      </c>
      <c r="K711" s="13"/>
    </row>
    <row r="712" spans="1:11" ht="12">
      <c r="A712" s="25">
        <v>706</v>
      </c>
      <c r="B712" s="4" t="s">
        <v>521</v>
      </c>
      <c r="C712" s="6">
        <v>80120</v>
      </c>
      <c r="D712" s="6" t="s">
        <v>523</v>
      </c>
      <c r="E712" s="19" t="s">
        <v>335</v>
      </c>
      <c r="F712" s="7" t="e">
        <f>SUM(F713+F717+F719+F721+F723+F725+F727+F729+F731+F733+F735+#REF!+F739+F741+F743+F745+F747+#REF!)</f>
        <v>#REF!</v>
      </c>
      <c r="G712" s="7">
        <f>SUM(G713+G715+G717+G719+G721+G723+G725+G727+G729+G731+G733+G735+G737+G739+G741+G743+G745+G747+G749+G751+G753)</f>
        <v>1504691</v>
      </c>
      <c r="H712" s="7">
        <f>SUM(H713+H715+H717+H719+H721+H723+H725+H727+H729+H731+H733+H735+H737+H739+H741+H743+H745+H747+H749+H751+H753)</f>
        <v>1554637</v>
      </c>
      <c r="I712" s="65">
        <f>SUM(I713+I715+I717+I719+I721+I723+I725+I727+I729+I731+I733+I735+I737+I739+I741+I743+I745+I747+I749+I751+I753)</f>
        <v>1497607.77</v>
      </c>
      <c r="J712" s="58">
        <f t="shared" si="13"/>
        <v>96.33166906486852</v>
      </c>
      <c r="K712" s="12" t="e">
        <f>SUM(K713+K717+K719+K721+K723+K725+K729+K731+K733+K735+#REF!+K739+K741+K743+K745+K747)</f>
        <v>#REF!</v>
      </c>
    </row>
    <row r="713" spans="1:11" ht="12">
      <c r="A713" s="25">
        <v>707</v>
      </c>
      <c r="B713" s="4" t="s">
        <v>521</v>
      </c>
      <c r="C713" s="4" t="s">
        <v>522</v>
      </c>
      <c r="D713" s="4">
        <v>3020</v>
      </c>
      <c r="E713" s="18" t="s">
        <v>383</v>
      </c>
      <c r="F713" s="8">
        <f>SUM(F714:F714)</f>
        <v>66850</v>
      </c>
      <c r="G713" s="8">
        <f>SUM(G714:G714)</f>
        <v>75500</v>
      </c>
      <c r="H713" s="8">
        <f>SUM(H714:H714)</f>
        <v>78800</v>
      </c>
      <c r="I713" s="64">
        <f>SUM(I714:I714)</f>
        <v>75015.97</v>
      </c>
      <c r="J713" s="58">
        <f t="shared" si="13"/>
        <v>95.19793147208122</v>
      </c>
      <c r="K713" s="13">
        <f>SUM(K714:K714)</f>
        <v>12410</v>
      </c>
    </row>
    <row r="714" spans="1:11" ht="12">
      <c r="A714" s="25">
        <v>708</v>
      </c>
      <c r="B714" s="4"/>
      <c r="C714" s="4"/>
      <c r="D714" s="4"/>
      <c r="E714" s="18" t="s">
        <v>384</v>
      </c>
      <c r="F714" s="8">
        <v>66850</v>
      </c>
      <c r="G714" s="8">
        <v>75500</v>
      </c>
      <c r="H714" s="8">
        <v>78800</v>
      </c>
      <c r="I714" s="64">
        <v>75015.97</v>
      </c>
      <c r="J714" s="58">
        <f t="shared" si="13"/>
        <v>95.19793147208122</v>
      </c>
      <c r="K714" s="13">
        <v>12410</v>
      </c>
    </row>
    <row r="715" spans="1:11" ht="12">
      <c r="A715" s="25">
        <v>709</v>
      </c>
      <c r="B715" s="4"/>
      <c r="C715" s="4"/>
      <c r="D715" s="4">
        <v>3240</v>
      </c>
      <c r="E715" s="18" t="s">
        <v>431</v>
      </c>
      <c r="F715" s="8"/>
      <c r="G715" s="8">
        <f>SUM(G716)</f>
        <v>3300</v>
      </c>
      <c r="H715" s="8">
        <f>SUM(H716)</f>
        <v>2732</v>
      </c>
      <c r="I715" s="64">
        <f>SUM(I716)</f>
        <v>2732</v>
      </c>
      <c r="J715" s="58">
        <f t="shared" si="13"/>
        <v>100</v>
      </c>
      <c r="K715" s="13"/>
    </row>
    <row r="716" spans="1:11" ht="12">
      <c r="A716" s="25">
        <v>710</v>
      </c>
      <c r="B716" s="4"/>
      <c r="C716" s="4"/>
      <c r="D716" s="4"/>
      <c r="E716" s="18" t="s">
        <v>667</v>
      </c>
      <c r="F716" s="8"/>
      <c r="G716" s="8">
        <v>3300</v>
      </c>
      <c r="H716" s="8">
        <v>2732</v>
      </c>
      <c r="I716" s="64">
        <v>2732</v>
      </c>
      <c r="J716" s="58">
        <f t="shared" si="13"/>
        <v>100</v>
      </c>
      <c r="K716" s="13"/>
    </row>
    <row r="717" spans="1:11" ht="12">
      <c r="A717" s="25">
        <v>711</v>
      </c>
      <c r="B717" s="4" t="s">
        <v>521</v>
      </c>
      <c r="C717" s="4" t="s">
        <v>522</v>
      </c>
      <c r="D717" s="4">
        <v>4010</v>
      </c>
      <c r="E717" s="18" t="s">
        <v>681</v>
      </c>
      <c r="F717" s="8">
        <f>SUM(F718)</f>
        <v>914790</v>
      </c>
      <c r="G717" s="8">
        <f>SUM(G718)</f>
        <v>950000</v>
      </c>
      <c r="H717" s="8">
        <f>SUM(H718)</f>
        <v>1008575</v>
      </c>
      <c r="I717" s="64">
        <f>SUM(I718)</f>
        <v>970608.98</v>
      </c>
      <c r="J717" s="58">
        <f t="shared" si="13"/>
        <v>96.23567706913218</v>
      </c>
      <c r="K717" s="13">
        <f>SUM(K718:K718)</f>
        <v>0</v>
      </c>
    </row>
    <row r="718" spans="1:11" ht="24">
      <c r="A718" s="25">
        <v>712</v>
      </c>
      <c r="B718" s="4"/>
      <c r="C718" s="4"/>
      <c r="D718" s="4"/>
      <c r="E718" s="18" t="s">
        <v>62</v>
      </c>
      <c r="F718" s="8">
        <v>914790</v>
      </c>
      <c r="G718" s="8">
        <v>950000</v>
      </c>
      <c r="H718" s="8">
        <v>1008575</v>
      </c>
      <c r="I718" s="64">
        <v>970608.98</v>
      </c>
      <c r="J718" s="58">
        <f aca="true" t="shared" si="14" ref="J718:J791">SUM(I718/H718)*100</f>
        <v>96.23567706913218</v>
      </c>
      <c r="K718" s="13"/>
    </row>
    <row r="719" spans="1:11" ht="12">
      <c r="A719" s="25">
        <v>713</v>
      </c>
      <c r="B719" s="4" t="s">
        <v>521</v>
      </c>
      <c r="C719" s="4" t="s">
        <v>522</v>
      </c>
      <c r="D719" s="4">
        <v>4040</v>
      </c>
      <c r="E719" s="18" t="s">
        <v>682</v>
      </c>
      <c r="F719" s="8">
        <v>72803</v>
      </c>
      <c r="G719" s="8">
        <f>SUM(G720)</f>
        <v>77700</v>
      </c>
      <c r="H719" s="8">
        <f>SUM(H720)</f>
        <v>70816</v>
      </c>
      <c r="I719" s="64">
        <f>SUM(I720)</f>
        <v>68655.7</v>
      </c>
      <c r="J719" s="58">
        <f t="shared" si="14"/>
        <v>96.94941821057388</v>
      </c>
      <c r="K719" s="13"/>
    </row>
    <row r="720" spans="1:11" ht="24">
      <c r="A720" s="25">
        <v>714</v>
      </c>
      <c r="B720" s="4"/>
      <c r="C720" s="4"/>
      <c r="D720" s="4"/>
      <c r="E720" s="18" t="s">
        <v>666</v>
      </c>
      <c r="F720" s="8"/>
      <c r="G720" s="8">
        <v>77700</v>
      </c>
      <c r="H720" s="8">
        <v>70816</v>
      </c>
      <c r="I720" s="64">
        <v>68655.7</v>
      </c>
      <c r="J720" s="58">
        <f t="shared" si="14"/>
        <v>96.94941821057388</v>
      </c>
      <c r="K720" s="13"/>
    </row>
    <row r="721" spans="1:11" ht="12">
      <c r="A721" s="25">
        <v>715</v>
      </c>
      <c r="B721" s="4" t="s">
        <v>521</v>
      </c>
      <c r="C721" s="4" t="s">
        <v>522</v>
      </c>
      <c r="D721" s="4">
        <v>4110</v>
      </c>
      <c r="E721" s="18" t="s">
        <v>611</v>
      </c>
      <c r="F721" s="8">
        <v>187000</v>
      </c>
      <c r="G721" s="8">
        <f>SUM(G722)</f>
        <v>190000</v>
      </c>
      <c r="H721" s="8">
        <f>SUM(H722)</f>
        <v>185697</v>
      </c>
      <c r="I721" s="64">
        <f>SUM(I722)</f>
        <v>183514.34</v>
      </c>
      <c r="J721" s="58">
        <f t="shared" si="14"/>
        <v>98.82461213697582</v>
      </c>
      <c r="K721" s="13"/>
    </row>
    <row r="722" spans="1:11" ht="12">
      <c r="A722" s="25">
        <v>716</v>
      </c>
      <c r="B722" s="4"/>
      <c r="C722" s="4"/>
      <c r="D722" s="4"/>
      <c r="E722" s="18" t="s">
        <v>611</v>
      </c>
      <c r="F722" s="8"/>
      <c r="G722" s="8">
        <v>190000</v>
      </c>
      <c r="H722" s="8">
        <v>185697</v>
      </c>
      <c r="I722" s="64">
        <v>183514.34</v>
      </c>
      <c r="J722" s="58">
        <f t="shared" si="14"/>
        <v>98.82461213697582</v>
      </c>
      <c r="K722" s="13"/>
    </row>
    <row r="723" spans="1:11" ht="12">
      <c r="A723" s="25">
        <v>717</v>
      </c>
      <c r="B723" s="4" t="s">
        <v>521</v>
      </c>
      <c r="C723" s="4" t="s">
        <v>522</v>
      </c>
      <c r="D723" s="4">
        <v>4120</v>
      </c>
      <c r="E723" s="18" t="s">
        <v>612</v>
      </c>
      <c r="F723" s="8">
        <v>25500</v>
      </c>
      <c r="G723" s="8">
        <f>SUM(G724)</f>
        <v>27800</v>
      </c>
      <c r="H723" s="8">
        <f>SUM(H724)</f>
        <v>28956</v>
      </c>
      <c r="I723" s="64">
        <f>SUM(I724)</f>
        <v>26365.12</v>
      </c>
      <c r="J723" s="58">
        <f t="shared" si="14"/>
        <v>91.05235529769304</v>
      </c>
      <c r="K723" s="13"/>
    </row>
    <row r="724" spans="1:11" ht="12">
      <c r="A724" s="25">
        <v>718</v>
      </c>
      <c r="B724" s="4"/>
      <c r="C724" s="4"/>
      <c r="D724" s="4"/>
      <c r="E724" s="18" t="s">
        <v>612</v>
      </c>
      <c r="F724" s="8"/>
      <c r="G724" s="8">
        <v>27800</v>
      </c>
      <c r="H724" s="8">
        <v>28956</v>
      </c>
      <c r="I724" s="64">
        <v>26365.12</v>
      </c>
      <c r="J724" s="58">
        <f t="shared" si="14"/>
        <v>91.05235529769304</v>
      </c>
      <c r="K724" s="13"/>
    </row>
    <row r="725" spans="1:11" ht="12">
      <c r="A725" s="25">
        <v>719</v>
      </c>
      <c r="B725" s="4"/>
      <c r="C725" s="4"/>
      <c r="D725" s="4">
        <v>4140</v>
      </c>
      <c r="E725" s="18" t="s">
        <v>472</v>
      </c>
      <c r="F725" s="8">
        <v>6500</v>
      </c>
      <c r="G725" s="8">
        <f>SUM(G726)</f>
        <v>6960</v>
      </c>
      <c r="H725" s="8">
        <f>SUM(H726)</f>
        <v>0</v>
      </c>
      <c r="I725" s="64">
        <f>SUM(I726)</f>
        <v>0</v>
      </c>
      <c r="J725" s="58" t="e">
        <f t="shared" si="14"/>
        <v>#DIV/0!</v>
      </c>
      <c r="K725" s="13"/>
    </row>
    <row r="726" spans="1:11" ht="12">
      <c r="A726" s="25">
        <v>720</v>
      </c>
      <c r="B726" s="4"/>
      <c r="C726" s="4"/>
      <c r="D726" s="4"/>
      <c r="E726" s="18" t="s">
        <v>472</v>
      </c>
      <c r="F726" s="8"/>
      <c r="G726" s="8">
        <v>6960</v>
      </c>
      <c r="H726" s="8">
        <v>0</v>
      </c>
      <c r="I726" s="64">
        <v>0</v>
      </c>
      <c r="J726" s="58" t="e">
        <f t="shared" si="14"/>
        <v>#DIV/0!</v>
      </c>
      <c r="K726" s="13"/>
    </row>
    <row r="727" spans="1:11" ht="12">
      <c r="A727" s="25">
        <v>721</v>
      </c>
      <c r="B727" s="4"/>
      <c r="C727" s="4"/>
      <c r="D727" s="4">
        <v>4170</v>
      </c>
      <c r="E727" s="18" t="s">
        <v>269</v>
      </c>
      <c r="F727" s="8">
        <f>SUM(F728)</f>
        <v>2000</v>
      </c>
      <c r="G727" s="8">
        <f>SUM(G728)</f>
        <v>2000</v>
      </c>
      <c r="H727" s="8">
        <f>SUM(H728)</f>
        <v>2000</v>
      </c>
      <c r="I727" s="64">
        <f>SUM(I728)</f>
        <v>2000</v>
      </c>
      <c r="J727" s="58">
        <f t="shared" si="14"/>
        <v>100</v>
      </c>
      <c r="K727" s="13"/>
    </row>
    <row r="728" spans="1:11" ht="24">
      <c r="A728" s="25">
        <v>722</v>
      </c>
      <c r="B728" s="4"/>
      <c r="C728" s="4"/>
      <c r="D728" s="4"/>
      <c r="E728" s="18" t="s">
        <v>665</v>
      </c>
      <c r="F728" s="8">
        <v>2000</v>
      </c>
      <c r="G728" s="8">
        <v>2000</v>
      </c>
      <c r="H728" s="8">
        <v>2000</v>
      </c>
      <c r="I728" s="64">
        <v>2000</v>
      </c>
      <c r="J728" s="58">
        <f t="shared" si="14"/>
        <v>100</v>
      </c>
      <c r="K728" s="13"/>
    </row>
    <row r="729" spans="1:11" ht="12">
      <c r="A729" s="25">
        <v>723</v>
      </c>
      <c r="B729" s="4" t="s">
        <v>521</v>
      </c>
      <c r="C729" s="4" t="s">
        <v>522</v>
      </c>
      <c r="D729" s="4">
        <v>4210</v>
      </c>
      <c r="E729" s="18" t="s">
        <v>526</v>
      </c>
      <c r="F729" s="8">
        <f>SUM(F730)</f>
        <v>19200</v>
      </c>
      <c r="G729" s="8">
        <f>SUM(G730)</f>
        <v>17500</v>
      </c>
      <c r="H729" s="8">
        <f>SUM(H730)</f>
        <v>17500</v>
      </c>
      <c r="I729" s="64">
        <f>SUM(I730)</f>
        <v>16436.03</v>
      </c>
      <c r="J729" s="58">
        <f t="shared" si="14"/>
        <v>93.92017142857142</v>
      </c>
      <c r="K729" s="13">
        <f>SUM(K730:K730)</f>
        <v>0</v>
      </c>
    </row>
    <row r="730" spans="1:11" ht="24.75" customHeight="1">
      <c r="A730" s="25">
        <v>724</v>
      </c>
      <c r="B730" s="4"/>
      <c r="C730" s="4"/>
      <c r="D730" s="4"/>
      <c r="E730" s="18" t="s">
        <v>448</v>
      </c>
      <c r="F730" s="8">
        <v>19200</v>
      </c>
      <c r="G730" s="8">
        <v>17500</v>
      </c>
      <c r="H730" s="8">
        <v>17500</v>
      </c>
      <c r="I730" s="64">
        <v>16436.03</v>
      </c>
      <c r="J730" s="58">
        <f t="shared" si="14"/>
        <v>93.92017142857142</v>
      </c>
      <c r="K730" s="13"/>
    </row>
    <row r="731" spans="1:11" ht="12">
      <c r="A731" s="25">
        <v>725</v>
      </c>
      <c r="B731" s="4" t="s">
        <v>521</v>
      </c>
      <c r="C731" s="4" t="s">
        <v>522</v>
      </c>
      <c r="D731" s="4">
        <v>4240</v>
      </c>
      <c r="E731" s="18" t="s">
        <v>709</v>
      </c>
      <c r="F731" s="8">
        <v>20000</v>
      </c>
      <c r="G731" s="8">
        <f>SUM(G732)</f>
        <v>18000</v>
      </c>
      <c r="H731" s="8">
        <f>SUM(H732)</f>
        <v>18500</v>
      </c>
      <c r="I731" s="64">
        <f>SUM(I732)</f>
        <v>18341.83</v>
      </c>
      <c r="J731" s="58">
        <f t="shared" si="14"/>
        <v>99.14502702702703</v>
      </c>
      <c r="K731" s="13"/>
    </row>
    <row r="732" spans="1:11" ht="12">
      <c r="A732" s="25">
        <v>726</v>
      </c>
      <c r="B732" s="4"/>
      <c r="C732" s="4"/>
      <c r="D732" s="4"/>
      <c r="E732" s="18" t="s">
        <v>63</v>
      </c>
      <c r="F732" s="8"/>
      <c r="G732" s="8">
        <v>18000</v>
      </c>
      <c r="H732" s="8">
        <v>18500</v>
      </c>
      <c r="I732" s="64">
        <v>18341.83</v>
      </c>
      <c r="J732" s="58">
        <f t="shared" si="14"/>
        <v>99.14502702702703</v>
      </c>
      <c r="K732" s="13"/>
    </row>
    <row r="733" spans="1:11" ht="12">
      <c r="A733" s="25">
        <v>727</v>
      </c>
      <c r="B733" s="4" t="s">
        <v>521</v>
      </c>
      <c r="C733" s="4" t="s">
        <v>522</v>
      </c>
      <c r="D733" s="4">
        <v>4260</v>
      </c>
      <c r="E733" s="18" t="s">
        <v>528</v>
      </c>
      <c r="F733" s="8">
        <v>52500</v>
      </c>
      <c r="G733" s="8">
        <f>SUM(G734)</f>
        <v>55000</v>
      </c>
      <c r="H733" s="8">
        <f>SUM(H734)</f>
        <v>55000</v>
      </c>
      <c r="I733" s="64">
        <f>SUM(I734)</f>
        <v>49200.16</v>
      </c>
      <c r="J733" s="58">
        <f t="shared" si="14"/>
        <v>89.45483636363637</v>
      </c>
      <c r="K733" s="13"/>
    </row>
    <row r="734" spans="1:11" ht="12">
      <c r="A734" s="25">
        <v>728</v>
      </c>
      <c r="B734" s="4"/>
      <c r="C734" s="4"/>
      <c r="D734" s="4"/>
      <c r="E734" s="18" t="s">
        <v>449</v>
      </c>
      <c r="F734" s="8"/>
      <c r="G734" s="8">
        <v>55000</v>
      </c>
      <c r="H734" s="8">
        <v>55000</v>
      </c>
      <c r="I734" s="64">
        <v>49200.16</v>
      </c>
      <c r="J734" s="58">
        <f t="shared" si="14"/>
        <v>89.45483636363637</v>
      </c>
      <c r="K734" s="13"/>
    </row>
    <row r="735" spans="1:11" ht="12">
      <c r="A735" s="25">
        <v>729</v>
      </c>
      <c r="B735" s="4" t="s">
        <v>521</v>
      </c>
      <c r="C735" s="4" t="s">
        <v>522</v>
      </c>
      <c r="D735" s="4">
        <v>4270</v>
      </c>
      <c r="E735" s="18" t="s">
        <v>532</v>
      </c>
      <c r="F735" s="8">
        <f>SUM(F736)</f>
        <v>3000</v>
      </c>
      <c r="G735" s="8">
        <f>SUM(G736)</f>
        <v>3000</v>
      </c>
      <c r="H735" s="8">
        <f>SUM(H736)</f>
        <v>3000</v>
      </c>
      <c r="I735" s="64">
        <f>SUM(I736)</f>
        <v>2417.4</v>
      </c>
      <c r="J735" s="58">
        <f t="shared" si="14"/>
        <v>80.58000000000001</v>
      </c>
      <c r="K735" s="13">
        <f>SUM(K736:K736)</f>
        <v>0</v>
      </c>
    </row>
    <row r="736" spans="1:11" ht="12.75" customHeight="1">
      <c r="A736" s="25">
        <v>730</v>
      </c>
      <c r="B736" s="4"/>
      <c r="C736" s="4"/>
      <c r="D736" s="4"/>
      <c r="E736" s="18" t="s">
        <v>421</v>
      </c>
      <c r="F736" s="8">
        <v>3000</v>
      </c>
      <c r="G736" s="8">
        <v>3000</v>
      </c>
      <c r="H736" s="8">
        <v>3000</v>
      </c>
      <c r="I736" s="64">
        <v>2417.4</v>
      </c>
      <c r="J736" s="58">
        <f t="shared" si="14"/>
        <v>80.58000000000001</v>
      </c>
      <c r="K736" s="13"/>
    </row>
    <row r="737" spans="1:11" ht="12">
      <c r="A737" s="25">
        <v>731</v>
      </c>
      <c r="B737" s="4"/>
      <c r="C737" s="4"/>
      <c r="D737" s="4">
        <v>4280</v>
      </c>
      <c r="E737" s="18" t="s">
        <v>664</v>
      </c>
      <c r="F737" s="8"/>
      <c r="G737" s="8">
        <f>SUM(G738)</f>
        <v>1500</v>
      </c>
      <c r="H737" s="8">
        <f>SUM(H738)</f>
        <v>500</v>
      </c>
      <c r="I737" s="64">
        <f>SUM(I738)</f>
        <v>380</v>
      </c>
      <c r="J737" s="58">
        <f t="shared" si="14"/>
        <v>76</v>
      </c>
      <c r="K737" s="13"/>
    </row>
    <row r="738" spans="1:11" ht="24">
      <c r="A738" s="25">
        <v>732</v>
      </c>
      <c r="B738" s="4"/>
      <c r="C738" s="4"/>
      <c r="D738" s="4"/>
      <c r="E738" s="18" t="s">
        <v>663</v>
      </c>
      <c r="F738" s="8"/>
      <c r="G738" s="8">
        <v>1500</v>
      </c>
      <c r="H738" s="8">
        <v>500</v>
      </c>
      <c r="I738" s="64">
        <v>380</v>
      </c>
      <c r="J738" s="58">
        <f t="shared" si="14"/>
        <v>76</v>
      </c>
      <c r="K738" s="13"/>
    </row>
    <row r="739" spans="1:11" ht="12">
      <c r="A739" s="25">
        <v>733</v>
      </c>
      <c r="B739" s="4" t="s">
        <v>521</v>
      </c>
      <c r="C739" s="4" t="s">
        <v>522</v>
      </c>
      <c r="D739" s="4">
        <v>4300</v>
      </c>
      <c r="E739" s="18" t="s">
        <v>604</v>
      </c>
      <c r="F739" s="8">
        <f>SUM(F740)</f>
        <v>22380</v>
      </c>
      <c r="G739" s="8">
        <f>SUM(G740)</f>
        <v>15200</v>
      </c>
      <c r="H739" s="8">
        <f>SUM(H740)</f>
        <v>20200</v>
      </c>
      <c r="I739" s="64">
        <f>SUM(I740)</f>
        <v>20154.39</v>
      </c>
      <c r="J739" s="58">
        <f t="shared" si="14"/>
        <v>99.77420792079208</v>
      </c>
      <c r="K739" s="13">
        <f>SUM(K740:K740)</f>
        <v>0</v>
      </c>
    </row>
    <row r="740" spans="1:11" ht="24">
      <c r="A740" s="25">
        <v>734</v>
      </c>
      <c r="B740" s="4"/>
      <c r="C740" s="4"/>
      <c r="D740" s="4"/>
      <c r="E740" s="18" t="s">
        <v>64</v>
      </c>
      <c r="F740" s="8">
        <v>22380</v>
      </c>
      <c r="G740" s="8">
        <v>15200</v>
      </c>
      <c r="H740" s="8">
        <v>20200</v>
      </c>
      <c r="I740" s="64">
        <v>20154.39</v>
      </c>
      <c r="J740" s="58">
        <f t="shared" si="14"/>
        <v>99.77420792079208</v>
      </c>
      <c r="K740" s="13"/>
    </row>
    <row r="741" spans="1:11" ht="12">
      <c r="A741" s="25">
        <v>735</v>
      </c>
      <c r="B741" s="4"/>
      <c r="C741" s="4"/>
      <c r="D741" s="4">
        <v>4410</v>
      </c>
      <c r="E741" s="18" t="s">
        <v>685</v>
      </c>
      <c r="F741" s="8">
        <v>2300</v>
      </c>
      <c r="G741" s="8">
        <f>SUM(G742)</f>
        <v>1000</v>
      </c>
      <c r="H741" s="8">
        <f>SUM(H742)</f>
        <v>1800</v>
      </c>
      <c r="I741" s="64">
        <f>SUM(I742)</f>
        <v>1737.3</v>
      </c>
      <c r="J741" s="58">
        <f t="shared" si="14"/>
        <v>96.51666666666667</v>
      </c>
      <c r="K741" s="13"/>
    </row>
    <row r="742" spans="1:11" ht="12">
      <c r="A742" s="25">
        <v>736</v>
      </c>
      <c r="B742" s="4"/>
      <c r="C742" s="4"/>
      <c r="D742" s="4"/>
      <c r="E742" s="18" t="s">
        <v>662</v>
      </c>
      <c r="F742" s="8"/>
      <c r="G742" s="8">
        <v>1000</v>
      </c>
      <c r="H742" s="8">
        <v>1800</v>
      </c>
      <c r="I742" s="64">
        <v>1737.3</v>
      </c>
      <c r="J742" s="58">
        <f t="shared" si="14"/>
        <v>96.51666666666667</v>
      </c>
      <c r="K742" s="13"/>
    </row>
    <row r="743" spans="1:11" ht="12">
      <c r="A743" s="25">
        <v>737</v>
      </c>
      <c r="B743" s="4" t="s">
        <v>521</v>
      </c>
      <c r="C743" s="4" t="s">
        <v>522</v>
      </c>
      <c r="D743" s="4">
        <v>4420</v>
      </c>
      <c r="E743" s="18" t="s">
        <v>333</v>
      </c>
      <c r="F743" s="8">
        <v>3000</v>
      </c>
      <c r="G743" s="8">
        <f>SUM(G744)</f>
        <v>3000</v>
      </c>
      <c r="H743" s="8">
        <f>SUM(H744)</f>
        <v>0</v>
      </c>
      <c r="I743" s="64">
        <f>SUM(I744)</f>
        <v>0</v>
      </c>
      <c r="J743" s="58" t="e">
        <f t="shared" si="14"/>
        <v>#DIV/0!</v>
      </c>
      <c r="K743" s="13"/>
    </row>
    <row r="744" spans="1:11" ht="12">
      <c r="A744" s="25">
        <v>738</v>
      </c>
      <c r="B744" s="4"/>
      <c r="C744" s="4"/>
      <c r="D744" s="4"/>
      <c r="E744" s="18" t="s">
        <v>661</v>
      </c>
      <c r="F744" s="8"/>
      <c r="G744" s="8">
        <v>3000</v>
      </c>
      <c r="H744" s="8">
        <v>0</v>
      </c>
      <c r="I744" s="64">
        <v>0</v>
      </c>
      <c r="J744" s="58" t="e">
        <f t="shared" si="14"/>
        <v>#DIV/0!</v>
      </c>
      <c r="K744" s="13"/>
    </row>
    <row r="745" spans="1:11" ht="12">
      <c r="A745" s="25">
        <v>739</v>
      </c>
      <c r="B745" s="4" t="s">
        <v>521</v>
      </c>
      <c r="C745" s="4" t="s">
        <v>522</v>
      </c>
      <c r="D745" s="4">
        <v>4430</v>
      </c>
      <c r="E745" s="18" t="s">
        <v>605</v>
      </c>
      <c r="F745" s="8">
        <f>SUM(F746)</f>
        <v>4400</v>
      </c>
      <c r="G745" s="8">
        <f>SUM(G746)</f>
        <v>4000</v>
      </c>
      <c r="H745" s="8">
        <f>SUM(H746)</f>
        <v>4000</v>
      </c>
      <c r="I745" s="64">
        <f>SUM(I746)</f>
        <v>3697</v>
      </c>
      <c r="J745" s="58">
        <f t="shared" si="14"/>
        <v>92.425</v>
      </c>
      <c r="K745" s="13">
        <f>SUM(K746:K746)</f>
        <v>0</v>
      </c>
    </row>
    <row r="746" spans="1:11" ht="12">
      <c r="A746" s="25">
        <v>740</v>
      </c>
      <c r="B746" s="4"/>
      <c r="C746" s="4"/>
      <c r="D746" s="4"/>
      <c r="E746" s="18" t="s">
        <v>61</v>
      </c>
      <c r="F746" s="8">
        <v>4400</v>
      </c>
      <c r="G746" s="8">
        <v>4000</v>
      </c>
      <c r="H746" s="8">
        <v>4000</v>
      </c>
      <c r="I746" s="64">
        <v>3697</v>
      </c>
      <c r="J746" s="58">
        <f t="shared" si="14"/>
        <v>92.425</v>
      </c>
      <c r="K746" s="13"/>
    </row>
    <row r="747" spans="1:11" ht="12">
      <c r="A747" s="25">
        <v>741</v>
      </c>
      <c r="B747" s="4" t="s">
        <v>521</v>
      </c>
      <c r="C747" s="4" t="s">
        <v>522</v>
      </c>
      <c r="D747" s="4">
        <v>4440</v>
      </c>
      <c r="E747" s="18" t="s">
        <v>690</v>
      </c>
      <c r="F747" s="8">
        <v>48821</v>
      </c>
      <c r="G747" s="8">
        <f>SUM(G748)</f>
        <v>47431</v>
      </c>
      <c r="H747" s="8">
        <f>SUM(H748)</f>
        <v>51561</v>
      </c>
      <c r="I747" s="64">
        <f>SUM(I748)</f>
        <v>51561</v>
      </c>
      <c r="J747" s="58">
        <f t="shared" si="14"/>
        <v>100</v>
      </c>
      <c r="K747" s="13"/>
    </row>
    <row r="748" spans="1:11" ht="24">
      <c r="A748" s="25">
        <v>742</v>
      </c>
      <c r="B748" s="4"/>
      <c r="C748" s="4"/>
      <c r="D748" s="4"/>
      <c r="E748" s="18" t="s">
        <v>660</v>
      </c>
      <c r="F748" s="8"/>
      <c r="G748" s="8">
        <v>47431</v>
      </c>
      <c r="H748" s="8">
        <v>51561</v>
      </c>
      <c r="I748" s="64">
        <v>51561</v>
      </c>
      <c r="J748" s="58">
        <f t="shared" si="14"/>
        <v>100</v>
      </c>
      <c r="K748" s="13"/>
    </row>
    <row r="749" spans="1:11" ht="12">
      <c r="A749" s="25">
        <v>743</v>
      </c>
      <c r="B749" s="4"/>
      <c r="C749" s="4"/>
      <c r="D749" s="4">
        <v>4700</v>
      </c>
      <c r="E749" s="18" t="s">
        <v>162</v>
      </c>
      <c r="F749" s="8"/>
      <c r="G749" s="8">
        <f>SUM(G750)</f>
        <v>800</v>
      </c>
      <c r="H749" s="8">
        <f>SUM(H750)</f>
        <v>0</v>
      </c>
      <c r="I749" s="64">
        <f>SUM(I750)</f>
        <v>0</v>
      </c>
      <c r="J749" s="58" t="e">
        <f t="shared" si="14"/>
        <v>#DIV/0!</v>
      </c>
      <c r="K749" s="13"/>
    </row>
    <row r="750" spans="1:11" ht="12">
      <c r="A750" s="25">
        <v>744</v>
      </c>
      <c r="B750" s="4"/>
      <c r="C750" s="4"/>
      <c r="D750" s="4"/>
      <c r="E750" s="18" t="s">
        <v>658</v>
      </c>
      <c r="F750" s="8"/>
      <c r="G750" s="8">
        <v>800</v>
      </c>
      <c r="H750" s="8">
        <v>0</v>
      </c>
      <c r="I750" s="64">
        <v>0</v>
      </c>
      <c r="J750" s="58" t="e">
        <f t="shared" si="14"/>
        <v>#DIV/0!</v>
      </c>
      <c r="K750" s="13"/>
    </row>
    <row r="751" spans="1:11" ht="24">
      <c r="A751" s="25">
        <v>745</v>
      </c>
      <c r="B751" s="4"/>
      <c r="C751" s="4"/>
      <c r="D751" s="4">
        <v>4740</v>
      </c>
      <c r="E751" s="18" t="s">
        <v>338</v>
      </c>
      <c r="F751" s="8"/>
      <c r="G751" s="8">
        <f>SUM(G752)</f>
        <v>3000</v>
      </c>
      <c r="H751" s="8">
        <v>3000</v>
      </c>
      <c r="I751" s="64">
        <v>2791.55</v>
      </c>
      <c r="J751" s="58">
        <f t="shared" si="14"/>
        <v>93.05166666666668</v>
      </c>
      <c r="K751" s="13"/>
    </row>
    <row r="752" spans="1:11" ht="12">
      <c r="A752" s="25">
        <v>746</v>
      </c>
      <c r="B752" s="4"/>
      <c r="C752" s="4"/>
      <c r="D752" s="4"/>
      <c r="E752" s="18" t="s">
        <v>400</v>
      </c>
      <c r="F752" s="8"/>
      <c r="G752" s="8">
        <v>3000</v>
      </c>
      <c r="H752" s="8">
        <v>3000</v>
      </c>
      <c r="I752" s="64">
        <v>2791.55</v>
      </c>
      <c r="J752" s="58">
        <f t="shared" si="14"/>
        <v>93.05166666666668</v>
      </c>
      <c r="K752" s="13"/>
    </row>
    <row r="753" spans="1:11" ht="12">
      <c r="A753" s="25">
        <v>747</v>
      </c>
      <c r="B753" s="4"/>
      <c r="C753" s="4"/>
      <c r="D753" s="4">
        <v>4750</v>
      </c>
      <c r="E753" s="18" t="s">
        <v>423</v>
      </c>
      <c r="F753" s="8"/>
      <c r="G753" s="8">
        <f>SUM(G754)</f>
        <v>2000</v>
      </c>
      <c r="H753" s="8">
        <f>SUM(H754)</f>
        <v>2000</v>
      </c>
      <c r="I753" s="64">
        <f>SUM(I754)</f>
        <v>1999</v>
      </c>
      <c r="J753" s="58">
        <f t="shared" si="14"/>
        <v>99.95</v>
      </c>
      <c r="K753" s="13"/>
    </row>
    <row r="754" spans="1:11" ht="12">
      <c r="A754" s="25">
        <v>748</v>
      </c>
      <c r="B754" s="4"/>
      <c r="C754" s="4"/>
      <c r="D754" s="4"/>
      <c r="E754" s="18" t="s">
        <v>399</v>
      </c>
      <c r="F754" s="8"/>
      <c r="G754" s="8">
        <v>2000</v>
      </c>
      <c r="H754" s="8">
        <v>2000</v>
      </c>
      <c r="I754" s="64">
        <v>1999</v>
      </c>
      <c r="J754" s="58">
        <f t="shared" si="14"/>
        <v>99.95</v>
      </c>
      <c r="K754" s="13"/>
    </row>
    <row r="755" spans="1:11" ht="12">
      <c r="A755" s="25">
        <v>749</v>
      </c>
      <c r="B755" s="4"/>
      <c r="C755" s="6">
        <v>80146</v>
      </c>
      <c r="D755" s="6"/>
      <c r="E755" s="19" t="s">
        <v>474</v>
      </c>
      <c r="F755" s="7">
        <f>SUM(F756)</f>
        <v>37782</v>
      </c>
      <c r="G755" s="7">
        <f>SUM(G756)</f>
        <v>69387</v>
      </c>
      <c r="H755" s="7">
        <f>SUM(H756+H761)</f>
        <v>73322</v>
      </c>
      <c r="I755" s="65">
        <f>SUM(I756+I761)</f>
        <v>60299.6</v>
      </c>
      <c r="J755" s="58">
        <f t="shared" si="14"/>
        <v>82.2394370039006</v>
      </c>
      <c r="K755" s="12" t="e">
        <f>SUM(#REF!,#REF!,K756,#REF!)</f>
        <v>#REF!</v>
      </c>
    </row>
    <row r="756" spans="1:11" ht="12">
      <c r="A756" s="25">
        <v>750</v>
      </c>
      <c r="B756" s="4"/>
      <c r="C756" s="4"/>
      <c r="D756" s="4">
        <v>4300</v>
      </c>
      <c r="E756" s="18" t="s">
        <v>604</v>
      </c>
      <c r="F756" s="8">
        <f>SUM(F757:F760)</f>
        <v>37782</v>
      </c>
      <c r="G756" s="8">
        <f>SUM(G757:G760)</f>
        <v>69387</v>
      </c>
      <c r="H756" s="8">
        <v>12945</v>
      </c>
      <c r="I756" s="64">
        <v>12945</v>
      </c>
      <c r="J756" s="58">
        <f t="shared" si="14"/>
        <v>100</v>
      </c>
      <c r="K756" s="13">
        <f>SUM(K757:K760)</f>
        <v>-9776</v>
      </c>
    </row>
    <row r="757" spans="1:11" ht="12" hidden="1">
      <c r="A757" s="25">
        <v>751</v>
      </c>
      <c r="B757" s="4"/>
      <c r="C757" s="4"/>
      <c r="D757" s="4"/>
      <c r="E757" s="18" t="s">
        <v>424</v>
      </c>
      <c r="F757" s="8">
        <v>10982</v>
      </c>
      <c r="G757" s="8">
        <v>35348</v>
      </c>
      <c r="H757" s="8">
        <v>35348</v>
      </c>
      <c r="I757" s="64">
        <v>8955</v>
      </c>
      <c r="J757" s="58">
        <f t="shared" si="14"/>
        <v>25.333823695824375</v>
      </c>
      <c r="K757" s="13">
        <v>810</v>
      </c>
    </row>
    <row r="758" spans="1:11" ht="12" hidden="1">
      <c r="A758" s="25">
        <v>752</v>
      </c>
      <c r="B758" s="4"/>
      <c r="C758" s="4"/>
      <c r="D758" s="4"/>
      <c r="E758" s="18" t="s">
        <v>425</v>
      </c>
      <c r="F758" s="8">
        <v>12616</v>
      </c>
      <c r="G758" s="8">
        <v>21587</v>
      </c>
      <c r="H758" s="8">
        <v>21587</v>
      </c>
      <c r="I758" s="64"/>
      <c r="J758" s="58">
        <f t="shared" si="14"/>
        <v>0</v>
      </c>
      <c r="K758" s="13">
        <v>-15670</v>
      </c>
    </row>
    <row r="759" spans="1:11" ht="12" hidden="1">
      <c r="A759" s="25">
        <v>753</v>
      </c>
      <c r="B759" s="4"/>
      <c r="C759" s="4"/>
      <c r="D759" s="4"/>
      <c r="E759" s="18" t="s">
        <v>426</v>
      </c>
      <c r="F759" s="8">
        <v>6732</v>
      </c>
      <c r="G759" s="8">
        <v>4279</v>
      </c>
      <c r="H759" s="8">
        <v>4279</v>
      </c>
      <c r="I759" s="64"/>
      <c r="J759" s="58">
        <f t="shared" si="14"/>
        <v>0</v>
      </c>
      <c r="K759" s="13">
        <v>5084</v>
      </c>
    </row>
    <row r="760" spans="1:11" ht="12" hidden="1">
      <c r="A760" s="25">
        <v>754</v>
      </c>
      <c r="B760" s="4"/>
      <c r="C760" s="4"/>
      <c r="D760" s="4"/>
      <c r="E760" s="18" t="s">
        <v>427</v>
      </c>
      <c r="F760" s="8">
        <v>7452</v>
      </c>
      <c r="G760" s="8">
        <v>8173</v>
      </c>
      <c r="H760" s="8">
        <v>8173</v>
      </c>
      <c r="I760" s="64"/>
      <c r="J760" s="58">
        <f t="shared" si="14"/>
        <v>0</v>
      </c>
      <c r="K760" s="13"/>
    </row>
    <row r="761" spans="1:11" ht="12">
      <c r="A761" s="25">
        <v>755</v>
      </c>
      <c r="B761" s="4"/>
      <c r="C761" s="4"/>
      <c r="D761" s="4">
        <v>4700</v>
      </c>
      <c r="E761" s="18" t="s">
        <v>162</v>
      </c>
      <c r="F761" s="8"/>
      <c r="G761" s="8"/>
      <c r="H761" s="8">
        <f>SUM(H762)</f>
        <v>60377</v>
      </c>
      <c r="I761" s="64">
        <f>SUM(I762)</f>
        <v>47354.6</v>
      </c>
      <c r="J761" s="58">
        <f t="shared" si="14"/>
        <v>78.43152193716149</v>
      </c>
      <c r="K761" s="13"/>
    </row>
    <row r="762" spans="1:11" ht="12">
      <c r="A762" s="25">
        <v>756</v>
      </c>
      <c r="B762" s="4"/>
      <c r="C762" s="4"/>
      <c r="D762" s="4"/>
      <c r="E762" s="18" t="s">
        <v>658</v>
      </c>
      <c r="F762" s="8"/>
      <c r="G762" s="8"/>
      <c r="H762" s="8">
        <v>60377</v>
      </c>
      <c r="I762" s="64">
        <v>47354.6</v>
      </c>
      <c r="J762" s="58">
        <f t="shared" si="14"/>
        <v>78.43152193716149</v>
      </c>
      <c r="K762" s="13"/>
    </row>
    <row r="763" spans="1:11" ht="12">
      <c r="A763" s="25">
        <v>757</v>
      </c>
      <c r="B763" s="4"/>
      <c r="C763" s="32">
        <v>80195</v>
      </c>
      <c r="D763" s="4"/>
      <c r="E763" s="31" t="s">
        <v>196</v>
      </c>
      <c r="F763" s="8"/>
      <c r="G763" s="8"/>
      <c r="H763" s="8">
        <f>SUM(H767+H764)</f>
        <v>65577</v>
      </c>
      <c r="I763" s="64">
        <f>SUM(I767+I764)</f>
        <v>65575.70999999999</v>
      </c>
      <c r="J763" s="58">
        <f t="shared" si="14"/>
        <v>99.99803284688228</v>
      </c>
      <c r="K763" s="13"/>
    </row>
    <row r="764" spans="1:11" ht="12">
      <c r="A764" s="25">
        <v>758</v>
      </c>
      <c r="B764" s="4"/>
      <c r="C764" s="32"/>
      <c r="D764" s="4">
        <v>4240</v>
      </c>
      <c r="E764" s="18" t="s">
        <v>709</v>
      </c>
      <c r="F764" s="8"/>
      <c r="G764" s="8"/>
      <c r="H764" s="8">
        <f>SUM(H765:H766)</f>
        <v>5334</v>
      </c>
      <c r="I764" s="64">
        <f>SUM(I765:I766)</f>
        <v>5333.4</v>
      </c>
      <c r="J764" s="58">
        <f t="shared" si="14"/>
        <v>99.98875140607424</v>
      </c>
      <c r="K764" s="13"/>
    </row>
    <row r="765" spans="1:11" ht="12">
      <c r="A765" s="25">
        <v>759</v>
      </c>
      <c r="B765" s="4"/>
      <c r="C765" s="4"/>
      <c r="D765" s="4"/>
      <c r="E765" s="18" t="s">
        <v>2</v>
      </c>
      <c r="F765" s="8"/>
      <c r="G765" s="8"/>
      <c r="H765" s="8">
        <v>3525</v>
      </c>
      <c r="I765" s="64">
        <v>3524</v>
      </c>
      <c r="J765" s="58">
        <f t="shared" si="14"/>
        <v>99.97163120567376</v>
      </c>
      <c r="K765" s="13"/>
    </row>
    <row r="766" spans="1:11" ht="12">
      <c r="A766" s="25">
        <v>760</v>
      </c>
      <c r="B766" s="4"/>
      <c r="C766" s="4"/>
      <c r="D766" s="4"/>
      <c r="E766" s="18" t="s">
        <v>3</v>
      </c>
      <c r="F766" s="8"/>
      <c r="G766" s="8"/>
      <c r="H766" s="8">
        <v>1809</v>
      </c>
      <c r="I766" s="64">
        <v>1809.4</v>
      </c>
      <c r="J766" s="58">
        <f t="shared" si="14"/>
        <v>100.0221116639027</v>
      </c>
      <c r="K766" s="13"/>
    </row>
    <row r="767" spans="1:11" ht="12">
      <c r="A767" s="25">
        <v>761</v>
      </c>
      <c r="B767" s="4"/>
      <c r="C767" s="4"/>
      <c r="D767" s="4">
        <v>4300</v>
      </c>
      <c r="E767" s="18" t="s">
        <v>604</v>
      </c>
      <c r="F767" s="8"/>
      <c r="G767" s="8"/>
      <c r="H767" s="8">
        <f>SUM(H768:H769)</f>
        <v>60243</v>
      </c>
      <c r="I767" s="64">
        <f>SUM(I768:I769)</f>
        <v>60242.31</v>
      </c>
      <c r="J767" s="58">
        <f t="shared" si="14"/>
        <v>99.99885463871321</v>
      </c>
      <c r="K767" s="13"/>
    </row>
    <row r="768" spans="1:11" ht="12">
      <c r="A768" s="25">
        <v>762</v>
      </c>
      <c r="B768" s="4"/>
      <c r="C768" s="4"/>
      <c r="D768" s="4"/>
      <c r="E768" s="18" t="s">
        <v>4</v>
      </c>
      <c r="F768" s="8"/>
      <c r="G768" s="8"/>
      <c r="H768" s="8">
        <v>36000</v>
      </c>
      <c r="I768" s="64">
        <v>36000</v>
      </c>
      <c r="J768" s="58">
        <f t="shared" si="14"/>
        <v>100</v>
      </c>
      <c r="K768" s="13"/>
    </row>
    <row r="769" spans="1:11" ht="12">
      <c r="A769" s="25">
        <v>763</v>
      </c>
      <c r="B769" s="4"/>
      <c r="C769" s="4"/>
      <c r="D769" s="4"/>
      <c r="E769" s="18" t="s">
        <v>405</v>
      </c>
      <c r="F769" s="8"/>
      <c r="G769" s="8"/>
      <c r="H769" s="8">
        <v>24243</v>
      </c>
      <c r="I769" s="64">
        <v>24242.31</v>
      </c>
      <c r="J769" s="58">
        <f t="shared" si="14"/>
        <v>99.99715381759684</v>
      </c>
      <c r="K769" s="13"/>
    </row>
    <row r="770" spans="1:11" ht="12.75">
      <c r="A770" s="25">
        <v>764</v>
      </c>
      <c r="B770" s="77" t="s">
        <v>235</v>
      </c>
      <c r="C770" s="78"/>
      <c r="D770" s="78"/>
      <c r="E770" s="78"/>
      <c r="F770" s="5" t="e">
        <f>SUM(F355+F461+#REF!+F512+F574+F662+F670+F712+#REF!+F755)</f>
        <v>#REF!</v>
      </c>
      <c r="G770" s="5">
        <f>SUM(G355+G476+G461+G512+G574+G662+G670+G712+G755)</f>
        <v>18563094</v>
      </c>
      <c r="H770" s="5">
        <f>SUM(H355+H476+H461+H512+H574+H662+H670+H712+H755+H763)</f>
        <v>19969774</v>
      </c>
      <c r="I770" s="66">
        <f>SUM(I355+I476+I461+I512+I574+I662+I670+I712+I755+I763)</f>
        <v>19234025.650000006</v>
      </c>
      <c r="J770" s="58">
        <f t="shared" si="14"/>
        <v>96.31569015252754</v>
      </c>
      <c r="K770" s="14" t="e">
        <f>SUM(K355+K461+#REF!+K512+K574+K662+K670+K712+#REF!+K755+#REF!)</f>
        <v>#REF!</v>
      </c>
    </row>
    <row r="771" spans="1:11" ht="12">
      <c r="A771" s="25">
        <v>765</v>
      </c>
      <c r="B771" s="43">
        <v>803</v>
      </c>
      <c r="C771" s="45">
        <v>80309</v>
      </c>
      <c r="D771" s="45"/>
      <c r="E771" s="45" t="s">
        <v>364</v>
      </c>
      <c r="F771" s="46"/>
      <c r="G771" s="34">
        <f>SUM(G773)</f>
        <v>10800</v>
      </c>
      <c r="H771" s="34">
        <f>SUM(H773)</f>
        <v>10800</v>
      </c>
      <c r="I771" s="68">
        <f>SUM(I773)</f>
        <v>5400</v>
      </c>
      <c r="J771" s="58">
        <f t="shared" si="14"/>
        <v>50</v>
      </c>
      <c r="K771" s="14"/>
    </row>
    <row r="772" spans="1:11" ht="12" hidden="1">
      <c r="A772" s="25">
        <v>766</v>
      </c>
      <c r="B772" s="43"/>
      <c r="C772" s="43"/>
      <c r="D772" s="43"/>
      <c r="E772" s="43" t="s">
        <v>386</v>
      </c>
      <c r="F772" s="5"/>
      <c r="G772" s="44">
        <v>10800</v>
      </c>
      <c r="H772" s="44">
        <v>10800</v>
      </c>
      <c r="I772" s="67">
        <v>0</v>
      </c>
      <c r="J772" s="58">
        <f t="shared" si="14"/>
        <v>0</v>
      </c>
      <c r="K772" s="14"/>
    </row>
    <row r="773" spans="1:11" ht="12">
      <c r="A773" s="25">
        <v>767</v>
      </c>
      <c r="B773" s="43"/>
      <c r="C773" s="43"/>
      <c r="D773" s="45">
        <v>3210</v>
      </c>
      <c r="E773" s="45" t="s">
        <v>657</v>
      </c>
      <c r="F773" s="5"/>
      <c r="G773" s="44">
        <v>10800</v>
      </c>
      <c r="H773" s="44">
        <v>10800</v>
      </c>
      <c r="I773" s="67">
        <v>5400</v>
      </c>
      <c r="J773" s="58">
        <f t="shared" si="14"/>
        <v>50</v>
      </c>
      <c r="K773" s="14"/>
    </row>
    <row r="774" spans="1:11" ht="12">
      <c r="A774" s="25">
        <v>768</v>
      </c>
      <c r="B774" s="42" t="s">
        <v>385</v>
      </c>
      <c r="C774" s="43"/>
      <c r="D774" s="43"/>
      <c r="E774" s="43"/>
      <c r="F774" s="5"/>
      <c r="G774" s="5">
        <f>SUM(G771)</f>
        <v>10800</v>
      </c>
      <c r="H774" s="5">
        <f>SUM(H771)</f>
        <v>10800</v>
      </c>
      <c r="I774" s="66">
        <f>SUM(I771)</f>
        <v>5400</v>
      </c>
      <c r="J774" s="58">
        <f t="shared" si="14"/>
        <v>50</v>
      </c>
      <c r="K774" s="14"/>
    </row>
    <row r="775" spans="1:11" ht="12">
      <c r="A775" s="25">
        <v>769</v>
      </c>
      <c r="B775" s="4">
        <v>851</v>
      </c>
      <c r="C775" s="6">
        <v>85153</v>
      </c>
      <c r="D775" s="6" t="s">
        <v>523</v>
      </c>
      <c r="E775" s="19" t="s">
        <v>498</v>
      </c>
      <c r="F775" s="8"/>
      <c r="G775" s="7">
        <f aca="true" t="shared" si="15" ref="G775:I776">SUM(G776)</f>
        <v>3000</v>
      </c>
      <c r="H775" s="7">
        <f t="shared" si="15"/>
        <v>0</v>
      </c>
      <c r="I775" s="65">
        <f t="shared" si="15"/>
        <v>0</v>
      </c>
      <c r="J775" s="58" t="e">
        <f t="shared" si="14"/>
        <v>#DIV/0!</v>
      </c>
      <c r="K775" s="15"/>
    </row>
    <row r="776" spans="1:11" ht="12">
      <c r="A776" s="25">
        <v>770</v>
      </c>
      <c r="B776" s="4"/>
      <c r="C776" s="4" t="s">
        <v>522</v>
      </c>
      <c r="D776" s="4">
        <v>4300</v>
      </c>
      <c r="E776" s="18" t="s">
        <v>604</v>
      </c>
      <c r="F776" s="8"/>
      <c r="G776" s="8">
        <f t="shared" si="15"/>
        <v>3000</v>
      </c>
      <c r="H776" s="8">
        <f t="shared" si="15"/>
        <v>0</v>
      </c>
      <c r="I776" s="64">
        <f t="shared" si="15"/>
        <v>0</v>
      </c>
      <c r="J776" s="58" t="e">
        <f t="shared" si="14"/>
        <v>#DIV/0!</v>
      </c>
      <c r="K776" s="15"/>
    </row>
    <row r="777" spans="1:11" ht="12">
      <c r="A777" s="25">
        <v>771</v>
      </c>
      <c r="B777" s="4"/>
      <c r="C777" s="4" t="s">
        <v>522</v>
      </c>
      <c r="D777" s="4"/>
      <c r="E777" s="18" t="s">
        <v>358</v>
      </c>
      <c r="F777" s="8"/>
      <c r="G777" s="8">
        <v>3000</v>
      </c>
      <c r="H777" s="8">
        <v>0</v>
      </c>
      <c r="I777" s="64">
        <v>0</v>
      </c>
      <c r="J777" s="58" t="e">
        <f t="shared" si="14"/>
        <v>#DIV/0!</v>
      </c>
      <c r="K777" s="15"/>
    </row>
    <row r="778" spans="1:11" ht="12">
      <c r="A778" s="25">
        <v>772</v>
      </c>
      <c r="B778" s="4"/>
      <c r="C778" s="6">
        <v>85154</v>
      </c>
      <c r="D778" s="6" t="s">
        <v>523</v>
      </c>
      <c r="E778" s="19" t="s">
        <v>706</v>
      </c>
      <c r="F778" s="7" t="e">
        <f>SUM(F779+#REF!+F782+F784+#REF!+F786+F788)</f>
        <v>#REF!</v>
      </c>
      <c r="G778" s="7">
        <f>SUM(G779+G782+G784+G786+G788+G791)</f>
        <v>130000</v>
      </c>
      <c r="H778" s="7">
        <f>SUM(H779+H782+H784+H786+H788+H791+H793)</f>
        <v>142590</v>
      </c>
      <c r="I778" s="65">
        <f>SUM(I779+I782+I784+I786+I788+I791+I793)</f>
        <v>103800.28</v>
      </c>
      <c r="J778" s="58">
        <f t="shared" si="14"/>
        <v>72.79632512798933</v>
      </c>
      <c r="K778" s="12" t="e">
        <f>SUM(#REF!+K784+#REF!+K786+K788+#REF!)</f>
        <v>#REF!</v>
      </c>
    </row>
    <row r="779" spans="1:11" ht="24">
      <c r="A779" s="25">
        <v>773</v>
      </c>
      <c r="B779" s="4"/>
      <c r="C779" s="6"/>
      <c r="D779" s="4">
        <v>2820</v>
      </c>
      <c r="E779" s="18" t="s">
        <v>499</v>
      </c>
      <c r="F779" s="8">
        <f>SUM(F780:F780)</f>
        <v>17100</v>
      </c>
      <c r="G779" s="8">
        <f>SUM(G780:G781)</f>
        <v>12000</v>
      </c>
      <c r="H779" s="8">
        <f>SUM(H780:H781)</f>
        <v>12000</v>
      </c>
      <c r="I779" s="64">
        <f>SUM(I780:I781)</f>
        <v>10800</v>
      </c>
      <c r="J779" s="58">
        <f t="shared" si="14"/>
        <v>90</v>
      </c>
      <c r="K779" s="12"/>
    </row>
    <row r="780" spans="1:11" ht="24">
      <c r="A780" s="25">
        <v>774</v>
      </c>
      <c r="B780" s="4"/>
      <c r="C780" s="6"/>
      <c r="D780" s="4"/>
      <c r="E780" s="18" t="s">
        <v>15</v>
      </c>
      <c r="F780" s="8">
        <v>17100</v>
      </c>
      <c r="G780" s="8">
        <v>9000</v>
      </c>
      <c r="H780" s="8">
        <v>6600</v>
      </c>
      <c r="I780" s="64">
        <v>5400</v>
      </c>
      <c r="J780" s="58">
        <f t="shared" si="14"/>
        <v>81.81818181818183</v>
      </c>
      <c r="K780" s="12"/>
    </row>
    <row r="781" spans="1:11" ht="24">
      <c r="A781" s="25">
        <v>775</v>
      </c>
      <c r="B781" s="4"/>
      <c r="C781" s="6"/>
      <c r="D781" s="4"/>
      <c r="E781" s="18" t="s">
        <v>16</v>
      </c>
      <c r="F781" s="8"/>
      <c r="G781" s="8">
        <v>3000</v>
      </c>
      <c r="H781" s="8">
        <v>5400</v>
      </c>
      <c r="I781" s="64">
        <v>5400</v>
      </c>
      <c r="J781" s="58">
        <f t="shared" si="14"/>
        <v>100</v>
      </c>
      <c r="K781" s="12"/>
    </row>
    <row r="782" spans="1:11" ht="12">
      <c r="A782" s="25">
        <v>776</v>
      </c>
      <c r="B782" s="4"/>
      <c r="C782" s="4"/>
      <c r="D782" s="4">
        <v>4170</v>
      </c>
      <c r="E782" s="18" t="s">
        <v>269</v>
      </c>
      <c r="F782" s="8">
        <f>SUM(F783)</f>
        <v>32020</v>
      </c>
      <c r="G782" s="8">
        <f>SUM(G783)</f>
        <v>38140</v>
      </c>
      <c r="H782" s="8">
        <f>SUM(H783)</f>
        <v>38140</v>
      </c>
      <c r="I782" s="64">
        <f>SUM(I783)</f>
        <v>27230</v>
      </c>
      <c r="J782" s="58">
        <f t="shared" si="14"/>
        <v>71.39486103828003</v>
      </c>
      <c r="K782" s="13"/>
    </row>
    <row r="783" spans="1:11" ht="24">
      <c r="A783" s="25">
        <v>777</v>
      </c>
      <c r="B783" s="4"/>
      <c r="C783" s="4"/>
      <c r="D783" s="4"/>
      <c r="E783" s="18" t="s">
        <v>530</v>
      </c>
      <c r="F783" s="8">
        <v>32020</v>
      </c>
      <c r="G783" s="8">
        <v>38140</v>
      </c>
      <c r="H783" s="8">
        <v>38140</v>
      </c>
      <c r="I783" s="64">
        <v>27230</v>
      </c>
      <c r="J783" s="58">
        <f t="shared" si="14"/>
        <v>71.39486103828003</v>
      </c>
      <c r="K783" s="13"/>
    </row>
    <row r="784" spans="1:11" ht="12">
      <c r="A784" s="25">
        <v>778</v>
      </c>
      <c r="B784" s="4" t="s">
        <v>521</v>
      </c>
      <c r="C784" s="4" t="s">
        <v>522</v>
      </c>
      <c r="D784" s="4">
        <v>4210</v>
      </c>
      <c r="E784" s="18" t="s">
        <v>526</v>
      </c>
      <c r="F784" s="8">
        <f>SUM(F785)</f>
        <v>5520</v>
      </c>
      <c r="G784" s="8">
        <f>SUM(G785)</f>
        <v>6000</v>
      </c>
      <c r="H784" s="8">
        <f>SUM(H785)</f>
        <v>6300</v>
      </c>
      <c r="I784" s="64">
        <f>SUM(I785)</f>
        <v>5453.36</v>
      </c>
      <c r="J784" s="58">
        <f t="shared" si="14"/>
        <v>86.56126984126983</v>
      </c>
      <c r="K784" s="13">
        <f>SUM(K785)</f>
        <v>0</v>
      </c>
    </row>
    <row r="785" spans="1:11" ht="12" customHeight="1">
      <c r="A785" s="25">
        <v>779</v>
      </c>
      <c r="B785" s="4" t="s">
        <v>521</v>
      </c>
      <c r="C785" s="4" t="s">
        <v>522</v>
      </c>
      <c r="D785" s="4"/>
      <c r="E785" s="18" t="s">
        <v>643</v>
      </c>
      <c r="F785" s="8">
        <v>5520</v>
      </c>
      <c r="G785" s="8">
        <v>6000</v>
      </c>
      <c r="H785" s="8">
        <v>6300</v>
      </c>
      <c r="I785" s="64">
        <v>5453.36</v>
      </c>
      <c r="J785" s="58">
        <f t="shared" si="14"/>
        <v>86.56126984126983</v>
      </c>
      <c r="K785" s="13"/>
    </row>
    <row r="786" spans="1:11" ht="12">
      <c r="A786" s="25">
        <v>780</v>
      </c>
      <c r="B786" s="4" t="s">
        <v>521</v>
      </c>
      <c r="C786" s="4" t="s">
        <v>522</v>
      </c>
      <c r="D786" s="4">
        <v>4260</v>
      </c>
      <c r="E786" s="18" t="s">
        <v>528</v>
      </c>
      <c r="F786" s="8">
        <f>SUM(F787)</f>
        <v>3000</v>
      </c>
      <c r="G786" s="8">
        <f>SUM(G787)</f>
        <v>6000</v>
      </c>
      <c r="H786" s="8">
        <f>SUM(H787)</f>
        <v>6000</v>
      </c>
      <c r="I786" s="64">
        <f>SUM(I787)</f>
        <v>3739.43</v>
      </c>
      <c r="J786" s="58">
        <f t="shared" si="14"/>
        <v>62.32383333333333</v>
      </c>
      <c r="K786" s="13">
        <f>SUM(K787)</f>
        <v>0</v>
      </c>
    </row>
    <row r="787" spans="1:11" ht="12">
      <c r="A787" s="25">
        <v>781</v>
      </c>
      <c r="B787" s="4" t="s">
        <v>521</v>
      </c>
      <c r="C787" s="4" t="s">
        <v>522</v>
      </c>
      <c r="D787" s="4"/>
      <c r="E787" s="18" t="s">
        <v>531</v>
      </c>
      <c r="F787" s="8">
        <v>3000</v>
      </c>
      <c r="G787" s="8">
        <v>6000</v>
      </c>
      <c r="H787" s="8">
        <v>6000</v>
      </c>
      <c r="I787" s="64">
        <v>3739.43</v>
      </c>
      <c r="J787" s="58">
        <f t="shared" si="14"/>
        <v>62.32383333333333</v>
      </c>
      <c r="K787" s="13"/>
    </row>
    <row r="788" spans="1:11" ht="12">
      <c r="A788" s="25">
        <v>782</v>
      </c>
      <c r="B788" s="4" t="s">
        <v>521</v>
      </c>
      <c r="C788" s="4" t="s">
        <v>522</v>
      </c>
      <c r="D788" s="4">
        <v>4300</v>
      </c>
      <c r="E788" s="18" t="s">
        <v>604</v>
      </c>
      <c r="F788" s="8">
        <f>SUM(F789)</f>
        <v>21240</v>
      </c>
      <c r="G788" s="8">
        <f>SUM(G789)</f>
        <v>67860</v>
      </c>
      <c r="H788" s="8">
        <f>SUM(H789:H790)</f>
        <v>73510</v>
      </c>
      <c r="I788" s="64">
        <f>SUM(I789:I790)</f>
        <v>55297.85</v>
      </c>
      <c r="J788" s="58">
        <f t="shared" si="14"/>
        <v>75.2249353829411</v>
      </c>
      <c r="K788" s="13">
        <f>SUM(K789)</f>
        <v>0</v>
      </c>
    </row>
    <row r="789" spans="1:11" ht="48" customHeight="1">
      <c r="A789" s="25">
        <v>783</v>
      </c>
      <c r="B789" s="4" t="s">
        <v>521</v>
      </c>
      <c r="C789" s="4" t="s">
        <v>522</v>
      </c>
      <c r="D789" s="4"/>
      <c r="E789" s="18" t="s">
        <v>644</v>
      </c>
      <c r="F789" s="8">
        <v>21240</v>
      </c>
      <c r="G789" s="8">
        <v>67860</v>
      </c>
      <c r="H789" s="8">
        <v>70990</v>
      </c>
      <c r="I789" s="64">
        <v>52777.85</v>
      </c>
      <c r="J789" s="58">
        <f t="shared" si="14"/>
        <v>74.34547119312579</v>
      </c>
      <c r="K789" s="13"/>
    </row>
    <row r="790" spans="1:11" ht="12.75" customHeight="1">
      <c r="A790" s="25">
        <v>784</v>
      </c>
      <c r="B790" s="4"/>
      <c r="C790" s="4"/>
      <c r="D790" s="4"/>
      <c r="E790" s="18" t="s">
        <v>95</v>
      </c>
      <c r="F790" s="8"/>
      <c r="G790" s="8">
        <v>0</v>
      </c>
      <c r="H790" s="8">
        <v>2520</v>
      </c>
      <c r="I790" s="64">
        <v>2520</v>
      </c>
      <c r="J790" s="58">
        <f t="shared" si="14"/>
        <v>100</v>
      </c>
      <c r="K790" s="13"/>
    </row>
    <row r="791" spans="1:11" ht="12.75" customHeight="1">
      <c r="A791" s="25">
        <v>785</v>
      </c>
      <c r="B791" s="4"/>
      <c r="C791" s="4"/>
      <c r="D791" s="4">
        <v>4370</v>
      </c>
      <c r="E791" s="18" t="s">
        <v>447</v>
      </c>
      <c r="F791" s="8"/>
      <c r="G791" s="8">
        <f>SUM(G792)</f>
        <v>0</v>
      </c>
      <c r="H791" s="8">
        <f>SUM(H792)</f>
        <v>3000</v>
      </c>
      <c r="I791" s="64">
        <f>SUM(I792)</f>
        <v>551.64</v>
      </c>
      <c r="J791" s="58">
        <f t="shared" si="14"/>
        <v>18.387999999999998</v>
      </c>
      <c r="K791" s="13"/>
    </row>
    <row r="792" spans="1:11" ht="12.75" customHeight="1">
      <c r="A792" s="25">
        <v>786</v>
      </c>
      <c r="B792" s="4"/>
      <c r="C792" s="4"/>
      <c r="D792" s="4"/>
      <c r="E792" s="18" t="s">
        <v>642</v>
      </c>
      <c r="F792" s="8"/>
      <c r="G792" s="8">
        <v>0</v>
      </c>
      <c r="H792" s="8">
        <v>3000</v>
      </c>
      <c r="I792" s="64">
        <v>551.64</v>
      </c>
      <c r="J792" s="58">
        <f aca="true" t="shared" si="16" ref="J792:J861">SUM(I792/H792)*100</f>
        <v>18.387999999999998</v>
      </c>
      <c r="K792" s="13"/>
    </row>
    <row r="793" spans="1:11" ht="12.75" customHeight="1">
      <c r="A793" s="25">
        <v>787</v>
      </c>
      <c r="B793" s="4"/>
      <c r="C793" s="4"/>
      <c r="D793" s="4">
        <v>4390</v>
      </c>
      <c r="E793" s="18" t="s">
        <v>202</v>
      </c>
      <c r="F793" s="8"/>
      <c r="G793" s="8">
        <v>0</v>
      </c>
      <c r="H793" s="8">
        <f>SUM(H794)</f>
        <v>3640</v>
      </c>
      <c r="I793" s="64">
        <f>SUM(I794)</f>
        <v>728</v>
      </c>
      <c r="J793" s="58">
        <f t="shared" si="16"/>
        <v>20</v>
      </c>
      <c r="K793" s="13"/>
    </row>
    <row r="794" spans="1:11" ht="12.75" customHeight="1">
      <c r="A794" s="25">
        <v>788</v>
      </c>
      <c r="B794" s="4"/>
      <c r="C794" s="4"/>
      <c r="D794" s="4"/>
      <c r="E794" s="18" t="s">
        <v>202</v>
      </c>
      <c r="F794" s="8"/>
      <c r="G794" s="8">
        <v>0</v>
      </c>
      <c r="H794" s="8">
        <v>3640</v>
      </c>
      <c r="I794" s="64">
        <v>728</v>
      </c>
      <c r="J794" s="58">
        <f t="shared" si="16"/>
        <v>20</v>
      </c>
      <c r="K794" s="13"/>
    </row>
    <row r="795" spans="1:11" ht="12">
      <c r="A795" s="25">
        <v>789</v>
      </c>
      <c r="B795" s="4"/>
      <c r="C795" s="6">
        <v>85195</v>
      </c>
      <c r="D795" s="6" t="s">
        <v>523</v>
      </c>
      <c r="E795" s="19" t="s">
        <v>516</v>
      </c>
      <c r="F795" s="7">
        <f>SUM(F798)</f>
        <v>5000</v>
      </c>
      <c r="G795" s="7">
        <f>SUM(G798)</f>
        <v>5000</v>
      </c>
      <c r="H795" s="7">
        <f>SUM(H798+H796)</f>
        <v>15310</v>
      </c>
      <c r="I795" s="65">
        <f>SUM(I798)</f>
        <v>3240.25</v>
      </c>
      <c r="J795" s="58">
        <f t="shared" si="16"/>
        <v>21.164271717831483</v>
      </c>
      <c r="K795" s="12">
        <f>SUM(K798)</f>
        <v>0</v>
      </c>
    </row>
    <row r="796" spans="1:11" ht="12">
      <c r="A796" s="25">
        <v>790</v>
      </c>
      <c r="B796" s="4"/>
      <c r="C796" s="6"/>
      <c r="D796" s="4">
        <v>4210</v>
      </c>
      <c r="E796" s="18" t="s">
        <v>526</v>
      </c>
      <c r="F796" s="7"/>
      <c r="G796" s="44">
        <v>0</v>
      </c>
      <c r="H796" s="44">
        <f>SUM(H797)</f>
        <v>310</v>
      </c>
      <c r="I796" s="67">
        <f>SUM(I797)</f>
        <v>219</v>
      </c>
      <c r="J796" s="75"/>
      <c r="K796" s="12"/>
    </row>
    <row r="797" spans="1:11" ht="12">
      <c r="A797" s="25">
        <v>791</v>
      </c>
      <c r="B797" s="4"/>
      <c r="C797" s="6"/>
      <c r="D797" s="6"/>
      <c r="E797" s="18" t="s">
        <v>526</v>
      </c>
      <c r="F797" s="7"/>
      <c r="G797" s="7">
        <v>0</v>
      </c>
      <c r="H797" s="44">
        <v>310</v>
      </c>
      <c r="I797" s="67">
        <v>219</v>
      </c>
      <c r="J797" s="58"/>
      <c r="K797" s="12"/>
    </row>
    <row r="798" spans="1:11" ht="12">
      <c r="A798" s="25">
        <v>792</v>
      </c>
      <c r="B798" s="4"/>
      <c r="C798" s="4" t="s">
        <v>522</v>
      </c>
      <c r="D798" s="4">
        <v>4300</v>
      </c>
      <c r="E798" s="18" t="s">
        <v>604</v>
      </c>
      <c r="F798" s="8">
        <f aca="true" t="shared" si="17" ref="F798:K798">SUM(F799)</f>
        <v>5000</v>
      </c>
      <c r="G798" s="8">
        <f t="shared" si="17"/>
        <v>5000</v>
      </c>
      <c r="H798" s="8">
        <f t="shared" si="17"/>
        <v>15000</v>
      </c>
      <c r="I798" s="64">
        <f>SUM(I799)</f>
        <v>3240.25</v>
      </c>
      <c r="J798" s="58">
        <f t="shared" si="16"/>
        <v>21.601666666666667</v>
      </c>
      <c r="K798" s="13">
        <f t="shared" si="17"/>
        <v>0</v>
      </c>
    </row>
    <row r="799" spans="1:11" ht="12">
      <c r="A799" s="25">
        <v>793</v>
      </c>
      <c r="B799" s="4"/>
      <c r="C799" s="4" t="s">
        <v>522</v>
      </c>
      <c r="D799" s="4"/>
      <c r="E799" s="18" t="s">
        <v>192</v>
      </c>
      <c r="F799" s="8">
        <v>5000</v>
      </c>
      <c r="G799" s="8">
        <v>5000</v>
      </c>
      <c r="H799" s="8">
        <v>15000</v>
      </c>
      <c r="I799" s="64">
        <v>3240.25</v>
      </c>
      <c r="J799" s="58">
        <f t="shared" si="16"/>
        <v>21.601666666666667</v>
      </c>
      <c r="K799" s="13"/>
    </row>
    <row r="800" spans="1:11" ht="12.75">
      <c r="A800" s="25">
        <v>794</v>
      </c>
      <c r="B800" s="77" t="s">
        <v>236</v>
      </c>
      <c r="C800" s="78"/>
      <c r="D800" s="78"/>
      <c r="E800" s="78"/>
      <c r="F800" s="5" t="e">
        <f>SUM(#REF!+F778+F795)</f>
        <v>#REF!</v>
      </c>
      <c r="G800" s="5">
        <f>SUM(G778+G795+G775)</f>
        <v>138000</v>
      </c>
      <c r="H800" s="5">
        <f>SUM(H775+H778+H795)</f>
        <v>157900</v>
      </c>
      <c r="I800" s="66">
        <f>SUM(I778+I795+I775+I796)</f>
        <v>107259.53</v>
      </c>
      <c r="J800" s="58">
        <f t="shared" si="16"/>
        <v>67.92877137428752</v>
      </c>
      <c r="K800" s="14" t="e">
        <f>SUM(#REF!+K778+K795)</f>
        <v>#REF!</v>
      </c>
    </row>
    <row r="801" spans="1:11" ht="24">
      <c r="A801" s="25">
        <v>795</v>
      </c>
      <c r="B801" s="6">
        <v>852</v>
      </c>
      <c r="C801" s="21">
        <v>85212</v>
      </c>
      <c r="D801" s="11"/>
      <c r="E801" s="19" t="s">
        <v>511</v>
      </c>
      <c r="F801" s="7">
        <f>SUM(F803:F816)</f>
        <v>2027400</v>
      </c>
      <c r="G801" s="7">
        <f>SUM(G802+G804+G806+G808+G810+G812+G814+G816+G818+G820+G822)</f>
        <v>1319720</v>
      </c>
      <c r="H801" s="7">
        <f>SUM(H802+H804+H806+H808+H810+H812+H814+H816+H818+H820+H822)</f>
        <v>1355367</v>
      </c>
      <c r="I801" s="65">
        <f>SUM(I802+I804+I806+I808+I810+I812+I814+I816+I818+I820+I822)</f>
        <v>1322601.7999999998</v>
      </c>
      <c r="J801" s="58">
        <f t="shared" si="16"/>
        <v>97.58255881986206</v>
      </c>
      <c r="K801" s="14"/>
    </row>
    <row r="802" spans="1:11" ht="12">
      <c r="A802" s="25">
        <v>796</v>
      </c>
      <c r="B802" s="4"/>
      <c r="C802" s="4"/>
      <c r="D802" s="4">
        <v>3110</v>
      </c>
      <c r="E802" s="18" t="s">
        <v>357</v>
      </c>
      <c r="F802" s="8">
        <f>SUM(F803)</f>
        <v>1940400</v>
      </c>
      <c r="G802" s="8">
        <f>SUM(G803)</f>
        <v>1230900</v>
      </c>
      <c r="H802" s="8">
        <f>SUM(H803)</f>
        <v>1268200</v>
      </c>
      <c r="I802" s="64">
        <f>SUM(I803)</f>
        <v>1239706.75</v>
      </c>
      <c r="J802" s="58">
        <f t="shared" si="16"/>
        <v>97.75325264153919</v>
      </c>
      <c r="K802" s="14"/>
    </row>
    <row r="803" spans="1:11" ht="12.75">
      <c r="A803" s="25">
        <v>797</v>
      </c>
      <c r="B803" s="4"/>
      <c r="C803" s="4"/>
      <c r="D803" s="4"/>
      <c r="E803" s="24" t="s">
        <v>280</v>
      </c>
      <c r="F803" s="8">
        <v>1940400</v>
      </c>
      <c r="G803" s="8">
        <v>1230900</v>
      </c>
      <c r="H803" s="8">
        <v>1268200</v>
      </c>
      <c r="I803" s="64">
        <v>1239706.75</v>
      </c>
      <c r="J803" s="58">
        <f t="shared" si="16"/>
        <v>97.75325264153919</v>
      </c>
      <c r="K803" s="14"/>
    </row>
    <row r="804" spans="1:11" ht="12">
      <c r="A804" s="25">
        <v>798</v>
      </c>
      <c r="B804" s="4"/>
      <c r="C804" s="4"/>
      <c r="D804" s="4">
        <v>4010</v>
      </c>
      <c r="E804" s="18" t="s">
        <v>681</v>
      </c>
      <c r="F804" s="8">
        <v>39000</v>
      </c>
      <c r="G804" s="8">
        <f>SUM(G805)</f>
        <v>45500</v>
      </c>
      <c r="H804" s="8">
        <f>SUM(H805)</f>
        <v>45500</v>
      </c>
      <c r="I804" s="64">
        <f>SUM(I805)</f>
        <v>43240</v>
      </c>
      <c r="J804" s="58">
        <f t="shared" si="16"/>
        <v>95.03296703296704</v>
      </c>
      <c r="K804" s="14"/>
    </row>
    <row r="805" spans="1:11" ht="12">
      <c r="A805" s="25">
        <v>799</v>
      </c>
      <c r="B805" s="4"/>
      <c r="C805" s="4"/>
      <c r="D805" s="4"/>
      <c r="E805" s="18" t="s">
        <v>681</v>
      </c>
      <c r="F805" s="8"/>
      <c r="G805" s="8">
        <v>45500</v>
      </c>
      <c r="H805" s="8">
        <v>45500</v>
      </c>
      <c r="I805" s="64">
        <v>43240</v>
      </c>
      <c r="J805" s="58">
        <f t="shared" si="16"/>
        <v>95.03296703296704</v>
      </c>
      <c r="K805" s="14"/>
    </row>
    <row r="806" spans="1:11" ht="12">
      <c r="A806" s="25">
        <v>800</v>
      </c>
      <c r="B806" s="4"/>
      <c r="C806" s="4"/>
      <c r="D806" s="4">
        <v>4040</v>
      </c>
      <c r="E806" s="18" t="s">
        <v>682</v>
      </c>
      <c r="F806" s="8">
        <v>2000</v>
      </c>
      <c r="G806" s="8">
        <f>SUM(G807)</f>
        <v>3200</v>
      </c>
      <c r="H806" s="8">
        <f>SUM(H807)</f>
        <v>3033</v>
      </c>
      <c r="I806" s="64">
        <f>SUM(I807)</f>
        <v>3032.9</v>
      </c>
      <c r="J806" s="58">
        <f t="shared" si="16"/>
        <v>99.9967029343884</v>
      </c>
      <c r="K806" s="14"/>
    </row>
    <row r="807" spans="1:11" ht="12">
      <c r="A807" s="25">
        <v>801</v>
      </c>
      <c r="B807" s="4"/>
      <c r="C807" s="4"/>
      <c r="D807" s="4"/>
      <c r="E807" s="18" t="s">
        <v>682</v>
      </c>
      <c r="F807" s="8"/>
      <c r="G807" s="8">
        <v>3200</v>
      </c>
      <c r="H807" s="8">
        <v>3033</v>
      </c>
      <c r="I807" s="64">
        <v>3032.9</v>
      </c>
      <c r="J807" s="58">
        <f t="shared" si="16"/>
        <v>99.9967029343884</v>
      </c>
      <c r="K807" s="14"/>
    </row>
    <row r="808" spans="1:11" ht="12">
      <c r="A808" s="25">
        <v>802</v>
      </c>
      <c r="B808" s="4"/>
      <c r="C808" s="4"/>
      <c r="D808" s="4">
        <v>4110</v>
      </c>
      <c r="E808" s="18" t="s">
        <v>611</v>
      </c>
      <c r="F808" s="8">
        <v>8500</v>
      </c>
      <c r="G808" s="8">
        <f>SUM(G809)</f>
        <v>9050</v>
      </c>
      <c r="H808" s="8">
        <f>SUM(H809)</f>
        <v>8692</v>
      </c>
      <c r="I808" s="64">
        <f>SUM(I809)</f>
        <v>8230.99</v>
      </c>
      <c r="J808" s="58">
        <f t="shared" si="16"/>
        <v>94.69615738610216</v>
      </c>
      <c r="K808" s="14"/>
    </row>
    <row r="809" spans="1:11" ht="12">
      <c r="A809" s="25">
        <v>803</v>
      </c>
      <c r="B809" s="4"/>
      <c r="C809" s="4"/>
      <c r="D809" s="4"/>
      <c r="E809" s="18" t="s">
        <v>611</v>
      </c>
      <c r="F809" s="8"/>
      <c r="G809" s="8">
        <v>9050</v>
      </c>
      <c r="H809" s="8">
        <v>8692</v>
      </c>
      <c r="I809" s="64">
        <v>8230.99</v>
      </c>
      <c r="J809" s="58">
        <f t="shared" si="16"/>
        <v>94.69615738610216</v>
      </c>
      <c r="K809" s="14"/>
    </row>
    <row r="810" spans="1:11" ht="12">
      <c r="A810" s="25">
        <v>804</v>
      </c>
      <c r="B810" s="4"/>
      <c r="C810" s="4"/>
      <c r="D810" s="4">
        <v>4120</v>
      </c>
      <c r="E810" s="18" t="s">
        <v>612</v>
      </c>
      <c r="F810" s="8">
        <v>1200</v>
      </c>
      <c r="G810" s="8">
        <f>SUM(G811)</f>
        <v>1270</v>
      </c>
      <c r="H810" s="8">
        <f>SUM(H811)</f>
        <v>1225</v>
      </c>
      <c r="I810" s="64">
        <f>SUM(I811)</f>
        <v>1131.85</v>
      </c>
      <c r="J810" s="58">
        <f t="shared" si="16"/>
        <v>92.39591836734692</v>
      </c>
      <c r="K810" s="14"/>
    </row>
    <row r="811" spans="1:11" ht="12">
      <c r="A811" s="25">
        <v>805</v>
      </c>
      <c r="B811" s="4"/>
      <c r="C811" s="4"/>
      <c r="D811" s="4"/>
      <c r="E811" s="18" t="s">
        <v>612</v>
      </c>
      <c r="F811" s="8"/>
      <c r="G811" s="8">
        <v>1270</v>
      </c>
      <c r="H811" s="8">
        <v>1225</v>
      </c>
      <c r="I811" s="64">
        <v>1131.85</v>
      </c>
      <c r="J811" s="58">
        <f t="shared" si="16"/>
        <v>92.39591836734692</v>
      </c>
      <c r="K811" s="14"/>
    </row>
    <row r="812" spans="1:11" ht="12">
      <c r="A812" s="25">
        <v>806</v>
      </c>
      <c r="B812" s="4"/>
      <c r="C812" s="4"/>
      <c r="D812" s="4">
        <v>4170</v>
      </c>
      <c r="E812" s="18" t="s">
        <v>269</v>
      </c>
      <c r="F812" s="8">
        <v>5400</v>
      </c>
      <c r="G812" s="8">
        <f>SUM(G813)</f>
        <v>1200</v>
      </c>
      <c r="H812" s="8">
        <f>SUM(H813)</f>
        <v>1200</v>
      </c>
      <c r="I812" s="64">
        <f>SUM(I813)</f>
        <v>1200</v>
      </c>
      <c r="J812" s="58">
        <f t="shared" si="16"/>
        <v>100</v>
      </c>
      <c r="K812" s="14"/>
    </row>
    <row r="813" spans="1:11" ht="12">
      <c r="A813" s="25">
        <v>807</v>
      </c>
      <c r="B813" s="4"/>
      <c r="C813" s="4"/>
      <c r="D813" s="4"/>
      <c r="E813" s="18" t="s">
        <v>274</v>
      </c>
      <c r="F813" s="8"/>
      <c r="G813" s="8">
        <v>1200</v>
      </c>
      <c r="H813" s="8">
        <v>1200</v>
      </c>
      <c r="I813" s="64">
        <v>1200</v>
      </c>
      <c r="J813" s="58">
        <f t="shared" si="16"/>
        <v>100</v>
      </c>
      <c r="K813" s="14"/>
    </row>
    <row r="814" spans="1:11" ht="12">
      <c r="A814" s="25">
        <v>808</v>
      </c>
      <c r="B814" s="4"/>
      <c r="C814" s="4"/>
      <c r="D814" s="4">
        <v>4210</v>
      </c>
      <c r="E814" s="18" t="s">
        <v>526</v>
      </c>
      <c r="F814" s="8">
        <v>4900</v>
      </c>
      <c r="G814" s="8">
        <f>SUM(G815)</f>
        <v>2100</v>
      </c>
      <c r="H814" s="8">
        <f>SUM(H815)</f>
        <v>1420</v>
      </c>
      <c r="I814" s="64">
        <f>SUM(I815)</f>
        <v>1231.92</v>
      </c>
      <c r="J814" s="58">
        <f t="shared" si="16"/>
        <v>86.7549295774648</v>
      </c>
      <c r="K814" s="14"/>
    </row>
    <row r="815" spans="1:11" ht="12">
      <c r="A815" s="25">
        <v>809</v>
      </c>
      <c r="B815" s="4"/>
      <c r="C815" s="4"/>
      <c r="D815" s="4"/>
      <c r="E815" s="18" t="s">
        <v>645</v>
      </c>
      <c r="F815" s="8"/>
      <c r="G815" s="8">
        <v>2100</v>
      </c>
      <c r="H815" s="8">
        <v>1420</v>
      </c>
      <c r="I815" s="64">
        <v>1231.92</v>
      </c>
      <c r="J815" s="58">
        <f t="shared" si="16"/>
        <v>86.7549295774648</v>
      </c>
      <c r="K815" s="14"/>
    </row>
    <row r="816" spans="1:11" ht="12">
      <c r="A816" s="25">
        <v>810</v>
      </c>
      <c r="B816" s="4"/>
      <c r="C816" s="4"/>
      <c r="D816" s="4">
        <v>4300</v>
      </c>
      <c r="E816" s="18" t="s">
        <v>604</v>
      </c>
      <c r="F816" s="8">
        <f>SUM(F817)</f>
        <v>26000</v>
      </c>
      <c r="G816" s="8">
        <f>SUM(G817)</f>
        <v>24500</v>
      </c>
      <c r="H816" s="8">
        <f>SUM(H817)</f>
        <v>23400</v>
      </c>
      <c r="I816" s="64">
        <f>SUM(I817)</f>
        <v>22145.04</v>
      </c>
      <c r="J816" s="58">
        <f t="shared" si="16"/>
        <v>94.63692307692308</v>
      </c>
      <c r="K816" s="14"/>
    </row>
    <row r="817" spans="1:11" ht="24">
      <c r="A817" s="25">
        <v>811</v>
      </c>
      <c r="B817" s="4"/>
      <c r="C817" s="4"/>
      <c r="D817" s="4"/>
      <c r="E817" s="18" t="s">
        <v>646</v>
      </c>
      <c r="F817" s="8">
        <v>26000</v>
      </c>
      <c r="G817" s="8">
        <v>24500</v>
      </c>
      <c r="H817" s="8">
        <v>23400</v>
      </c>
      <c r="I817" s="64">
        <v>22145.04</v>
      </c>
      <c r="J817" s="58">
        <f t="shared" si="16"/>
        <v>94.63692307692308</v>
      </c>
      <c r="K817" s="14"/>
    </row>
    <row r="818" spans="1:11" ht="12">
      <c r="A818" s="25">
        <v>812</v>
      </c>
      <c r="B818" s="4"/>
      <c r="C818" s="4"/>
      <c r="D818" s="4">
        <v>4700</v>
      </c>
      <c r="E818" s="18" t="s">
        <v>185</v>
      </c>
      <c r="F818" s="8"/>
      <c r="G818" s="8">
        <f>SUM(G819)</f>
        <v>500</v>
      </c>
      <c r="H818" s="8">
        <f>SUM(H819)</f>
        <v>1120</v>
      </c>
      <c r="I818" s="64">
        <f>SUM(I819)</f>
        <v>1120</v>
      </c>
      <c r="J818" s="58">
        <f t="shared" si="16"/>
        <v>100</v>
      </c>
      <c r="K818" s="14"/>
    </row>
    <row r="819" spans="1:11" ht="12">
      <c r="A819" s="25">
        <v>813</v>
      </c>
      <c r="B819" s="4"/>
      <c r="C819" s="4"/>
      <c r="D819" s="4"/>
      <c r="E819" s="18" t="s">
        <v>422</v>
      </c>
      <c r="F819" s="8"/>
      <c r="G819" s="8">
        <v>500</v>
      </c>
      <c r="H819" s="8">
        <v>1120</v>
      </c>
      <c r="I819" s="64">
        <v>1120</v>
      </c>
      <c r="J819" s="58">
        <f t="shared" si="16"/>
        <v>100</v>
      </c>
      <c r="K819" s="14"/>
    </row>
    <row r="820" spans="1:11" ht="24">
      <c r="A820" s="25">
        <v>814</v>
      </c>
      <c r="B820" s="4"/>
      <c r="C820" s="4"/>
      <c r="D820" s="4">
        <v>4740</v>
      </c>
      <c r="E820" s="18" t="s">
        <v>338</v>
      </c>
      <c r="F820" s="8"/>
      <c r="G820" s="8">
        <f>SUM(G821)</f>
        <v>1000</v>
      </c>
      <c r="H820" s="8">
        <f>SUM(H821)</f>
        <v>1000</v>
      </c>
      <c r="I820" s="64">
        <f>SUM(I821)</f>
        <v>995.95</v>
      </c>
      <c r="J820" s="58">
        <f t="shared" si="16"/>
        <v>99.595</v>
      </c>
      <c r="K820" s="14"/>
    </row>
    <row r="821" spans="1:11" ht="24">
      <c r="A821" s="25">
        <v>815</v>
      </c>
      <c r="B821" s="4"/>
      <c r="C821" s="4"/>
      <c r="D821" s="4"/>
      <c r="E821" s="18" t="s">
        <v>338</v>
      </c>
      <c r="F821" s="8"/>
      <c r="G821" s="8">
        <v>1000</v>
      </c>
      <c r="H821" s="8">
        <v>1000</v>
      </c>
      <c r="I821" s="64">
        <v>995.95</v>
      </c>
      <c r="J821" s="58">
        <f t="shared" si="16"/>
        <v>99.595</v>
      </c>
      <c r="K821" s="14"/>
    </row>
    <row r="822" spans="1:11" ht="12">
      <c r="A822" s="25">
        <v>816</v>
      </c>
      <c r="B822" s="4"/>
      <c r="C822" s="4"/>
      <c r="D822" s="4">
        <v>4750</v>
      </c>
      <c r="E822" s="18" t="s">
        <v>141</v>
      </c>
      <c r="F822" s="8"/>
      <c r="G822" s="8">
        <f>SUM(G823)</f>
        <v>500</v>
      </c>
      <c r="H822" s="8">
        <f>SUM(H823)</f>
        <v>577</v>
      </c>
      <c r="I822" s="64">
        <f>SUM(I823)</f>
        <v>566.4</v>
      </c>
      <c r="J822" s="58">
        <f t="shared" si="16"/>
        <v>98.16291161178509</v>
      </c>
      <c r="K822" s="14"/>
    </row>
    <row r="823" spans="1:11" ht="12">
      <c r="A823" s="25">
        <v>817</v>
      </c>
      <c r="B823" s="4"/>
      <c r="C823" s="4"/>
      <c r="D823" s="4"/>
      <c r="E823" s="18" t="s">
        <v>141</v>
      </c>
      <c r="F823" s="8"/>
      <c r="G823" s="8">
        <v>500</v>
      </c>
      <c r="H823" s="8">
        <v>577</v>
      </c>
      <c r="I823" s="64">
        <v>566.4</v>
      </c>
      <c r="J823" s="58">
        <f t="shared" si="16"/>
        <v>98.16291161178509</v>
      </c>
      <c r="K823" s="14"/>
    </row>
    <row r="824" spans="1:11" ht="24" customHeight="1">
      <c r="A824" s="25">
        <v>818</v>
      </c>
      <c r="B824" s="4"/>
      <c r="C824" s="21">
        <v>85213</v>
      </c>
      <c r="D824" s="6"/>
      <c r="E824" s="19" t="s">
        <v>266</v>
      </c>
      <c r="F824" s="7">
        <f aca="true" t="shared" si="18" ref="F824:K825">SUM(F825)</f>
        <v>8500</v>
      </c>
      <c r="G824" s="7">
        <f t="shared" si="18"/>
        <v>9900</v>
      </c>
      <c r="H824" s="7">
        <f t="shared" si="18"/>
        <v>12449</v>
      </c>
      <c r="I824" s="65">
        <f t="shared" si="18"/>
        <v>12333.14</v>
      </c>
      <c r="J824" s="58">
        <f t="shared" si="16"/>
        <v>99.06932283717568</v>
      </c>
      <c r="K824" s="12">
        <f t="shared" si="18"/>
        <v>1000</v>
      </c>
    </row>
    <row r="825" spans="1:11" ht="12">
      <c r="A825" s="25">
        <v>819</v>
      </c>
      <c r="B825" s="3"/>
      <c r="C825" s="3"/>
      <c r="D825" s="4">
        <v>4130</v>
      </c>
      <c r="E825" s="18" t="s">
        <v>359</v>
      </c>
      <c r="F825" s="8">
        <f t="shared" si="18"/>
        <v>8500</v>
      </c>
      <c r="G825" s="8">
        <f t="shared" si="18"/>
        <v>9900</v>
      </c>
      <c r="H825" s="8">
        <f t="shared" si="18"/>
        <v>12449</v>
      </c>
      <c r="I825" s="64">
        <f t="shared" si="18"/>
        <v>12333.14</v>
      </c>
      <c r="J825" s="58">
        <f t="shared" si="16"/>
        <v>99.06932283717568</v>
      </c>
      <c r="K825" s="13">
        <f t="shared" si="18"/>
        <v>1000</v>
      </c>
    </row>
    <row r="826" spans="1:11" ht="24">
      <c r="A826" s="25">
        <v>820</v>
      </c>
      <c r="B826" s="3"/>
      <c r="C826" s="3"/>
      <c r="D826" s="4"/>
      <c r="E826" s="18" t="s">
        <v>275</v>
      </c>
      <c r="F826" s="8">
        <v>8500</v>
      </c>
      <c r="G826" s="8">
        <v>9900</v>
      </c>
      <c r="H826" s="8">
        <v>12449</v>
      </c>
      <c r="I826" s="64">
        <v>12333.14</v>
      </c>
      <c r="J826" s="58">
        <f t="shared" si="16"/>
        <v>99.06932283717568</v>
      </c>
      <c r="K826" s="13">
        <v>1000</v>
      </c>
    </row>
    <row r="827" spans="1:11" ht="24">
      <c r="A827" s="25">
        <v>821</v>
      </c>
      <c r="B827" s="4" t="s">
        <v>521</v>
      </c>
      <c r="C827" s="35">
        <v>85214</v>
      </c>
      <c r="D827" s="6" t="s">
        <v>523</v>
      </c>
      <c r="E827" s="19" t="s">
        <v>698</v>
      </c>
      <c r="F827" s="7">
        <f>SUM(F828+F830)</f>
        <v>452000</v>
      </c>
      <c r="G827" s="7">
        <f>SUM(G828+G830)</f>
        <v>502800</v>
      </c>
      <c r="H827" s="7">
        <f>SUM(H828+H830)</f>
        <v>484217</v>
      </c>
      <c r="I827" s="65">
        <f>SUM(I828+I830)</f>
        <v>483579.79000000004</v>
      </c>
      <c r="J827" s="58">
        <f t="shared" si="16"/>
        <v>99.86840404198945</v>
      </c>
      <c r="K827" s="12">
        <f>SUM(K828)</f>
        <v>0</v>
      </c>
    </row>
    <row r="828" spans="1:11" ht="12">
      <c r="A828" s="25">
        <v>822</v>
      </c>
      <c r="B828" s="4" t="s">
        <v>521</v>
      </c>
      <c r="C828" s="4" t="s">
        <v>522</v>
      </c>
      <c r="D828" s="4">
        <v>3110</v>
      </c>
      <c r="E828" s="18" t="s">
        <v>357</v>
      </c>
      <c r="F828" s="8">
        <f>SUM(F829:F829)</f>
        <v>399000</v>
      </c>
      <c r="G828" s="8">
        <f>SUM(G829:G829)</f>
        <v>465000</v>
      </c>
      <c r="H828" s="8">
        <f>SUM(H829:H829)</f>
        <v>465474</v>
      </c>
      <c r="I828" s="64">
        <f>SUM(I829:I829)</f>
        <v>464837.15</v>
      </c>
      <c r="J828" s="58">
        <f t="shared" si="16"/>
        <v>99.86318247635744</v>
      </c>
      <c r="K828" s="13">
        <f>SUM(K829)</f>
        <v>0</v>
      </c>
    </row>
    <row r="829" spans="1:11" ht="12">
      <c r="A829" s="25">
        <v>823</v>
      </c>
      <c r="B829" s="4" t="s">
        <v>521</v>
      </c>
      <c r="C829" s="4" t="s">
        <v>522</v>
      </c>
      <c r="D829" s="4"/>
      <c r="E829" s="18" t="s">
        <v>258</v>
      </c>
      <c r="F829" s="8">
        <v>399000</v>
      </c>
      <c r="G829" s="8">
        <v>465000</v>
      </c>
      <c r="H829" s="8">
        <v>465474</v>
      </c>
      <c r="I829" s="64">
        <v>464837.15</v>
      </c>
      <c r="J829" s="58">
        <f t="shared" si="16"/>
        <v>99.86318247635744</v>
      </c>
      <c r="K829" s="13"/>
    </row>
    <row r="830" spans="1:11" ht="24">
      <c r="A830" s="25">
        <v>824</v>
      </c>
      <c r="B830" s="4"/>
      <c r="C830" s="4"/>
      <c r="D830" s="4">
        <v>4330</v>
      </c>
      <c r="E830" s="18" t="s">
        <v>281</v>
      </c>
      <c r="F830" s="8">
        <f>SUM(F831)</f>
        <v>53000</v>
      </c>
      <c r="G830" s="8">
        <f>SUM(G831)</f>
        <v>37800</v>
      </c>
      <c r="H830" s="8">
        <f>SUM(H831)</f>
        <v>18743</v>
      </c>
      <c r="I830" s="64">
        <f>SUM(I831)</f>
        <v>18742.64</v>
      </c>
      <c r="J830" s="58">
        <f t="shared" si="16"/>
        <v>99.9980792829323</v>
      </c>
      <c r="K830" s="13"/>
    </row>
    <row r="831" spans="1:11" ht="12">
      <c r="A831" s="25">
        <v>825</v>
      </c>
      <c r="B831" s="4"/>
      <c r="C831" s="4"/>
      <c r="D831" s="4"/>
      <c r="E831" s="18" t="s">
        <v>276</v>
      </c>
      <c r="F831" s="8">
        <v>53000</v>
      </c>
      <c r="G831" s="8">
        <v>37800</v>
      </c>
      <c r="H831" s="8">
        <v>18743</v>
      </c>
      <c r="I831" s="64">
        <v>18742.64</v>
      </c>
      <c r="J831" s="58">
        <f t="shared" si="16"/>
        <v>99.9980792829323</v>
      </c>
      <c r="K831" s="13"/>
    </row>
    <row r="832" spans="1:11" ht="12">
      <c r="A832" s="25">
        <v>826</v>
      </c>
      <c r="B832" s="4" t="s">
        <v>521</v>
      </c>
      <c r="C832" s="6">
        <v>85215</v>
      </c>
      <c r="D832" s="6" t="s">
        <v>523</v>
      </c>
      <c r="E832" s="19" t="s">
        <v>360</v>
      </c>
      <c r="F832" s="7">
        <f aca="true" t="shared" si="19" ref="F832:K833">SUM(F833)</f>
        <v>5000</v>
      </c>
      <c r="G832" s="7">
        <f t="shared" si="19"/>
        <v>6000</v>
      </c>
      <c r="H832" s="7">
        <f t="shared" si="19"/>
        <v>6396</v>
      </c>
      <c r="I832" s="65">
        <f t="shared" si="19"/>
        <v>6395.61</v>
      </c>
      <c r="J832" s="58">
        <f t="shared" si="16"/>
        <v>99.99390243902438</v>
      </c>
      <c r="K832" s="12">
        <f t="shared" si="19"/>
        <v>0</v>
      </c>
    </row>
    <row r="833" spans="1:11" ht="12">
      <c r="A833" s="25">
        <v>827</v>
      </c>
      <c r="B833" s="4" t="s">
        <v>521</v>
      </c>
      <c r="C833" s="4" t="s">
        <v>522</v>
      </c>
      <c r="D833" s="4">
        <v>3110</v>
      </c>
      <c r="E833" s="18" t="s">
        <v>357</v>
      </c>
      <c r="F833" s="8">
        <f t="shared" si="19"/>
        <v>5000</v>
      </c>
      <c r="G833" s="8">
        <f t="shared" si="19"/>
        <v>6000</v>
      </c>
      <c r="H833" s="8">
        <f t="shared" si="19"/>
        <v>6396</v>
      </c>
      <c r="I833" s="64">
        <f t="shared" si="19"/>
        <v>6395.61</v>
      </c>
      <c r="J833" s="58">
        <f t="shared" si="16"/>
        <v>99.99390243902438</v>
      </c>
      <c r="K833" s="13">
        <f t="shared" si="19"/>
        <v>0</v>
      </c>
    </row>
    <row r="834" spans="1:11" ht="12">
      <c r="A834" s="25">
        <v>828</v>
      </c>
      <c r="B834" s="4" t="s">
        <v>521</v>
      </c>
      <c r="C834" s="4" t="s">
        <v>522</v>
      </c>
      <c r="D834" s="4"/>
      <c r="E834" s="18" t="s">
        <v>360</v>
      </c>
      <c r="F834" s="8">
        <v>5000</v>
      </c>
      <c r="G834" s="8">
        <v>6000</v>
      </c>
      <c r="H834" s="8">
        <v>6396</v>
      </c>
      <c r="I834" s="64">
        <v>6395.61</v>
      </c>
      <c r="J834" s="58">
        <f t="shared" si="16"/>
        <v>99.99390243902438</v>
      </c>
      <c r="K834" s="13"/>
    </row>
    <row r="835" spans="1:11" ht="12">
      <c r="A835" s="25">
        <v>829</v>
      </c>
      <c r="B835" s="4" t="s">
        <v>521</v>
      </c>
      <c r="C835" s="6">
        <v>85219</v>
      </c>
      <c r="D835" s="6" t="s">
        <v>523</v>
      </c>
      <c r="E835" s="19" t="s">
        <v>361</v>
      </c>
      <c r="F835" s="7" t="e">
        <f>SUM(F838+F841+F843+F845+F849+F851+F857+F863+F865+F867+#REF!+F847+F859+F855+F853)</f>
        <v>#REF!</v>
      </c>
      <c r="G835" s="7">
        <f>SUM(G838+G841+G843+G845+G847+G849+G851+G853+G855+G857+G859+G861+G863+G865+G867+G869+G871+G873)</f>
        <v>603700</v>
      </c>
      <c r="H835" s="7">
        <f>SUM(H838+H841+H843+H845+H847+H849+H851+H853+H855+H857+H859+H861+H863+H865+H867+H869+H871+H873+H836)</f>
        <v>631631</v>
      </c>
      <c r="I835" s="65">
        <f>SUM(I838+I841+I843+I845+I847+I849+I851+I853+I855+I857+I859+I861+I863+I865+I867+I869+I871+I873+I836)</f>
        <v>627948.12</v>
      </c>
      <c r="J835" s="58">
        <f t="shared" si="16"/>
        <v>99.41692538839924</v>
      </c>
      <c r="K835" s="12" t="e">
        <f>SUM(K838+K841+K843+K845+K849+K851+K857+K863+K865+K867+#REF!)</f>
        <v>#REF!</v>
      </c>
    </row>
    <row r="836" spans="1:11" ht="12">
      <c r="A836" s="25">
        <v>830</v>
      </c>
      <c r="B836" s="4"/>
      <c r="C836" s="6"/>
      <c r="D836" s="48">
        <v>3020</v>
      </c>
      <c r="E836" s="47" t="s">
        <v>557</v>
      </c>
      <c r="F836" s="7"/>
      <c r="G836" s="7">
        <f>SUM(G837)</f>
        <v>0</v>
      </c>
      <c r="H836" s="7">
        <f>SUM(H837)</f>
        <v>79</v>
      </c>
      <c r="I836" s="65">
        <f>SUM(I837)</f>
        <v>78.5</v>
      </c>
      <c r="J836" s="58">
        <f t="shared" si="16"/>
        <v>99.36708860759494</v>
      </c>
      <c r="K836" s="12"/>
    </row>
    <row r="837" spans="1:11" ht="12">
      <c r="A837" s="25">
        <v>831</v>
      </c>
      <c r="B837" s="4"/>
      <c r="C837" s="6"/>
      <c r="D837" s="6"/>
      <c r="E837" s="47" t="s">
        <v>557</v>
      </c>
      <c r="F837" s="7"/>
      <c r="G837" s="7">
        <v>0</v>
      </c>
      <c r="H837" s="7">
        <v>79</v>
      </c>
      <c r="I837" s="65">
        <v>78.5</v>
      </c>
      <c r="J837" s="58">
        <f t="shared" si="16"/>
        <v>99.36708860759494</v>
      </c>
      <c r="K837" s="12"/>
    </row>
    <row r="838" spans="1:11" ht="12">
      <c r="A838" s="25">
        <v>832</v>
      </c>
      <c r="B838" s="4" t="s">
        <v>521</v>
      </c>
      <c r="C838" s="4" t="s">
        <v>522</v>
      </c>
      <c r="D838" s="4">
        <v>4010</v>
      </c>
      <c r="E838" s="18" t="s">
        <v>681</v>
      </c>
      <c r="F838" s="8">
        <f>SUM(F839)</f>
        <v>322600</v>
      </c>
      <c r="G838" s="8">
        <f>SUM(G839+G840)</f>
        <v>394350</v>
      </c>
      <c r="H838" s="8">
        <f>SUM(H839+H840)</f>
        <v>410167</v>
      </c>
      <c r="I838" s="64">
        <f>SUM(I839+I840)</f>
        <v>409860.97</v>
      </c>
      <c r="J838" s="58">
        <f t="shared" si="16"/>
        <v>99.92538892694927</v>
      </c>
      <c r="K838" s="13">
        <f>SUM(K839)</f>
        <v>0</v>
      </c>
    </row>
    <row r="839" spans="1:11" ht="12">
      <c r="A839" s="25">
        <v>833</v>
      </c>
      <c r="B839" s="4" t="s">
        <v>521</v>
      </c>
      <c r="C839" s="4" t="s">
        <v>522</v>
      </c>
      <c r="D839" s="4"/>
      <c r="E839" s="18" t="s">
        <v>527</v>
      </c>
      <c r="F839" s="8">
        <v>322600</v>
      </c>
      <c r="G839" s="8">
        <v>374450</v>
      </c>
      <c r="H839" s="8">
        <v>382331</v>
      </c>
      <c r="I839" s="64">
        <v>382024.97</v>
      </c>
      <c r="J839" s="58">
        <f t="shared" si="16"/>
        <v>99.91995679136664</v>
      </c>
      <c r="K839" s="13"/>
    </row>
    <row r="840" spans="1:11" ht="12">
      <c r="A840" s="25">
        <v>834</v>
      </c>
      <c r="B840" s="4"/>
      <c r="C840" s="4"/>
      <c r="D840" s="4"/>
      <c r="E840" s="18" t="s">
        <v>193</v>
      </c>
      <c r="F840" s="8"/>
      <c r="G840" s="8">
        <v>19900</v>
      </c>
      <c r="H840" s="8">
        <v>27836</v>
      </c>
      <c r="I840" s="64">
        <v>27836</v>
      </c>
      <c r="J840" s="58">
        <f t="shared" si="16"/>
        <v>100</v>
      </c>
      <c r="K840" s="13"/>
    </row>
    <row r="841" spans="1:11" ht="12">
      <c r="A841" s="25">
        <v>835</v>
      </c>
      <c r="B841" s="4" t="s">
        <v>521</v>
      </c>
      <c r="C841" s="4" t="s">
        <v>522</v>
      </c>
      <c r="D841" s="4">
        <v>4040</v>
      </c>
      <c r="E841" s="18" t="s">
        <v>688</v>
      </c>
      <c r="F841" s="8">
        <f>SUM(F842)</f>
        <v>22500</v>
      </c>
      <c r="G841" s="8">
        <f>SUM(G842)</f>
        <v>27500</v>
      </c>
      <c r="H841" s="8">
        <f>SUM(H842)</f>
        <v>27105</v>
      </c>
      <c r="I841" s="64">
        <f>SUM(I842)</f>
        <v>27104.36</v>
      </c>
      <c r="J841" s="58">
        <f t="shared" si="16"/>
        <v>99.9976388120273</v>
      </c>
      <c r="K841" s="13">
        <f>SUM(K842)</f>
        <v>0</v>
      </c>
    </row>
    <row r="842" spans="1:11" ht="12">
      <c r="A842" s="25">
        <v>836</v>
      </c>
      <c r="B842" s="4" t="s">
        <v>521</v>
      </c>
      <c r="C842" s="4" t="s">
        <v>522</v>
      </c>
      <c r="D842" s="4"/>
      <c r="E842" s="18" t="s">
        <v>688</v>
      </c>
      <c r="F842" s="8">
        <v>22500</v>
      </c>
      <c r="G842" s="8">
        <v>27500</v>
      </c>
      <c r="H842" s="8">
        <v>27105</v>
      </c>
      <c r="I842" s="64">
        <v>27104.36</v>
      </c>
      <c r="J842" s="58">
        <f t="shared" si="16"/>
        <v>99.9976388120273</v>
      </c>
      <c r="K842" s="13"/>
    </row>
    <row r="843" spans="1:11" ht="12">
      <c r="A843" s="25">
        <v>837</v>
      </c>
      <c r="B843" s="4" t="s">
        <v>521</v>
      </c>
      <c r="C843" s="4" t="s">
        <v>522</v>
      </c>
      <c r="D843" s="4">
        <v>4110</v>
      </c>
      <c r="E843" s="18" t="s">
        <v>611</v>
      </c>
      <c r="F843" s="8">
        <f>SUM(F844)</f>
        <v>61300</v>
      </c>
      <c r="G843" s="8">
        <f>SUM(G844)</f>
        <v>77100</v>
      </c>
      <c r="H843" s="8">
        <f>SUM(H844)</f>
        <v>72680</v>
      </c>
      <c r="I843" s="64">
        <f>SUM(I844)</f>
        <v>71214.68</v>
      </c>
      <c r="J843" s="58">
        <f t="shared" si="16"/>
        <v>97.98387451843698</v>
      </c>
      <c r="K843" s="13">
        <f>SUM(K844)</f>
        <v>0</v>
      </c>
    </row>
    <row r="844" spans="1:11" ht="12">
      <c r="A844" s="25">
        <v>838</v>
      </c>
      <c r="B844" s="4" t="s">
        <v>521</v>
      </c>
      <c r="C844" s="4" t="s">
        <v>522</v>
      </c>
      <c r="D844" s="4"/>
      <c r="E844" s="18" t="s">
        <v>611</v>
      </c>
      <c r="F844" s="8">
        <v>61300</v>
      </c>
      <c r="G844" s="8">
        <v>77100</v>
      </c>
      <c r="H844" s="8">
        <v>72680</v>
      </c>
      <c r="I844" s="64">
        <v>71214.68</v>
      </c>
      <c r="J844" s="58">
        <f t="shared" si="16"/>
        <v>97.98387451843698</v>
      </c>
      <c r="K844" s="13"/>
    </row>
    <row r="845" spans="1:11" ht="12">
      <c r="A845" s="25">
        <v>839</v>
      </c>
      <c r="B845" s="4" t="s">
        <v>521</v>
      </c>
      <c r="C845" s="4" t="s">
        <v>522</v>
      </c>
      <c r="D845" s="4">
        <v>4120</v>
      </c>
      <c r="E845" s="18" t="s">
        <v>612</v>
      </c>
      <c r="F845" s="8">
        <f>SUM(F846)</f>
        <v>8400</v>
      </c>
      <c r="G845" s="8">
        <f>SUM(G846)</f>
        <v>10450</v>
      </c>
      <c r="H845" s="8">
        <f>SUM(H846)</f>
        <v>10858</v>
      </c>
      <c r="I845" s="64">
        <f>SUM(I846)</f>
        <v>10797.23</v>
      </c>
      <c r="J845" s="58">
        <f t="shared" si="16"/>
        <v>99.44032050101306</v>
      </c>
      <c r="K845" s="13" t="e">
        <f>SUM(#REF!)</f>
        <v>#REF!</v>
      </c>
    </row>
    <row r="846" spans="1:11" ht="12">
      <c r="A846" s="25">
        <v>840</v>
      </c>
      <c r="B846" s="4"/>
      <c r="C846" s="4"/>
      <c r="D846" s="4"/>
      <c r="E846" s="18" t="s">
        <v>612</v>
      </c>
      <c r="F846" s="8">
        <v>8400</v>
      </c>
      <c r="G846" s="8">
        <v>10450</v>
      </c>
      <c r="H846" s="8">
        <v>10858</v>
      </c>
      <c r="I846" s="64">
        <v>10797.23</v>
      </c>
      <c r="J846" s="58">
        <f t="shared" si="16"/>
        <v>99.44032050101306</v>
      </c>
      <c r="K846" s="13"/>
    </row>
    <row r="847" spans="1:11" ht="12">
      <c r="A847" s="25">
        <v>841</v>
      </c>
      <c r="B847" s="4"/>
      <c r="C847" s="4"/>
      <c r="D847" s="4">
        <v>4170</v>
      </c>
      <c r="E847" s="18" t="s">
        <v>43</v>
      </c>
      <c r="F847" s="8">
        <f>SUM(F848)</f>
        <v>4800</v>
      </c>
      <c r="G847" s="8">
        <f>SUM(G848)</f>
        <v>6200</v>
      </c>
      <c r="H847" s="8">
        <f>SUM(H848)</f>
        <v>6420</v>
      </c>
      <c r="I847" s="64">
        <f>SUM(I848)</f>
        <v>6420</v>
      </c>
      <c r="J847" s="58">
        <f t="shared" si="16"/>
        <v>100</v>
      </c>
      <c r="K847" s="13"/>
    </row>
    <row r="848" spans="1:11" ht="12">
      <c r="A848" s="25">
        <v>842</v>
      </c>
      <c r="B848" s="4"/>
      <c r="C848" s="4"/>
      <c r="D848" s="4"/>
      <c r="E848" s="18" t="s">
        <v>277</v>
      </c>
      <c r="F848" s="8">
        <v>4800</v>
      </c>
      <c r="G848" s="8">
        <v>6200</v>
      </c>
      <c r="H848" s="8">
        <v>6420</v>
      </c>
      <c r="I848" s="64">
        <v>6420</v>
      </c>
      <c r="J848" s="58">
        <f t="shared" si="16"/>
        <v>100</v>
      </c>
      <c r="K848" s="13"/>
    </row>
    <row r="849" spans="1:11" ht="12">
      <c r="A849" s="25">
        <v>843</v>
      </c>
      <c r="B849" s="4" t="s">
        <v>521</v>
      </c>
      <c r="C849" s="4" t="s">
        <v>522</v>
      </c>
      <c r="D849" s="4">
        <v>4210</v>
      </c>
      <c r="E849" s="18" t="s">
        <v>526</v>
      </c>
      <c r="F849" s="8">
        <f>SUM(F850)</f>
        <v>20500</v>
      </c>
      <c r="G849" s="8">
        <f>SUM(G850)</f>
        <v>21300</v>
      </c>
      <c r="H849" s="8">
        <f>SUM(H850)</f>
        <v>29540</v>
      </c>
      <c r="I849" s="64">
        <f>SUM(I850)</f>
        <v>29379.27</v>
      </c>
      <c r="J849" s="58">
        <f t="shared" si="16"/>
        <v>99.4558903182126</v>
      </c>
      <c r="K849" s="13">
        <f>SUM(K850)</f>
        <v>0</v>
      </c>
    </row>
    <row r="850" spans="1:11" ht="48">
      <c r="A850" s="25">
        <v>844</v>
      </c>
      <c r="B850" s="4" t="s">
        <v>521</v>
      </c>
      <c r="C850" s="4" t="s">
        <v>522</v>
      </c>
      <c r="D850" s="4"/>
      <c r="E850" s="18" t="s">
        <v>647</v>
      </c>
      <c r="F850" s="8">
        <v>20500</v>
      </c>
      <c r="G850" s="8">
        <v>21300</v>
      </c>
      <c r="H850" s="8">
        <v>29540</v>
      </c>
      <c r="I850" s="64">
        <v>29379.27</v>
      </c>
      <c r="J850" s="58">
        <f t="shared" si="16"/>
        <v>99.4558903182126</v>
      </c>
      <c r="K850" s="13"/>
    </row>
    <row r="851" spans="1:11" ht="12">
      <c r="A851" s="25">
        <v>845</v>
      </c>
      <c r="B851" s="4" t="s">
        <v>521</v>
      </c>
      <c r="C851" s="4" t="s">
        <v>522</v>
      </c>
      <c r="D851" s="4">
        <v>4260</v>
      </c>
      <c r="E851" s="18" t="s">
        <v>528</v>
      </c>
      <c r="F851" s="8">
        <f>SUM(F852)</f>
        <v>4600</v>
      </c>
      <c r="G851" s="8">
        <f>SUM(G852)</f>
        <v>4900</v>
      </c>
      <c r="H851" s="8">
        <f>SUM(H852)</f>
        <v>4100</v>
      </c>
      <c r="I851" s="64">
        <f>SUM(I852)</f>
        <v>4020.31</v>
      </c>
      <c r="J851" s="58">
        <f t="shared" si="16"/>
        <v>98.05634146341463</v>
      </c>
      <c r="K851" s="13">
        <f>SUM(K852)</f>
        <v>0</v>
      </c>
    </row>
    <row r="852" spans="1:11" ht="12">
      <c r="A852" s="25">
        <v>846</v>
      </c>
      <c r="B852" s="4" t="s">
        <v>521</v>
      </c>
      <c r="C852" s="4" t="s">
        <v>522</v>
      </c>
      <c r="D852" s="4"/>
      <c r="E852" s="18" t="s">
        <v>157</v>
      </c>
      <c r="F852" s="8">
        <v>4600</v>
      </c>
      <c r="G852" s="8">
        <v>4900</v>
      </c>
      <c r="H852" s="8">
        <v>4100</v>
      </c>
      <c r="I852" s="64">
        <v>4020.31</v>
      </c>
      <c r="J852" s="58">
        <f t="shared" si="16"/>
        <v>98.05634146341463</v>
      </c>
      <c r="K852" s="13"/>
    </row>
    <row r="853" spans="1:11" ht="12">
      <c r="A853" s="25">
        <v>847</v>
      </c>
      <c r="B853" s="4"/>
      <c r="C853" s="4"/>
      <c r="D853" s="4">
        <v>4270</v>
      </c>
      <c r="E853" s="18" t="s">
        <v>481</v>
      </c>
      <c r="F853" s="8">
        <f>SUM(F854)</f>
        <v>3500</v>
      </c>
      <c r="G853" s="8">
        <f>SUM(G854)</f>
        <v>2000</v>
      </c>
      <c r="H853" s="8">
        <f>SUM(H854)</f>
        <v>2594</v>
      </c>
      <c r="I853" s="64">
        <f>SUM(I854)</f>
        <v>2593.11</v>
      </c>
      <c r="J853" s="58">
        <f t="shared" si="16"/>
        <v>99.9656900539707</v>
      </c>
      <c r="K853" s="13"/>
    </row>
    <row r="854" spans="1:11" ht="24">
      <c r="A854" s="25">
        <v>848</v>
      </c>
      <c r="B854" s="4"/>
      <c r="C854" s="4"/>
      <c r="D854" s="4"/>
      <c r="E854" s="18" t="s">
        <v>158</v>
      </c>
      <c r="F854" s="8">
        <v>3500</v>
      </c>
      <c r="G854" s="8">
        <v>2000</v>
      </c>
      <c r="H854" s="8">
        <v>2594</v>
      </c>
      <c r="I854" s="64">
        <v>2593.11</v>
      </c>
      <c r="J854" s="58">
        <f t="shared" si="16"/>
        <v>99.9656900539707</v>
      </c>
      <c r="K854" s="13"/>
    </row>
    <row r="855" spans="1:11" ht="12">
      <c r="A855" s="25">
        <v>849</v>
      </c>
      <c r="B855" s="4"/>
      <c r="C855" s="4"/>
      <c r="D855" s="4">
        <v>4280</v>
      </c>
      <c r="E855" s="18" t="s">
        <v>367</v>
      </c>
      <c r="F855" s="8">
        <v>200</v>
      </c>
      <c r="G855" s="8">
        <f>SUM(G856)</f>
        <v>200</v>
      </c>
      <c r="H855" s="8">
        <f>SUM(H856)</f>
        <v>120</v>
      </c>
      <c r="I855" s="64">
        <f>SUM(I856)</f>
        <v>120</v>
      </c>
      <c r="J855" s="58">
        <f t="shared" si="16"/>
        <v>100</v>
      </c>
      <c r="K855" s="13"/>
    </row>
    <row r="856" spans="1:11" ht="12">
      <c r="A856" s="25">
        <v>850</v>
      </c>
      <c r="B856" s="4"/>
      <c r="C856" s="4"/>
      <c r="D856" s="4"/>
      <c r="E856" s="18" t="s">
        <v>278</v>
      </c>
      <c r="F856" s="8"/>
      <c r="G856" s="8">
        <v>200</v>
      </c>
      <c r="H856" s="8">
        <v>120</v>
      </c>
      <c r="I856" s="64">
        <v>120</v>
      </c>
      <c r="J856" s="58">
        <f t="shared" si="16"/>
        <v>100</v>
      </c>
      <c r="K856" s="13"/>
    </row>
    <row r="857" spans="1:11" ht="12">
      <c r="A857" s="25">
        <v>851</v>
      </c>
      <c r="B857" s="4" t="s">
        <v>521</v>
      </c>
      <c r="C857" s="4" t="s">
        <v>522</v>
      </c>
      <c r="D857" s="4">
        <v>4300</v>
      </c>
      <c r="E857" s="18" t="s">
        <v>604</v>
      </c>
      <c r="F857" s="8">
        <f>SUM(F858)</f>
        <v>36300</v>
      </c>
      <c r="G857" s="8">
        <f>SUM(G858)</f>
        <v>27300</v>
      </c>
      <c r="H857" s="8">
        <f>SUM(H858)</f>
        <v>30100</v>
      </c>
      <c r="I857" s="64">
        <f>SUM(I858)</f>
        <v>29593.11</v>
      </c>
      <c r="J857" s="58">
        <f t="shared" si="16"/>
        <v>98.31598006644519</v>
      </c>
      <c r="K857" s="13">
        <f>SUM(K858)</f>
        <v>0</v>
      </c>
    </row>
    <row r="858" spans="1:11" ht="36">
      <c r="A858" s="25">
        <v>852</v>
      </c>
      <c r="B858" s="4" t="s">
        <v>521</v>
      </c>
      <c r="C858" s="4" t="s">
        <v>522</v>
      </c>
      <c r="D858" s="4"/>
      <c r="E858" s="18" t="s">
        <v>160</v>
      </c>
      <c r="F858" s="8">
        <v>36300</v>
      </c>
      <c r="G858" s="8">
        <v>27300</v>
      </c>
      <c r="H858" s="8">
        <v>30100</v>
      </c>
      <c r="I858" s="64">
        <v>29593.11</v>
      </c>
      <c r="J858" s="58">
        <f t="shared" si="16"/>
        <v>98.31598006644519</v>
      </c>
      <c r="K858" s="13"/>
    </row>
    <row r="859" spans="1:11" ht="12">
      <c r="A859" s="25">
        <v>853</v>
      </c>
      <c r="B859" s="4"/>
      <c r="C859" s="4"/>
      <c r="D859" s="4">
        <v>4350</v>
      </c>
      <c r="E859" s="18" t="s">
        <v>195</v>
      </c>
      <c r="F859" s="8">
        <v>900</v>
      </c>
      <c r="G859" s="8">
        <f>SUM(G860)</f>
        <v>1000</v>
      </c>
      <c r="H859" s="8">
        <f>SUM(H860)</f>
        <v>1158</v>
      </c>
      <c r="I859" s="64">
        <f>SUM(I860)</f>
        <v>1157.83</v>
      </c>
      <c r="J859" s="58">
        <f t="shared" si="16"/>
        <v>99.98531951640759</v>
      </c>
      <c r="K859" s="13"/>
    </row>
    <row r="860" spans="1:11" ht="12">
      <c r="A860" s="25">
        <v>854</v>
      </c>
      <c r="B860" s="4"/>
      <c r="C860" s="4"/>
      <c r="D860" s="4"/>
      <c r="E860" s="18" t="s">
        <v>279</v>
      </c>
      <c r="F860" s="8"/>
      <c r="G860" s="8">
        <v>1000</v>
      </c>
      <c r="H860" s="8">
        <v>1158</v>
      </c>
      <c r="I860" s="64">
        <v>1157.83</v>
      </c>
      <c r="J860" s="58">
        <f t="shared" si="16"/>
        <v>99.98531951640759</v>
      </c>
      <c r="K860" s="13"/>
    </row>
    <row r="861" spans="1:11" ht="12">
      <c r="A861" s="25">
        <v>855</v>
      </c>
      <c r="B861" s="4"/>
      <c r="C861" s="4"/>
      <c r="D861" s="4">
        <v>4370</v>
      </c>
      <c r="E861" s="18" t="s">
        <v>464</v>
      </c>
      <c r="F861" s="8"/>
      <c r="G861" s="8">
        <f>SUM(G862)</f>
        <v>7600</v>
      </c>
      <c r="H861" s="8">
        <f>SUM(H862)</f>
        <v>7600</v>
      </c>
      <c r="I861" s="64">
        <f>SUM(I862)</f>
        <v>6716.04</v>
      </c>
      <c r="J861" s="58">
        <f t="shared" si="16"/>
        <v>88.36894736842105</v>
      </c>
      <c r="K861" s="13"/>
    </row>
    <row r="862" spans="1:11" ht="12">
      <c r="A862" s="25">
        <v>856</v>
      </c>
      <c r="B862" s="4"/>
      <c r="C862" s="4"/>
      <c r="D862" s="4"/>
      <c r="E862" s="18" t="s">
        <v>464</v>
      </c>
      <c r="F862" s="8"/>
      <c r="G862" s="8">
        <v>7600</v>
      </c>
      <c r="H862" s="8">
        <v>7600</v>
      </c>
      <c r="I862" s="64">
        <v>6716.04</v>
      </c>
      <c r="J862" s="58">
        <f aca="true" t="shared" si="20" ref="J862:J939">SUM(I862/H862)*100</f>
        <v>88.36894736842105</v>
      </c>
      <c r="K862" s="13"/>
    </row>
    <row r="863" spans="1:11" ht="12">
      <c r="A863" s="25">
        <v>857</v>
      </c>
      <c r="B863" s="4" t="s">
        <v>521</v>
      </c>
      <c r="C863" s="4" t="s">
        <v>522</v>
      </c>
      <c r="D863" s="4">
        <v>4410</v>
      </c>
      <c r="E863" s="18" t="s">
        <v>685</v>
      </c>
      <c r="F863" s="8">
        <f>SUM(F864)</f>
        <v>1000</v>
      </c>
      <c r="G863" s="8">
        <f>SUM(G864)</f>
        <v>1000</v>
      </c>
      <c r="H863" s="8">
        <f>SUM(H864)</f>
        <v>1626</v>
      </c>
      <c r="I863" s="64">
        <f>SUM(I864)</f>
        <v>1625.49</v>
      </c>
      <c r="J863" s="58">
        <f t="shared" si="20"/>
        <v>99.96863468634687</v>
      </c>
      <c r="K863" s="13">
        <f>SUM(K864)</f>
        <v>0</v>
      </c>
    </row>
    <row r="864" spans="1:11" ht="12">
      <c r="A864" s="25">
        <v>858</v>
      </c>
      <c r="B864" s="4" t="s">
        <v>521</v>
      </c>
      <c r="C864" s="4" t="s">
        <v>522</v>
      </c>
      <c r="D864" s="4"/>
      <c r="E864" s="18" t="s">
        <v>210</v>
      </c>
      <c r="F864" s="8">
        <v>1000</v>
      </c>
      <c r="G864" s="8">
        <v>1000</v>
      </c>
      <c r="H864" s="8">
        <v>1626</v>
      </c>
      <c r="I864" s="64">
        <v>1625.49</v>
      </c>
      <c r="J864" s="58">
        <f t="shared" si="20"/>
        <v>99.96863468634687</v>
      </c>
      <c r="K864" s="13"/>
    </row>
    <row r="865" spans="1:11" ht="12">
      <c r="A865" s="25">
        <v>859</v>
      </c>
      <c r="B865" s="4" t="s">
        <v>521</v>
      </c>
      <c r="C865" s="4" t="s">
        <v>522</v>
      </c>
      <c r="D865" s="4">
        <v>4430</v>
      </c>
      <c r="E865" s="18" t="s">
        <v>605</v>
      </c>
      <c r="F865" s="8">
        <f>SUM(F866)</f>
        <v>4100</v>
      </c>
      <c r="G865" s="8">
        <f>SUM(G866)</f>
        <v>4500</v>
      </c>
      <c r="H865" s="8">
        <f>SUM(H866)</f>
        <v>3403</v>
      </c>
      <c r="I865" s="64">
        <f>SUM(I866)</f>
        <v>3403</v>
      </c>
      <c r="J865" s="58">
        <f t="shared" si="20"/>
        <v>100</v>
      </c>
      <c r="K865" s="13">
        <f>SUM(K866)</f>
        <v>0</v>
      </c>
    </row>
    <row r="866" spans="1:11" ht="12">
      <c r="A866" s="25">
        <v>860</v>
      </c>
      <c r="B866" s="4"/>
      <c r="C866" s="4"/>
      <c r="D866" s="4"/>
      <c r="E866" s="18" t="s">
        <v>211</v>
      </c>
      <c r="F866" s="8">
        <v>4100</v>
      </c>
      <c r="G866" s="8">
        <v>4500</v>
      </c>
      <c r="H866" s="8">
        <v>3403</v>
      </c>
      <c r="I866" s="64">
        <v>3403</v>
      </c>
      <c r="J866" s="58">
        <f t="shared" si="20"/>
        <v>100</v>
      </c>
      <c r="K866" s="13"/>
    </row>
    <row r="867" spans="1:11" ht="12">
      <c r="A867" s="25">
        <v>861</v>
      </c>
      <c r="B867" s="4" t="s">
        <v>521</v>
      </c>
      <c r="C867" s="4" t="s">
        <v>522</v>
      </c>
      <c r="D867" s="4">
        <v>4440</v>
      </c>
      <c r="E867" s="18" t="s">
        <v>690</v>
      </c>
      <c r="F867" s="8">
        <f>SUM(F868)</f>
        <v>6200</v>
      </c>
      <c r="G867" s="8">
        <f>SUM(G868)</f>
        <v>7300</v>
      </c>
      <c r="H867" s="8">
        <f>SUM(H868)</f>
        <v>7481</v>
      </c>
      <c r="I867" s="64">
        <f>SUM(I868)</f>
        <v>7476.08</v>
      </c>
      <c r="J867" s="58">
        <f t="shared" si="20"/>
        <v>99.93423339125785</v>
      </c>
      <c r="K867" s="13">
        <f>SUM(K868)</f>
        <v>0</v>
      </c>
    </row>
    <row r="868" spans="1:11" ht="12">
      <c r="A868" s="25">
        <v>862</v>
      </c>
      <c r="B868" s="4" t="s">
        <v>521</v>
      </c>
      <c r="C868" s="4" t="s">
        <v>522</v>
      </c>
      <c r="D868" s="4"/>
      <c r="E868" s="18" t="s">
        <v>690</v>
      </c>
      <c r="F868" s="8">
        <v>6200</v>
      </c>
      <c r="G868" s="8">
        <v>7300</v>
      </c>
      <c r="H868" s="8">
        <v>7481</v>
      </c>
      <c r="I868" s="64">
        <v>7476.08</v>
      </c>
      <c r="J868" s="58">
        <f t="shared" si="20"/>
        <v>99.93423339125785</v>
      </c>
      <c r="K868" s="13"/>
    </row>
    <row r="869" spans="1:11" ht="12">
      <c r="A869" s="25">
        <v>863</v>
      </c>
      <c r="B869" s="4"/>
      <c r="C869" s="4"/>
      <c r="D869" s="4">
        <v>4700</v>
      </c>
      <c r="E869" s="18" t="s">
        <v>185</v>
      </c>
      <c r="F869" s="8"/>
      <c r="G869" s="8">
        <f>SUM(G870)</f>
        <v>5000</v>
      </c>
      <c r="H869" s="8">
        <f>SUM(H870)</f>
        <v>7000</v>
      </c>
      <c r="I869" s="64">
        <f>SUM(I870)</f>
        <v>6803</v>
      </c>
      <c r="J869" s="58">
        <f t="shared" si="20"/>
        <v>97.18571428571428</v>
      </c>
      <c r="K869" s="13"/>
    </row>
    <row r="870" spans="1:11" ht="12">
      <c r="A870" s="25">
        <v>864</v>
      </c>
      <c r="B870" s="4"/>
      <c r="C870" s="4"/>
      <c r="D870" s="4"/>
      <c r="E870" s="18" t="s">
        <v>422</v>
      </c>
      <c r="F870" s="8"/>
      <c r="G870" s="8">
        <v>5000</v>
      </c>
      <c r="H870" s="8">
        <v>7000</v>
      </c>
      <c r="I870" s="64">
        <v>6803</v>
      </c>
      <c r="J870" s="58">
        <f t="shared" si="20"/>
        <v>97.18571428571428</v>
      </c>
      <c r="K870" s="13"/>
    </row>
    <row r="871" spans="1:11" ht="24">
      <c r="A871" s="25">
        <v>865</v>
      </c>
      <c r="B871" s="4"/>
      <c r="C871" s="4"/>
      <c r="D871" s="4">
        <v>4740</v>
      </c>
      <c r="E871" s="18" t="s">
        <v>338</v>
      </c>
      <c r="F871" s="8"/>
      <c r="G871" s="8">
        <f>SUM(G872)</f>
        <v>1800</v>
      </c>
      <c r="H871" s="8">
        <f>SUM(H872)</f>
        <v>1400</v>
      </c>
      <c r="I871" s="64">
        <f>SUM(I872)</f>
        <v>1395.25</v>
      </c>
      <c r="J871" s="58">
        <f t="shared" si="20"/>
        <v>99.66071428571428</v>
      </c>
      <c r="K871" s="13"/>
    </row>
    <row r="872" spans="1:11" ht="24">
      <c r="A872" s="25">
        <v>866</v>
      </c>
      <c r="B872" s="4"/>
      <c r="C872" s="4"/>
      <c r="D872" s="4"/>
      <c r="E872" s="18" t="s">
        <v>338</v>
      </c>
      <c r="F872" s="8"/>
      <c r="G872" s="8">
        <v>1800</v>
      </c>
      <c r="H872" s="8">
        <v>1400</v>
      </c>
      <c r="I872" s="64">
        <v>1395.25</v>
      </c>
      <c r="J872" s="58">
        <f t="shared" si="20"/>
        <v>99.66071428571428</v>
      </c>
      <c r="K872" s="13"/>
    </row>
    <row r="873" spans="1:11" ht="12">
      <c r="A873" s="25">
        <v>867</v>
      </c>
      <c r="B873" s="4"/>
      <c r="C873" s="4"/>
      <c r="D873" s="4">
        <v>4750</v>
      </c>
      <c r="E873" s="18" t="s">
        <v>141</v>
      </c>
      <c r="F873" s="8"/>
      <c r="G873" s="8">
        <f>SUM(G874)</f>
        <v>4200</v>
      </c>
      <c r="H873" s="8">
        <f>SUM(H874)</f>
        <v>8200</v>
      </c>
      <c r="I873" s="64">
        <f>SUM(I874)</f>
        <v>8189.89</v>
      </c>
      <c r="J873" s="58">
        <f t="shared" si="20"/>
        <v>99.87670731707318</v>
      </c>
      <c r="K873" s="13"/>
    </row>
    <row r="874" spans="1:11" ht="12">
      <c r="A874" s="25">
        <v>868</v>
      </c>
      <c r="B874" s="4"/>
      <c r="C874" s="4"/>
      <c r="D874" s="4"/>
      <c r="E874" s="18" t="s">
        <v>141</v>
      </c>
      <c r="F874" s="8"/>
      <c r="G874" s="8">
        <v>4200</v>
      </c>
      <c r="H874" s="8">
        <v>8200</v>
      </c>
      <c r="I874" s="64">
        <v>8189.89</v>
      </c>
      <c r="J874" s="58">
        <f t="shared" si="20"/>
        <v>99.87670731707318</v>
      </c>
      <c r="K874" s="13"/>
    </row>
    <row r="875" spans="1:11" ht="12">
      <c r="A875" s="25">
        <v>869</v>
      </c>
      <c r="B875" s="4" t="s">
        <v>521</v>
      </c>
      <c r="C875" s="6">
        <v>85228</v>
      </c>
      <c r="D875" s="6" t="s">
        <v>523</v>
      </c>
      <c r="E875" s="19" t="s">
        <v>362</v>
      </c>
      <c r="F875" s="7">
        <f aca="true" t="shared" si="21" ref="F875:I876">SUM(F876)</f>
        <v>18500</v>
      </c>
      <c r="G875" s="7">
        <f t="shared" si="21"/>
        <v>55000</v>
      </c>
      <c r="H875" s="7">
        <f t="shared" si="21"/>
        <v>77500</v>
      </c>
      <c r="I875" s="65">
        <f t="shared" si="21"/>
        <v>74878</v>
      </c>
      <c r="J875" s="58">
        <f t="shared" si="20"/>
        <v>96.61677419354838</v>
      </c>
      <c r="K875" s="12" t="e">
        <f>SUM(#REF!+#REF!+K876)</f>
        <v>#REF!</v>
      </c>
    </row>
    <row r="876" spans="1:11" ht="12">
      <c r="A876" s="25">
        <v>870</v>
      </c>
      <c r="B876" s="4"/>
      <c r="C876" s="4"/>
      <c r="D876" s="4">
        <v>4300</v>
      </c>
      <c r="E876" s="18" t="s">
        <v>604</v>
      </c>
      <c r="F876" s="8">
        <f t="shared" si="21"/>
        <v>18500</v>
      </c>
      <c r="G876" s="8">
        <f t="shared" si="21"/>
        <v>55000</v>
      </c>
      <c r="H876" s="8">
        <f t="shared" si="21"/>
        <v>77500</v>
      </c>
      <c r="I876" s="64">
        <f t="shared" si="21"/>
        <v>74878</v>
      </c>
      <c r="J876" s="58">
        <f t="shared" si="20"/>
        <v>96.61677419354838</v>
      </c>
      <c r="K876" s="13">
        <f>SUM(K877)</f>
        <v>0</v>
      </c>
    </row>
    <row r="877" spans="1:11" ht="12">
      <c r="A877" s="25">
        <v>871</v>
      </c>
      <c r="B877" s="4"/>
      <c r="C877" s="4"/>
      <c r="D877" s="4"/>
      <c r="E877" s="18" t="s">
        <v>212</v>
      </c>
      <c r="F877" s="8">
        <v>18500</v>
      </c>
      <c r="G877" s="8">
        <v>55000</v>
      </c>
      <c r="H877" s="8">
        <v>77500</v>
      </c>
      <c r="I877" s="64">
        <v>74878</v>
      </c>
      <c r="J877" s="58">
        <f t="shared" si="20"/>
        <v>96.61677419354838</v>
      </c>
      <c r="K877" s="13"/>
    </row>
    <row r="878" spans="1:11" ht="12">
      <c r="A878" s="25">
        <v>872</v>
      </c>
      <c r="B878" s="4"/>
      <c r="C878" s="32">
        <v>85295</v>
      </c>
      <c r="D878" s="4"/>
      <c r="E878" s="31" t="s">
        <v>196</v>
      </c>
      <c r="F878" s="8"/>
      <c r="G878" s="34">
        <f aca="true" t="shared" si="22" ref="G878:I879">SUM(G879)</f>
        <v>14000</v>
      </c>
      <c r="H878" s="34">
        <f t="shared" si="22"/>
        <v>39000</v>
      </c>
      <c r="I878" s="68">
        <f t="shared" si="22"/>
        <v>38999.99</v>
      </c>
      <c r="J878" s="58">
        <f t="shared" si="20"/>
        <v>99.99997435897436</v>
      </c>
      <c r="K878" s="13"/>
    </row>
    <row r="879" spans="1:11" ht="12">
      <c r="A879" s="25">
        <v>873</v>
      </c>
      <c r="B879" s="4"/>
      <c r="C879" s="4"/>
      <c r="D879" s="4">
        <v>3110</v>
      </c>
      <c r="E879" s="18" t="s">
        <v>357</v>
      </c>
      <c r="F879" s="8"/>
      <c r="G879" s="8">
        <f t="shared" si="22"/>
        <v>14000</v>
      </c>
      <c r="H879" s="8">
        <f t="shared" si="22"/>
        <v>39000</v>
      </c>
      <c r="I879" s="64">
        <f t="shared" si="22"/>
        <v>38999.99</v>
      </c>
      <c r="J879" s="58">
        <f t="shared" si="20"/>
        <v>99.99997435897436</v>
      </c>
      <c r="K879" s="13"/>
    </row>
    <row r="880" spans="1:11" ht="12">
      <c r="A880" s="25">
        <v>874</v>
      </c>
      <c r="B880" s="4"/>
      <c r="C880" s="4"/>
      <c r="D880" s="4"/>
      <c r="E880" s="18" t="s">
        <v>357</v>
      </c>
      <c r="F880" s="8"/>
      <c r="G880" s="8">
        <v>14000</v>
      </c>
      <c r="H880" s="8">
        <v>39000</v>
      </c>
      <c r="I880" s="64">
        <v>38999.99</v>
      </c>
      <c r="J880" s="58">
        <f t="shared" si="20"/>
        <v>99.99997435897436</v>
      </c>
      <c r="K880" s="13"/>
    </row>
    <row r="881" spans="1:11" ht="12" customHeight="1">
      <c r="A881" s="25">
        <v>875</v>
      </c>
      <c r="B881" s="77" t="s">
        <v>237</v>
      </c>
      <c r="C881" s="78"/>
      <c r="D881" s="78"/>
      <c r="E881" s="78"/>
      <c r="F881" s="5" t="e">
        <f>SUM(F801+F824+F827+F832+F835+F875)</f>
        <v>#REF!</v>
      </c>
      <c r="G881" s="5">
        <f>SUM(G801+G824+G827+G832+G835+G875+G878)</f>
        <v>2511120</v>
      </c>
      <c r="H881" s="5">
        <f>SUM(H801+H824+H827+H832+H835+H875+H878)</f>
        <v>2606560</v>
      </c>
      <c r="I881" s="66">
        <f>SUM(I801+I824+I827+I832+I835+I875+I878)</f>
        <v>2566736.45</v>
      </c>
      <c r="J881" s="58">
        <f t="shared" si="20"/>
        <v>98.47217980786938</v>
      </c>
      <c r="K881" s="14" t="e">
        <f>SUM(K824+K827+K832+#REF!+K835+K875+#REF!)</f>
        <v>#REF!</v>
      </c>
    </row>
    <row r="882" spans="1:11" ht="12">
      <c r="A882" s="25">
        <v>876</v>
      </c>
      <c r="B882" s="6">
        <v>854</v>
      </c>
      <c r="C882" s="6">
        <v>85401</v>
      </c>
      <c r="D882" s="6" t="s">
        <v>523</v>
      </c>
      <c r="E882" s="19" t="s">
        <v>363</v>
      </c>
      <c r="F882" s="7" t="e">
        <f>SUM(F883+F887+F891+F895+F899+F903+F907+F911+#REF!)</f>
        <v>#REF!</v>
      </c>
      <c r="G882" s="7">
        <f>SUM(G883+G887+G891+G895+G899+G903+G907+G911)</f>
        <v>564877</v>
      </c>
      <c r="H882" s="7">
        <f>SUM(H883+H887+H891+H895+H899+H903+H907+H911)</f>
        <v>587137</v>
      </c>
      <c r="I882" s="65">
        <f>SUM(I883+I887+I891+I895+I899+I903+I907+I911)</f>
        <v>550550.31</v>
      </c>
      <c r="J882" s="58">
        <f t="shared" si="20"/>
        <v>93.76862810553585</v>
      </c>
      <c r="K882" s="12">
        <f>SUM(K883+K887+K891+K895+K899+K903+K907+K911)</f>
        <v>0</v>
      </c>
    </row>
    <row r="883" spans="1:11" ht="12">
      <c r="A883" s="25">
        <v>877</v>
      </c>
      <c r="B883" s="4" t="s">
        <v>521</v>
      </c>
      <c r="C883" s="4" t="s">
        <v>522</v>
      </c>
      <c r="D883" s="4">
        <v>3020</v>
      </c>
      <c r="E883" s="18" t="s">
        <v>383</v>
      </c>
      <c r="F883" s="8">
        <f>SUM(F884:F886)</f>
        <v>21140</v>
      </c>
      <c r="G883" s="8">
        <f>SUM(G884:G886)</f>
        <v>28600</v>
      </c>
      <c r="H883" s="8">
        <v>28950</v>
      </c>
      <c r="I883" s="64">
        <v>26542.96</v>
      </c>
      <c r="J883" s="58">
        <f>SUM(I884/H883)*100</f>
        <v>24.639032815198618</v>
      </c>
      <c r="K883" s="13">
        <f>SUM(K884:K886)</f>
        <v>0</v>
      </c>
    </row>
    <row r="884" spans="1:11" ht="24" hidden="1">
      <c r="A884" s="25">
        <v>878</v>
      </c>
      <c r="B884" s="4"/>
      <c r="C884" s="4"/>
      <c r="D884" s="4"/>
      <c r="E884" s="18" t="s">
        <v>197</v>
      </c>
      <c r="F884" s="8">
        <v>8890</v>
      </c>
      <c r="G884" s="8">
        <v>11000</v>
      </c>
      <c r="H884" s="8">
        <v>11000</v>
      </c>
      <c r="I884" s="64">
        <v>7133</v>
      </c>
      <c r="J884" s="58" t="e">
        <f>SUM(#REF!/H884)*100</f>
        <v>#REF!</v>
      </c>
      <c r="K884" s="13"/>
    </row>
    <row r="885" spans="1:11" ht="24" hidden="1">
      <c r="A885" s="25">
        <v>879</v>
      </c>
      <c r="B885" s="4"/>
      <c r="C885" s="4"/>
      <c r="D885" s="4"/>
      <c r="E885" s="18" t="s">
        <v>198</v>
      </c>
      <c r="F885" s="8">
        <v>6650</v>
      </c>
      <c r="G885" s="8">
        <v>9700</v>
      </c>
      <c r="H885" s="8">
        <v>9700</v>
      </c>
      <c r="I885" s="64"/>
      <c r="J885" s="58">
        <f t="shared" si="20"/>
        <v>0</v>
      </c>
      <c r="K885" s="13"/>
    </row>
    <row r="886" spans="1:11" ht="24" hidden="1">
      <c r="A886" s="25">
        <v>880</v>
      </c>
      <c r="B886" s="4"/>
      <c r="C886" s="4"/>
      <c r="D886" s="4"/>
      <c r="E886" s="18" t="s">
        <v>199</v>
      </c>
      <c r="F886" s="8">
        <v>5600</v>
      </c>
      <c r="G886" s="8">
        <v>7900</v>
      </c>
      <c r="H886" s="8">
        <v>7900</v>
      </c>
      <c r="I886" s="64"/>
      <c r="J886" s="58">
        <f t="shared" si="20"/>
        <v>0</v>
      </c>
      <c r="K886" s="13"/>
    </row>
    <row r="887" spans="1:11" ht="12">
      <c r="A887" s="25">
        <v>881</v>
      </c>
      <c r="B887" s="4" t="s">
        <v>521</v>
      </c>
      <c r="C887" s="4" t="s">
        <v>522</v>
      </c>
      <c r="D887" s="4">
        <v>4010</v>
      </c>
      <c r="E887" s="18" t="s">
        <v>681</v>
      </c>
      <c r="F887" s="8">
        <f>SUM(F888:F890)</f>
        <v>357600</v>
      </c>
      <c r="G887" s="8">
        <f>SUM(G888:G890)</f>
        <v>386000</v>
      </c>
      <c r="H887" s="8">
        <v>394711</v>
      </c>
      <c r="I887" s="64">
        <v>375034.56</v>
      </c>
      <c r="J887" s="58">
        <f t="shared" si="20"/>
        <v>95.01497551373029</v>
      </c>
      <c r="K887" s="13">
        <f>SUM(K888:K890)</f>
        <v>0</v>
      </c>
    </row>
    <row r="888" spans="1:11" ht="24" hidden="1">
      <c r="A888" s="25">
        <v>882</v>
      </c>
      <c r="B888" s="4"/>
      <c r="C888" s="4"/>
      <c r="D888" s="4"/>
      <c r="E888" s="18" t="s">
        <v>394</v>
      </c>
      <c r="F888" s="8">
        <v>205200</v>
      </c>
      <c r="G888" s="8">
        <v>206000</v>
      </c>
      <c r="H888" s="8">
        <v>206000</v>
      </c>
      <c r="I888" s="64">
        <v>102313</v>
      </c>
      <c r="J888" s="58">
        <f t="shared" si="20"/>
        <v>49.66650485436893</v>
      </c>
      <c r="K888" s="13"/>
    </row>
    <row r="889" spans="1:11" ht="24" hidden="1">
      <c r="A889" s="25">
        <v>883</v>
      </c>
      <c r="B889" s="4"/>
      <c r="C889" s="4"/>
      <c r="D889" s="4"/>
      <c r="E889" s="18" t="s">
        <v>395</v>
      </c>
      <c r="F889" s="8">
        <v>62500</v>
      </c>
      <c r="G889" s="8">
        <v>75000</v>
      </c>
      <c r="H889" s="8">
        <v>75000</v>
      </c>
      <c r="I889" s="64"/>
      <c r="J889" s="58">
        <f t="shared" si="20"/>
        <v>0</v>
      </c>
      <c r="K889" s="13"/>
    </row>
    <row r="890" spans="1:11" ht="24" hidden="1">
      <c r="A890" s="25">
        <v>884</v>
      </c>
      <c r="B890" s="4"/>
      <c r="C890" s="4"/>
      <c r="D890" s="4"/>
      <c r="E890" s="18" t="s">
        <v>396</v>
      </c>
      <c r="F890" s="8">
        <v>89900</v>
      </c>
      <c r="G890" s="8">
        <v>105000</v>
      </c>
      <c r="H890" s="8">
        <v>105000</v>
      </c>
      <c r="I890" s="64"/>
      <c r="J890" s="58">
        <f t="shared" si="20"/>
        <v>0</v>
      </c>
      <c r="K890" s="13"/>
    </row>
    <row r="891" spans="1:11" ht="12">
      <c r="A891" s="25">
        <v>885</v>
      </c>
      <c r="B891" s="4"/>
      <c r="C891" s="4"/>
      <c r="D891" s="4">
        <v>4040</v>
      </c>
      <c r="E891" s="18" t="s">
        <v>682</v>
      </c>
      <c r="F891" s="8">
        <f>SUM(F892:F894)</f>
        <v>28481</v>
      </c>
      <c r="G891" s="8">
        <f>SUM(G892:G894)</f>
        <v>30408</v>
      </c>
      <c r="H891" s="8">
        <v>28508</v>
      </c>
      <c r="I891" s="64">
        <v>26097.76</v>
      </c>
      <c r="J891" s="58">
        <f t="shared" si="20"/>
        <v>91.54539076750385</v>
      </c>
      <c r="K891" s="13"/>
    </row>
    <row r="892" spans="1:11" ht="36" hidden="1">
      <c r="A892" s="25">
        <v>886</v>
      </c>
      <c r="B892" s="4"/>
      <c r="C892" s="4"/>
      <c r="D892" s="4"/>
      <c r="E892" s="18" t="s">
        <v>120</v>
      </c>
      <c r="F892" s="8">
        <v>17477</v>
      </c>
      <c r="G892" s="8">
        <v>17000</v>
      </c>
      <c r="H892" s="8">
        <v>17000</v>
      </c>
      <c r="I892" s="64">
        <v>26098</v>
      </c>
      <c r="J892" s="58">
        <f t="shared" si="20"/>
        <v>153.51764705882354</v>
      </c>
      <c r="K892" s="13"/>
    </row>
    <row r="893" spans="1:11" ht="36" hidden="1">
      <c r="A893" s="25">
        <v>887</v>
      </c>
      <c r="B893" s="4"/>
      <c r="C893" s="4"/>
      <c r="D893" s="4"/>
      <c r="E893" s="18" t="s">
        <v>65</v>
      </c>
      <c r="F893" s="8">
        <v>4517</v>
      </c>
      <c r="G893" s="8">
        <v>5058</v>
      </c>
      <c r="H893" s="8">
        <v>5058</v>
      </c>
      <c r="I893" s="64"/>
      <c r="J893" s="58">
        <f t="shared" si="20"/>
        <v>0</v>
      </c>
      <c r="K893" s="13"/>
    </row>
    <row r="894" spans="1:11" ht="36" hidden="1">
      <c r="A894" s="25">
        <v>888</v>
      </c>
      <c r="B894" s="4"/>
      <c r="C894" s="4"/>
      <c r="D894" s="4"/>
      <c r="E894" s="18" t="s">
        <v>66</v>
      </c>
      <c r="F894" s="8">
        <v>6487</v>
      </c>
      <c r="G894" s="8">
        <v>8350</v>
      </c>
      <c r="H894" s="8">
        <v>8350</v>
      </c>
      <c r="I894" s="64"/>
      <c r="J894" s="58">
        <f t="shared" si="20"/>
        <v>0</v>
      </c>
      <c r="K894" s="13"/>
    </row>
    <row r="895" spans="1:11" ht="12">
      <c r="A895" s="25">
        <v>889</v>
      </c>
      <c r="B895" s="4" t="s">
        <v>521</v>
      </c>
      <c r="C895" s="4" t="s">
        <v>522</v>
      </c>
      <c r="D895" s="4">
        <v>4110</v>
      </c>
      <c r="E895" s="18" t="s">
        <v>611</v>
      </c>
      <c r="F895" s="8">
        <f>SUM(F896:F898)</f>
        <v>69400</v>
      </c>
      <c r="G895" s="8">
        <f>SUM(G896:G898)</f>
        <v>76800</v>
      </c>
      <c r="H895" s="8">
        <v>76000</v>
      </c>
      <c r="I895" s="64">
        <v>70255.49</v>
      </c>
      <c r="J895" s="58">
        <f t="shared" si="20"/>
        <v>92.44143421052632</v>
      </c>
      <c r="K895" s="13"/>
    </row>
    <row r="896" spans="1:11" ht="12" hidden="1">
      <c r="A896" s="25">
        <v>890</v>
      </c>
      <c r="B896" s="4"/>
      <c r="C896" s="4"/>
      <c r="D896" s="4"/>
      <c r="E896" s="18" t="s">
        <v>67</v>
      </c>
      <c r="F896" s="8">
        <v>38000</v>
      </c>
      <c r="G896" s="8">
        <v>41000</v>
      </c>
      <c r="H896" s="8">
        <v>41000</v>
      </c>
      <c r="I896" s="64">
        <v>19780</v>
      </c>
      <c r="J896" s="58">
        <f t="shared" si="20"/>
        <v>48.24390243902439</v>
      </c>
      <c r="K896" s="13"/>
    </row>
    <row r="897" spans="1:11" ht="12" hidden="1">
      <c r="A897" s="25">
        <v>891</v>
      </c>
      <c r="B897" s="4"/>
      <c r="C897" s="4"/>
      <c r="D897" s="4"/>
      <c r="E897" s="18" t="s">
        <v>68</v>
      </c>
      <c r="F897" s="8">
        <v>13300</v>
      </c>
      <c r="G897" s="8">
        <v>15800</v>
      </c>
      <c r="H897" s="8">
        <v>15800</v>
      </c>
      <c r="I897" s="64"/>
      <c r="J897" s="58">
        <f t="shared" si="20"/>
        <v>0</v>
      </c>
      <c r="K897" s="13"/>
    </row>
    <row r="898" spans="1:11" ht="12" hidden="1">
      <c r="A898" s="25">
        <v>892</v>
      </c>
      <c r="B898" s="4"/>
      <c r="C898" s="4"/>
      <c r="D898" s="4"/>
      <c r="E898" s="18" t="s">
        <v>450</v>
      </c>
      <c r="F898" s="8">
        <v>18100</v>
      </c>
      <c r="G898" s="8">
        <v>20000</v>
      </c>
      <c r="H898" s="8">
        <v>20000</v>
      </c>
      <c r="I898" s="64"/>
      <c r="J898" s="58">
        <f t="shared" si="20"/>
        <v>0</v>
      </c>
      <c r="K898" s="13"/>
    </row>
    <row r="899" spans="1:11" ht="11.25" customHeight="1">
      <c r="A899" s="25">
        <v>893</v>
      </c>
      <c r="B899" s="4" t="s">
        <v>521</v>
      </c>
      <c r="C899" s="4" t="s">
        <v>522</v>
      </c>
      <c r="D899" s="4">
        <v>4120</v>
      </c>
      <c r="E899" s="18" t="s">
        <v>612</v>
      </c>
      <c r="F899" s="8">
        <f>SUM(F900:F902)</f>
        <v>9500</v>
      </c>
      <c r="G899" s="8">
        <f>SUM(G900:G902)</f>
        <v>11100</v>
      </c>
      <c r="H899" s="8">
        <v>11210</v>
      </c>
      <c r="I899" s="64">
        <v>9975.78</v>
      </c>
      <c r="J899" s="58">
        <f t="shared" si="20"/>
        <v>88.99000892060661</v>
      </c>
      <c r="K899" s="13"/>
    </row>
    <row r="900" spans="1:11" ht="12" hidden="1">
      <c r="A900" s="25">
        <v>894</v>
      </c>
      <c r="B900" s="4"/>
      <c r="C900" s="4"/>
      <c r="D900" s="4"/>
      <c r="E900" s="18" t="s">
        <v>69</v>
      </c>
      <c r="F900" s="8">
        <v>5200</v>
      </c>
      <c r="G900" s="8">
        <v>6000</v>
      </c>
      <c r="H900" s="8">
        <v>6000</v>
      </c>
      <c r="I900" s="64">
        <v>2776</v>
      </c>
      <c r="J900" s="58">
        <f t="shared" si="20"/>
        <v>46.266666666666666</v>
      </c>
      <c r="K900" s="13"/>
    </row>
    <row r="901" spans="1:11" ht="12" hidden="1">
      <c r="A901" s="25">
        <v>895</v>
      </c>
      <c r="B901" s="4"/>
      <c r="C901" s="4"/>
      <c r="D901" s="4"/>
      <c r="E901" s="18" t="s">
        <v>70</v>
      </c>
      <c r="F901" s="8">
        <v>1820</v>
      </c>
      <c r="G901" s="8">
        <v>2300</v>
      </c>
      <c r="H901" s="8">
        <v>2300</v>
      </c>
      <c r="I901" s="64"/>
      <c r="J901" s="58">
        <f t="shared" si="20"/>
        <v>0</v>
      </c>
      <c r="K901" s="13"/>
    </row>
    <row r="902" spans="1:11" ht="12" hidden="1">
      <c r="A902" s="25">
        <v>896</v>
      </c>
      <c r="B902" s="4"/>
      <c r="C902" s="4"/>
      <c r="D902" s="4"/>
      <c r="E902" s="18" t="s">
        <v>71</v>
      </c>
      <c r="F902" s="8">
        <v>2480</v>
      </c>
      <c r="G902" s="8">
        <v>2800</v>
      </c>
      <c r="H902" s="8">
        <v>2800</v>
      </c>
      <c r="I902" s="64"/>
      <c r="J902" s="58">
        <f t="shared" si="20"/>
        <v>0</v>
      </c>
      <c r="K902" s="13"/>
    </row>
    <row r="903" spans="1:11" ht="12">
      <c r="A903" s="25">
        <v>897</v>
      </c>
      <c r="B903" s="4" t="s">
        <v>521</v>
      </c>
      <c r="C903" s="4" t="s">
        <v>522</v>
      </c>
      <c r="D903" s="4">
        <v>4210</v>
      </c>
      <c r="E903" s="18" t="s">
        <v>526</v>
      </c>
      <c r="F903" s="8">
        <f>SUM(F904:F906)</f>
        <v>4650</v>
      </c>
      <c r="G903" s="8">
        <f>SUM(G904:G906)</f>
        <v>4300</v>
      </c>
      <c r="H903" s="8">
        <v>16400</v>
      </c>
      <c r="I903" s="64">
        <v>11600.04</v>
      </c>
      <c r="J903" s="58">
        <f t="shared" si="20"/>
        <v>70.7319512195122</v>
      </c>
      <c r="K903" s="13"/>
    </row>
    <row r="904" spans="1:11" ht="24" hidden="1">
      <c r="A904" s="25">
        <v>898</v>
      </c>
      <c r="B904" s="4"/>
      <c r="C904" s="4"/>
      <c r="D904" s="4"/>
      <c r="E904" s="18" t="s">
        <v>451</v>
      </c>
      <c r="F904" s="8">
        <v>2500</v>
      </c>
      <c r="G904" s="8">
        <v>2600</v>
      </c>
      <c r="H904" s="8">
        <v>2600</v>
      </c>
      <c r="I904" s="64">
        <v>474</v>
      </c>
      <c r="J904" s="58">
        <f t="shared" si="20"/>
        <v>18.23076923076923</v>
      </c>
      <c r="K904" s="13"/>
    </row>
    <row r="905" spans="1:11" ht="24" hidden="1">
      <c r="A905" s="25">
        <v>899</v>
      </c>
      <c r="B905" s="4"/>
      <c r="C905" s="4"/>
      <c r="D905" s="4"/>
      <c r="E905" s="18" t="s">
        <v>387</v>
      </c>
      <c r="F905" s="8">
        <v>650</v>
      </c>
      <c r="G905" s="8">
        <v>700</v>
      </c>
      <c r="H905" s="8">
        <v>700</v>
      </c>
      <c r="I905" s="64"/>
      <c r="J905" s="58">
        <f t="shared" si="20"/>
        <v>0</v>
      </c>
      <c r="K905" s="13"/>
    </row>
    <row r="906" spans="1:11" ht="24" hidden="1">
      <c r="A906" s="25">
        <v>900</v>
      </c>
      <c r="B906" s="4"/>
      <c r="C906" s="4"/>
      <c r="D906" s="4"/>
      <c r="E906" s="18" t="s">
        <v>458</v>
      </c>
      <c r="F906" s="8">
        <v>1500</v>
      </c>
      <c r="G906" s="8">
        <v>1000</v>
      </c>
      <c r="H906" s="8">
        <v>1000</v>
      </c>
      <c r="I906" s="64"/>
      <c r="J906" s="58">
        <f t="shared" si="20"/>
        <v>0</v>
      </c>
      <c r="K906" s="13"/>
    </row>
    <row r="907" spans="1:11" ht="12">
      <c r="A907" s="25">
        <v>901</v>
      </c>
      <c r="B907" s="4" t="s">
        <v>521</v>
      </c>
      <c r="C907" s="4" t="s">
        <v>522</v>
      </c>
      <c r="D907" s="4">
        <v>4240</v>
      </c>
      <c r="E907" s="18" t="s">
        <v>709</v>
      </c>
      <c r="F907" s="8">
        <f>SUM(F908:F910)</f>
        <v>1720</v>
      </c>
      <c r="G907" s="8">
        <f>SUM(G908:G910)</f>
        <v>2750</v>
      </c>
      <c r="H907" s="8">
        <v>4750</v>
      </c>
      <c r="I907" s="64">
        <v>4435.72</v>
      </c>
      <c r="J907" s="58">
        <f t="shared" si="20"/>
        <v>93.38357894736843</v>
      </c>
      <c r="K907" s="13"/>
    </row>
    <row r="908" spans="1:11" ht="24" hidden="1">
      <c r="A908" s="25">
        <v>902</v>
      </c>
      <c r="B908" s="4"/>
      <c r="C908" s="4"/>
      <c r="D908" s="4"/>
      <c r="E908" s="18" t="s">
        <v>459</v>
      </c>
      <c r="F908" s="8">
        <v>500</v>
      </c>
      <c r="G908" s="8">
        <v>500</v>
      </c>
      <c r="H908" s="8">
        <v>500</v>
      </c>
      <c r="I908" s="64">
        <v>0</v>
      </c>
      <c r="J908" s="58">
        <f t="shared" si="20"/>
        <v>0</v>
      </c>
      <c r="K908" s="13"/>
    </row>
    <row r="909" spans="1:11" ht="24" hidden="1">
      <c r="A909" s="25">
        <v>903</v>
      </c>
      <c r="B909" s="4"/>
      <c r="C909" s="4"/>
      <c r="D909" s="4"/>
      <c r="E909" s="18" t="s">
        <v>460</v>
      </c>
      <c r="F909" s="8">
        <v>220</v>
      </c>
      <c r="G909" s="8">
        <v>250</v>
      </c>
      <c r="H909" s="8">
        <v>250</v>
      </c>
      <c r="I909" s="64"/>
      <c r="J909" s="58">
        <f t="shared" si="20"/>
        <v>0</v>
      </c>
      <c r="K909" s="13"/>
    </row>
    <row r="910" spans="1:11" ht="24" hidden="1">
      <c r="A910" s="25">
        <v>904</v>
      </c>
      <c r="B910" s="4"/>
      <c r="C910" s="4"/>
      <c r="D910" s="4"/>
      <c r="E910" s="18" t="s">
        <v>461</v>
      </c>
      <c r="F910" s="8">
        <v>1000</v>
      </c>
      <c r="G910" s="8">
        <v>2000</v>
      </c>
      <c r="H910" s="8">
        <v>2000</v>
      </c>
      <c r="I910" s="64"/>
      <c r="J910" s="58">
        <f t="shared" si="20"/>
        <v>0</v>
      </c>
      <c r="K910" s="13"/>
    </row>
    <row r="911" spans="1:11" ht="12">
      <c r="A911" s="25">
        <v>905</v>
      </c>
      <c r="B911" s="4"/>
      <c r="C911" s="4"/>
      <c r="D911" s="4">
        <v>4440</v>
      </c>
      <c r="E911" s="18" t="s">
        <v>690</v>
      </c>
      <c r="F911" s="8">
        <f>SUM(F912:F914)</f>
        <v>22979</v>
      </c>
      <c r="G911" s="8">
        <f>SUM(G912:G914)</f>
        <v>24919</v>
      </c>
      <c r="H911" s="8">
        <v>26608</v>
      </c>
      <c r="I911" s="64">
        <v>26608</v>
      </c>
      <c r="J911" s="58">
        <f t="shared" si="20"/>
        <v>100</v>
      </c>
      <c r="K911" s="13"/>
    </row>
    <row r="912" spans="1:11" ht="36" hidden="1">
      <c r="A912" s="25">
        <v>906</v>
      </c>
      <c r="B912" s="4"/>
      <c r="C912" s="4"/>
      <c r="D912" s="4"/>
      <c r="E912" s="18" t="s">
        <v>72</v>
      </c>
      <c r="F912" s="8">
        <v>11363</v>
      </c>
      <c r="G912" s="8">
        <v>12811</v>
      </c>
      <c r="H912" s="8">
        <v>12811</v>
      </c>
      <c r="I912" s="64">
        <v>0</v>
      </c>
      <c r="J912" s="58">
        <f t="shared" si="20"/>
        <v>0</v>
      </c>
      <c r="K912" s="13"/>
    </row>
    <row r="913" spans="1:11" ht="36" hidden="1">
      <c r="A913" s="25">
        <v>907</v>
      </c>
      <c r="B913" s="4"/>
      <c r="C913" s="4"/>
      <c r="D913" s="4"/>
      <c r="E913" s="18" t="s">
        <v>73</v>
      </c>
      <c r="F913" s="8">
        <v>4593</v>
      </c>
      <c r="G913" s="8">
        <v>6015</v>
      </c>
      <c r="H913" s="8">
        <v>6015</v>
      </c>
      <c r="I913" s="64"/>
      <c r="J913" s="58">
        <f t="shared" si="20"/>
        <v>0</v>
      </c>
      <c r="K913" s="13"/>
    </row>
    <row r="914" spans="1:11" ht="36" hidden="1">
      <c r="A914" s="25">
        <v>908</v>
      </c>
      <c r="B914" s="4"/>
      <c r="C914" s="4"/>
      <c r="D914" s="4"/>
      <c r="E914" s="18" t="s">
        <v>97</v>
      </c>
      <c r="F914" s="8">
        <v>7023</v>
      </c>
      <c r="G914" s="8">
        <v>6093</v>
      </c>
      <c r="H914" s="8">
        <v>6093</v>
      </c>
      <c r="I914" s="64"/>
      <c r="J914" s="58">
        <f t="shared" si="20"/>
        <v>0</v>
      </c>
      <c r="K914" s="13"/>
    </row>
    <row r="915" spans="1:11" s="74" customFormat="1" ht="12">
      <c r="A915" s="25">
        <v>909</v>
      </c>
      <c r="B915" s="32"/>
      <c r="C915" s="32">
        <v>85412</v>
      </c>
      <c r="D915" s="32"/>
      <c r="E915" s="31" t="s">
        <v>96</v>
      </c>
      <c r="F915" s="34"/>
      <c r="G915" s="34">
        <f>SUM(G917:G924)</f>
        <v>0</v>
      </c>
      <c r="H915" s="34">
        <f>SUM(H916:H924)</f>
        <v>53183</v>
      </c>
      <c r="I915" s="68">
        <f>SUM(I916:I924)</f>
        <v>46855.89</v>
      </c>
      <c r="J915" s="58">
        <f t="shared" si="20"/>
        <v>88.10313446025985</v>
      </c>
      <c r="K915" s="73"/>
    </row>
    <row r="916" spans="1:11" ht="12">
      <c r="A916" s="25">
        <v>910</v>
      </c>
      <c r="B916" s="4"/>
      <c r="C916" s="4"/>
      <c r="D916" s="4">
        <v>4170</v>
      </c>
      <c r="E916" s="18" t="s">
        <v>269</v>
      </c>
      <c r="F916" s="8"/>
      <c r="G916" s="8">
        <v>0</v>
      </c>
      <c r="H916" s="8">
        <v>3500</v>
      </c>
      <c r="I916" s="64">
        <v>3500</v>
      </c>
      <c r="J916" s="58">
        <f t="shared" si="20"/>
        <v>100</v>
      </c>
      <c r="K916" s="13"/>
    </row>
    <row r="917" spans="1:11" ht="12">
      <c r="A917" s="25">
        <v>911</v>
      </c>
      <c r="B917" s="4"/>
      <c r="C917" s="4"/>
      <c r="D917" s="4">
        <v>4177</v>
      </c>
      <c r="E917" s="18" t="s">
        <v>269</v>
      </c>
      <c r="F917" s="8"/>
      <c r="G917" s="8">
        <v>0</v>
      </c>
      <c r="H917" s="8">
        <v>1990</v>
      </c>
      <c r="I917" s="64">
        <v>1990</v>
      </c>
      <c r="J917" s="58">
        <f t="shared" si="20"/>
        <v>100</v>
      </c>
      <c r="K917" s="13"/>
    </row>
    <row r="918" spans="1:11" ht="12">
      <c r="A918" s="25">
        <v>912</v>
      </c>
      <c r="B918" s="4"/>
      <c r="C918" s="4"/>
      <c r="D918" s="4">
        <v>4210</v>
      </c>
      <c r="E918" s="18" t="s">
        <v>526</v>
      </c>
      <c r="F918" s="8"/>
      <c r="G918" s="8">
        <v>0</v>
      </c>
      <c r="H918" s="8">
        <v>80</v>
      </c>
      <c r="I918" s="64">
        <v>78.22</v>
      </c>
      <c r="J918" s="58">
        <f t="shared" si="20"/>
        <v>97.775</v>
      </c>
      <c r="K918" s="13"/>
    </row>
    <row r="919" spans="1:11" ht="12">
      <c r="A919" s="25">
        <v>913</v>
      </c>
      <c r="B919" s="4"/>
      <c r="C919" s="4"/>
      <c r="D919" s="4">
        <v>4217</v>
      </c>
      <c r="E919" s="18" t="s">
        <v>526</v>
      </c>
      <c r="F919" s="8"/>
      <c r="G919" s="8">
        <v>0</v>
      </c>
      <c r="H919" s="8">
        <v>732</v>
      </c>
      <c r="I919" s="64">
        <v>731.2</v>
      </c>
      <c r="J919" s="58">
        <f t="shared" si="20"/>
        <v>99.89071038251367</v>
      </c>
      <c r="K919" s="13"/>
    </row>
    <row r="920" spans="1:11" ht="12">
      <c r="A920" s="25">
        <v>914</v>
      </c>
      <c r="B920" s="4"/>
      <c r="C920" s="4"/>
      <c r="D920" s="4">
        <v>4300</v>
      </c>
      <c r="E920" s="18" t="s">
        <v>604</v>
      </c>
      <c r="F920" s="8"/>
      <c r="G920" s="8">
        <v>0</v>
      </c>
      <c r="H920" s="8">
        <v>25799</v>
      </c>
      <c r="I920" s="64">
        <v>25796.87</v>
      </c>
      <c r="J920" s="58">
        <f t="shared" si="20"/>
        <v>99.99174386604132</v>
      </c>
      <c r="K920" s="13"/>
    </row>
    <row r="921" spans="1:11" ht="12">
      <c r="A921" s="25">
        <v>915</v>
      </c>
      <c r="B921" s="4"/>
      <c r="C921" s="4"/>
      <c r="D921" s="4">
        <v>4307</v>
      </c>
      <c r="E921" s="18" t="s">
        <v>604</v>
      </c>
      <c r="F921" s="8"/>
      <c r="G921" s="8">
        <v>0</v>
      </c>
      <c r="H921" s="8">
        <v>7941</v>
      </c>
      <c r="I921" s="64">
        <v>7940.95</v>
      </c>
      <c r="J921" s="58">
        <f t="shared" si="20"/>
        <v>99.9993703563783</v>
      </c>
      <c r="K921" s="13"/>
    </row>
    <row r="922" spans="1:11" ht="12">
      <c r="A922" s="25">
        <v>916</v>
      </c>
      <c r="B922" s="4"/>
      <c r="C922" s="4"/>
      <c r="D922" s="4">
        <v>4309</v>
      </c>
      <c r="E922" s="18" t="s">
        <v>604</v>
      </c>
      <c r="F922" s="8"/>
      <c r="G922" s="8">
        <v>0</v>
      </c>
      <c r="H922" s="8">
        <v>7000</v>
      </c>
      <c r="I922" s="64">
        <v>836.62</v>
      </c>
      <c r="J922" s="58">
        <f t="shared" si="20"/>
        <v>11.951714285714287</v>
      </c>
      <c r="K922" s="13"/>
    </row>
    <row r="923" spans="1:11" ht="12">
      <c r="A923" s="25">
        <v>917</v>
      </c>
      <c r="B923" s="4"/>
      <c r="C923" s="4"/>
      <c r="D923" s="4">
        <v>4410</v>
      </c>
      <c r="E923" s="18" t="s">
        <v>685</v>
      </c>
      <c r="F923" s="8"/>
      <c r="G923" s="8">
        <v>0</v>
      </c>
      <c r="H923" s="8">
        <v>35</v>
      </c>
      <c r="I923" s="64">
        <v>34.5</v>
      </c>
      <c r="J923" s="58">
        <f t="shared" si="20"/>
        <v>98.57142857142858</v>
      </c>
      <c r="K923" s="13"/>
    </row>
    <row r="924" spans="1:11" ht="12">
      <c r="A924" s="25">
        <v>918</v>
      </c>
      <c r="B924" s="4"/>
      <c r="C924" s="4"/>
      <c r="D924" s="4">
        <v>4420</v>
      </c>
      <c r="E924" s="18" t="s">
        <v>333</v>
      </c>
      <c r="F924" s="8"/>
      <c r="G924" s="8">
        <v>0</v>
      </c>
      <c r="H924" s="8">
        <v>6106</v>
      </c>
      <c r="I924" s="64">
        <v>5947.53</v>
      </c>
      <c r="J924" s="58">
        <f t="shared" si="20"/>
        <v>97.40468391745823</v>
      </c>
      <c r="K924" s="13"/>
    </row>
    <row r="925" spans="1:11" ht="12">
      <c r="A925" s="25">
        <v>919</v>
      </c>
      <c r="B925" s="4" t="s">
        <v>521</v>
      </c>
      <c r="C925" s="6">
        <v>85415</v>
      </c>
      <c r="D925" s="6" t="s">
        <v>523</v>
      </c>
      <c r="E925" s="19" t="s">
        <v>364</v>
      </c>
      <c r="F925" s="7" t="e">
        <f>SUM(#REF!)</f>
        <v>#REF!</v>
      </c>
      <c r="G925" s="7">
        <f>SUM(G926)</f>
        <v>83340</v>
      </c>
      <c r="H925" s="7">
        <f>SUM(H926)</f>
        <v>102289</v>
      </c>
      <c r="I925" s="65">
        <f>SUM(I926)</f>
        <v>74602.24</v>
      </c>
      <c r="J925" s="58">
        <f t="shared" si="20"/>
        <v>72.93280802432325</v>
      </c>
      <c r="K925" s="12" t="e">
        <f>SUM(#REF!)</f>
        <v>#REF!</v>
      </c>
    </row>
    <row r="926" spans="1:11" ht="12">
      <c r="A926" s="25">
        <v>920</v>
      </c>
      <c r="B926" s="4"/>
      <c r="C926" s="4"/>
      <c r="D926" s="4">
        <v>3260</v>
      </c>
      <c r="E926" s="18" t="s">
        <v>488</v>
      </c>
      <c r="F926" s="8">
        <v>0</v>
      </c>
      <c r="G926" s="8">
        <f>SUM(G927:G929)</f>
        <v>83340</v>
      </c>
      <c r="H926" s="8">
        <v>102289</v>
      </c>
      <c r="I926" s="64">
        <v>74602.24</v>
      </c>
      <c r="J926" s="58">
        <f t="shared" si="20"/>
        <v>72.93280802432325</v>
      </c>
      <c r="K926" s="13"/>
    </row>
    <row r="927" spans="1:11" ht="12" hidden="1">
      <c r="A927" s="25">
        <v>921</v>
      </c>
      <c r="B927" s="4"/>
      <c r="C927" s="4"/>
      <c r="D927" s="4"/>
      <c r="E927" s="18" t="s">
        <v>652</v>
      </c>
      <c r="F927" s="8">
        <v>0</v>
      </c>
      <c r="G927" s="8">
        <v>52040</v>
      </c>
      <c r="H927" s="8">
        <v>52040</v>
      </c>
      <c r="I927" s="64">
        <v>14573</v>
      </c>
      <c r="J927" s="58">
        <f t="shared" si="20"/>
        <v>28.00345887778632</v>
      </c>
      <c r="K927" s="13"/>
    </row>
    <row r="928" spans="1:11" ht="12" hidden="1">
      <c r="A928" s="25">
        <v>922</v>
      </c>
      <c r="B928" s="4"/>
      <c r="C928" s="4"/>
      <c r="D928" s="4"/>
      <c r="E928" s="18" t="s">
        <v>653</v>
      </c>
      <c r="F928" s="8">
        <v>0</v>
      </c>
      <c r="G928" s="8">
        <v>20600</v>
      </c>
      <c r="H928" s="8">
        <v>20600</v>
      </c>
      <c r="I928" s="64"/>
      <c r="J928" s="58">
        <f t="shared" si="20"/>
        <v>0</v>
      </c>
      <c r="K928" s="13"/>
    </row>
    <row r="929" spans="1:11" ht="13.5" customHeight="1" hidden="1">
      <c r="A929" s="25">
        <v>923</v>
      </c>
      <c r="B929" s="4"/>
      <c r="C929" s="4"/>
      <c r="D929" s="4"/>
      <c r="E929" s="18" t="s">
        <v>654</v>
      </c>
      <c r="F929" s="8">
        <v>0</v>
      </c>
      <c r="G929" s="8">
        <v>10700</v>
      </c>
      <c r="H929" s="8">
        <v>10700</v>
      </c>
      <c r="I929" s="64"/>
      <c r="J929" s="58">
        <f t="shared" si="20"/>
        <v>0</v>
      </c>
      <c r="K929" s="13"/>
    </row>
    <row r="930" spans="1:11" ht="12.75">
      <c r="A930" s="25">
        <v>924</v>
      </c>
      <c r="B930" s="77" t="s">
        <v>238</v>
      </c>
      <c r="C930" s="78"/>
      <c r="D930" s="78"/>
      <c r="E930" s="78"/>
      <c r="F930" s="5" t="e">
        <f>SUM(F882+F925)</f>
        <v>#REF!</v>
      </c>
      <c r="G930" s="33">
        <f>SUM(G882+G925)</f>
        <v>648217</v>
      </c>
      <c r="H930" s="33">
        <f>SUM(H882+H925+H915)</f>
        <v>742609</v>
      </c>
      <c r="I930" s="69">
        <f>SUM(I882+I925+I915)</f>
        <v>672008.4400000001</v>
      </c>
      <c r="J930" s="58">
        <f t="shared" si="20"/>
        <v>90.49290272539116</v>
      </c>
      <c r="K930" s="14" t="e">
        <f>SUM(K882+#REF!+#REF!+K925+#REF!+#REF!)</f>
        <v>#REF!</v>
      </c>
    </row>
    <row r="931" spans="1:11" ht="12">
      <c r="A931" s="25">
        <v>925</v>
      </c>
      <c r="B931" s="1">
        <v>900</v>
      </c>
      <c r="C931" s="6">
        <v>90003</v>
      </c>
      <c r="D931" s="6" t="s">
        <v>523</v>
      </c>
      <c r="E931" s="19" t="s">
        <v>710</v>
      </c>
      <c r="F931" s="7">
        <f>SUM(F934)</f>
        <v>200000</v>
      </c>
      <c r="G931" s="7">
        <f>SUM(G934)</f>
        <v>315000</v>
      </c>
      <c r="H931" s="7">
        <f>SUM(H934+H932+H937)</f>
        <v>292000</v>
      </c>
      <c r="I931" s="65">
        <f>SUM(I934+I932+I937)</f>
        <v>281688.85000000003</v>
      </c>
      <c r="J931" s="58">
        <f t="shared" si="20"/>
        <v>96.46878424657535</v>
      </c>
      <c r="K931" s="12">
        <f>SUM(K934)</f>
        <v>0</v>
      </c>
    </row>
    <row r="932" spans="1:11" ht="12">
      <c r="A932" s="25">
        <v>926</v>
      </c>
      <c r="B932" s="4"/>
      <c r="C932" s="6"/>
      <c r="D932" s="48">
        <v>4210</v>
      </c>
      <c r="E932" s="18" t="s">
        <v>526</v>
      </c>
      <c r="F932" s="7"/>
      <c r="G932" s="7">
        <v>0</v>
      </c>
      <c r="H932" s="44">
        <f>SUM(H933)</f>
        <v>2000</v>
      </c>
      <c r="I932" s="67">
        <f>SUM(I933)</f>
        <v>0</v>
      </c>
      <c r="J932" s="58">
        <f t="shared" si="20"/>
        <v>0</v>
      </c>
      <c r="K932" s="12"/>
    </row>
    <row r="933" spans="1:11" ht="12">
      <c r="A933" s="25">
        <v>927</v>
      </c>
      <c r="B933" s="4"/>
      <c r="C933" s="6"/>
      <c r="D933" s="6"/>
      <c r="E933" s="18" t="s">
        <v>91</v>
      </c>
      <c r="F933" s="7"/>
      <c r="G933" s="7">
        <v>0</v>
      </c>
      <c r="H933" s="44">
        <v>2000</v>
      </c>
      <c r="I933" s="67">
        <v>0</v>
      </c>
      <c r="J933" s="58">
        <f t="shared" si="20"/>
        <v>0</v>
      </c>
      <c r="K933" s="12"/>
    </row>
    <row r="934" spans="1:11" ht="12">
      <c r="A934" s="25">
        <v>928</v>
      </c>
      <c r="B934" s="4" t="s">
        <v>521</v>
      </c>
      <c r="C934" s="4" t="s">
        <v>522</v>
      </c>
      <c r="D934" s="4">
        <v>4300</v>
      </c>
      <c r="E934" s="18" t="s">
        <v>604</v>
      </c>
      <c r="F934" s="8">
        <f>SUM(F936:F936)</f>
        <v>200000</v>
      </c>
      <c r="G934" s="8">
        <f>SUM(G935:G936)</f>
        <v>315000</v>
      </c>
      <c r="H934" s="8">
        <f>SUM(H935:H936)</f>
        <v>288500</v>
      </c>
      <c r="I934" s="64">
        <f>SUM(I935:I936)</f>
        <v>280238.85000000003</v>
      </c>
      <c r="J934" s="58">
        <f t="shared" si="20"/>
        <v>97.13651646447141</v>
      </c>
      <c r="K934" s="13">
        <f>SUM(K936:K936)</f>
        <v>0</v>
      </c>
    </row>
    <row r="935" spans="1:11" ht="12">
      <c r="A935" s="25">
        <v>929</v>
      </c>
      <c r="B935" s="4"/>
      <c r="C935" s="4"/>
      <c r="D935" s="4"/>
      <c r="E935" s="18" t="s">
        <v>300</v>
      </c>
      <c r="F935" s="8"/>
      <c r="G935" s="8">
        <v>35000</v>
      </c>
      <c r="H935" s="8">
        <v>8500</v>
      </c>
      <c r="I935" s="64">
        <v>2946.78</v>
      </c>
      <c r="J935" s="58">
        <f t="shared" si="20"/>
        <v>34.668000000000006</v>
      </c>
      <c r="K935" s="13"/>
    </row>
    <row r="936" spans="1:11" ht="12">
      <c r="A936" s="25">
        <v>930</v>
      </c>
      <c r="B936" s="4"/>
      <c r="C936" s="4"/>
      <c r="D936" s="4"/>
      <c r="E936" s="18" t="s">
        <v>249</v>
      </c>
      <c r="F936" s="8">
        <v>200000</v>
      </c>
      <c r="G936" s="8">
        <v>280000</v>
      </c>
      <c r="H936" s="8">
        <v>280000</v>
      </c>
      <c r="I936" s="64">
        <v>277292.07</v>
      </c>
      <c r="J936" s="58">
        <f t="shared" si="20"/>
        <v>99.03288214285715</v>
      </c>
      <c r="K936" s="13"/>
    </row>
    <row r="937" spans="1:11" ht="12">
      <c r="A937" s="25">
        <v>931</v>
      </c>
      <c r="B937" s="4"/>
      <c r="C937" s="4"/>
      <c r="D937" s="4">
        <v>4430</v>
      </c>
      <c r="E937" s="18" t="s">
        <v>605</v>
      </c>
      <c r="F937" s="8"/>
      <c r="G937" s="8">
        <v>0</v>
      </c>
      <c r="H937" s="8">
        <f>SUM(H938)</f>
        <v>1500</v>
      </c>
      <c r="I937" s="64">
        <f>SUM(I938)</f>
        <v>1450</v>
      </c>
      <c r="J937" s="58">
        <f t="shared" si="20"/>
        <v>96.66666666666667</v>
      </c>
      <c r="K937" s="13"/>
    </row>
    <row r="938" spans="1:11" ht="12">
      <c r="A938" s="25">
        <v>932</v>
      </c>
      <c r="B938" s="4"/>
      <c r="C938" s="4"/>
      <c r="D938" s="4"/>
      <c r="E938" s="18" t="s">
        <v>92</v>
      </c>
      <c r="F938" s="8"/>
      <c r="G938" s="8">
        <v>0</v>
      </c>
      <c r="H938" s="8">
        <v>1500</v>
      </c>
      <c r="I938" s="64">
        <v>1450</v>
      </c>
      <c r="J938" s="58">
        <f t="shared" si="20"/>
        <v>96.66666666666667</v>
      </c>
      <c r="K938" s="13"/>
    </row>
    <row r="939" spans="1:11" ht="12">
      <c r="A939" s="25">
        <v>933</v>
      </c>
      <c r="B939" s="4" t="s">
        <v>521</v>
      </c>
      <c r="C939" s="6">
        <v>90004</v>
      </c>
      <c r="D939" s="6" t="s">
        <v>523</v>
      </c>
      <c r="E939" s="19" t="s">
        <v>711</v>
      </c>
      <c r="F939" s="7">
        <f>SUM(F940+F944)</f>
        <v>81000</v>
      </c>
      <c r="G939" s="7">
        <f>SUM(G940+G944)</f>
        <v>215753</v>
      </c>
      <c r="H939" s="7">
        <f>SUM(H940+H944+H949)</f>
        <v>335753</v>
      </c>
      <c r="I939" s="65">
        <f>SUM(I940+I944+I949)</f>
        <v>273871.79000000004</v>
      </c>
      <c r="J939" s="58">
        <f t="shared" si="20"/>
        <v>81.5694245472118</v>
      </c>
      <c r="K939" s="12">
        <f>SUM(K940+K944)</f>
        <v>0</v>
      </c>
    </row>
    <row r="940" spans="1:11" ht="12">
      <c r="A940" s="25">
        <v>934</v>
      </c>
      <c r="B940" s="4" t="s">
        <v>521</v>
      </c>
      <c r="C940" s="4" t="s">
        <v>522</v>
      </c>
      <c r="D940" s="4">
        <v>4210</v>
      </c>
      <c r="E940" s="18" t="s">
        <v>526</v>
      </c>
      <c r="F940" s="8">
        <f>SUM(F941:F942)</f>
        <v>26000</v>
      </c>
      <c r="G940" s="8">
        <f>SUM(G941:G942)</f>
        <v>40000</v>
      </c>
      <c r="H940" s="8">
        <f>SUM(H941:H943)</f>
        <v>62253</v>
      </c>
      <c r="I940" s="64">
        <f>SUM(I941:I943)</f>
        <v>46457.6</v>
      </c>
      <c r="J940" s="58">
        <f aca="true" t="shared" si="23" ref="J940:J1018">SUM(I940/H940)*100</f>
        <v>74.6270862448396</v>
      </c>
      <c r="K940" s="13">
        <f>SUM(K941:K942)</f>
        <v>0</v>
      </c>
    </row>
    <row r="941" spans="1:11" ht="12">
      <c r="A941" s="25">
        <v>935</v>
      </c>
      <c r="B941" s="4" t="s">
        <v>521</v>
      </c>
      <c r="C941" s="4" t="s">
        <v>522</v>
      </c>
      <c r="D941" s="4"/>
      <c r="E941" s="18" t="s">
        <v>713</v>
      </c>
      <c r="F941" s="8">
        <v>1000</v>
      </c>
      <c r="G941" s="8">
        <v>2000</v>
      </c>
      <c r="H941" s="8">
        <v>2000</v>
      </c>
      <c r="I941" s="64">
        <v>829.6</v>
      </c>
      <c r="J941" s="58">
        <f t="shared" si="23"/>
        <v>41.48</v>
      </c>
      <c r="K941" s="13"/>
    </row>
    <row r="942" spans="1:11" ht="12">
      <c r="A942" s="25">
        <v>936</v>
      </c>
      <c r="B942" s="4"/>
      <c r="C942" s="4"/>
      <c r="D942" s="4"/>
      <c r="E942" s="18" t="s">
        <v>296</v>
      </c>
      <c r="F942" s="8">
        <v>25000</v>
      </c>
      <c r="G942" s="8">
        <v>38000</v>
      </c>
      <c r="H942" s="8">
        <v>58000</v>
      </c>
      <c r="I942" s="64">
        <v>45628</v>
      </c>
      <c r="J942" s="58">
        <f t="shared" si="23"/>
        <v>78.66896551724138</v>
      </c>
      <c r="K942" s="13"/>
    </row>
    <row r="943" spans="1:11" ht="12">
      <c r="A943" s="25">
        <v>937</v>
      </c>
      <c r="B943" s="4"/>
      <c r="C943" s="4"/>
      <c r="D943" s="4"/>
      <c r="E943" s="18" t="s">
        <v>93</v>
      </c>
      <c r="F943" s="8"/>
      <c r="G943" s="8">
        <v>0</v>
      </c>
      <c r="H943" s="8">
        <v>2253</v>
      </c>
      <c r="I943" s="64">
        <v>0</v>
      </c>
      <c r="J943" s="58">
        <f t="shared" si="23"/>
        <v>0</v>
      </c>
      <c r="K943" s="13"/>
    </row>
    <row r="944" spans="1:11" ht="12">
      <c r="A944" s="25">
        <v>938</v>
      </c>
      <c r="B944" s="4"/>
      <c r="C944" s="4"/>
      <c r="D944" s="4">
        <v>4300</v>
      </c>
      <c r="E944" s="18" t="s">
        <v>604</v>
      </c>
      <c r="F944" s="8">
        <f>SUM(F945:F946)</f>
        <v>55000</v>
      </c>
      <c r="G944" s="8">
        <f>SUM(G945:G948)</f>
        <v>175753</v>
      </c>
      <c r="H944" s="8">
        <f>SUM(H945:H948)</f>
        <v>223500</v>
      </c>
      <c r="I944" s="64">
        <f>SUM(I945:I948)</f>
        <v>177414.19</v>
      </c>
      <c r="J944" s="58">
        <f t="shared" si="23"/>
        <v>79.37995078299777</v>
      </c>
      <c r="K944" s="13">
        <f>SUM(K945:K946)</f>
        <v>0</v>
      </c>
    </row>
    <row r="945" spans="1:11" ht="12">
      <c r="A945" s="25">
        <v>939</v>
      </c>
      <c r="B945" s="4"/>
      <c r="C945" s="4"/>
      <c r="D945" s="4"/>
      <c r="E945" s="18" t="s">
        <v>299</v>
      </c>
      <c r="F945" s="8">
        <v>45000</v>
      </c>
      <c r="G945" s="8">
        <v>60000</v>
      </c>
      <c r="H945" s="8">
        <v>90000</v>
      </c>
      <c r="I945" s="64">
        <v>88248.34</v>
      </c>
      <c r="J945" s="58">
        <f t="shared" si="23"/>
        <v>98.05371111111111</v>
      </c>
      <c r="K945" s="13"/>
    </row>
    <row r="946" spans="1:11" ht="12">
      <c r="A946" s="25">
        <v>940</v>
      </c>
      <c r="B946" s="4"/>
      <c r="C946" s="4"/>
      <c r="D946" s="4"/>
      <c r="E946" s="18" t="s">
        <v>250</v>
      </c>
      <c r="F946" s="8">
        <v>10000</v>
      </c>
      <c r="G946" s="8">
        <v>85253</v>
      </c>
      <c r="H946" s="8">
        <v>103000</v>
      </c>
      <c r="I946" s="64">
        <v>65945.25</v>
      </c>
      <c r="J946" s="58">
        <f t="shared" si="23"/>
        <v>64.02451456310679</v>
      </c>
      <c r="K946" s="13"/>
    </row>
    <row r="947" spans="1:11" ht="12">
      <c r="A947" s="25">
        <v>941</v>
      </c>
      <c r="B947" s="4"/>
      <c r="C947" s="4"/>
      <c r="D947" s="4"/>
      <c r="E947" s="18" t="s">
        <v>200</v>
      </c>
      <c r="F947" s="8"/>
      <c r="G947" s="8">
        <v>12500</v>
      </c>
      <c r="H947" s="8">
        <v>12500</v>
      </c>
      <c r="I947" s="64">
        <v>12362.6</v>
      </c>
      <c r="J947" s="58">
        <f t="shared" si="23"/>
        <v>98.9008</v>
      </c>
      <c r="K947" s="13"/>
    </row>
    <row r="948" spans="1:11" ht="12">
      <c r="A948" s="25">
        <v>942</v>
      </c>
      <c r="B948" s="4"/>
      <c r="C948" s="4"/>
      <c r="D948" s="4"/>
      <c r="E948" s="18" t="s">
        <v>347</v>
      </c>
      <c r="F948" s="8"/>
      <c r="G948" s="8">
        <v>18000</v>
      </c>
      <c r="H948" s="8">
        <v>18000</v>
      </c>
      <c r="I948" s="64">
        <v>10858</v>
      </c>
      <c r="J948" s="58">
        <f t="shared" si="23"/>
        <v>60.32222222222222</v>
      </c>
      <c r="K948" s="13"/>
    </row>
    <row r="949" spans="1:11" ht="12">
      <c r="A949" s="25">
        <v>943</v>
      </c>
      <c r="B949" s="4"/>
      <c r="C949" s="4"/>
      <c r="D949" s="4">
        <v>6050</v>
      </c>
      <c r="E949" s="18" t="s">
        <v>606</v>
      </c>
      <c r="F949" s="8"/>
      <c r="G949" s="8">
        <v>0</v>
      </c>
      <c r="H949" s="8">
        <f>SUM(H950)</f>
        <v>50000</v>
      </c>
      <c r="I949" s="64">
        <f>SUM(I950)</f>
        <v>50000</v>
      </c>
      <c r="J949" s="58">
        <f t="shared" si="23"/>
        <v>100</v>
      </c>
      <c r="K949" s="13"/>
    </row>
    <row r="950" spans="1:11" ht="13.5" customHeight="1">
      <c r="A950" s="25">
        <v>944</v>
      </c>
      <c r="B950" s="4"/>
      <c r="C950" s="4"/>
      <c r="D950" s="4"/>
      <c r="E950" s="18" t="s">
        <v>294</v>
      </c>
      <c r="F950" s="8"/>
      <c r="G950" s="8">
        <v>0</v>
      </c>
      <c r="H950" s="8">
        <v>50000</v>
      </c>
      <c r="I950" s="64">
        <v>50000</v>
      </c>
      <c r="J950" s="58">
        <f t="shared" si="23"/>
        <v>100</v>
      </c>
      <c r="K950" s="13"/>
    </row>
    <row r="951" spans="1:11" ht="12">
      <c r="A951" s="25">
        <v>945</v>
      </c>
      <c r="B951" s="4" t="s">
        <v>521</v>
      </c>
      <c r="C951" s="6">
        <v>90013</v>
      </c>
      <c r="D951" s="6" t="s">
        <v>523</v>
      </c>
      <c r="E951" s="19" t="s">
        <v>714</v>
      </c>
      <c r="F951" s="7">
        <f>SUM(F952+F954)</f>
        <v>53000</v>
      </c>
      <c r="G951" s="7">
        <f>SUM(G952+G954)</f>
        <v>84500</v>
      </c>
      <c r="H951" s="7">
        <f>SUM(H952+H954)</f>
        <v>109500</v>
      </c>
      <c r="I951" s="65">
        <f>SUM(I952+I954)</f>
        <v>96039.69999999998</v>
      </c>
      <c r="J951" s="58">
        <f t="shared" si="23"/>
        <v>87.70748858447487</v>
      </c>
      <c r="K951" s="12">
        <f>SUM(K952+K954)</f>
        <v>0</v>
      </c>
    </row>
    <row r="952" spans="1:11" ht="12">
      <c r="A952" s="25">
        <v>946</v>
      </c>
      <c r="B952" s="4"/>
      <c r="C952" s="6"/>
      <c r="D952" s="4">
        <v>4210</v>
      </c>
      <c r="E952" s="18" t="s">
        <v>526</v>
      </c>
      <c r="F952" s="8">
        <f>SUM(F953)</f>
        <v>5000</v>
      </c>
      <c r="G952" s="8">
        <f>SUM(G953)</f>
        <v>5000</v>
      </c>
      <c r="H952" s="8">
        <f>SUM(H953)</f>
        <v>5000</v>
      </c>
      <c r="I952" s="64">
        <f>SUM(I953)</f>
        <v>3250</v>
      </c>
      <c r="J952" s="58">
        <f t="shared" si="23"/>
        <v>65</v>
      </c>
      <c r="K952" s="13">
        <f>SUM(K953)</f>
        <v>0</v>
      </c>
    </row>
    <row r="953" spans="1:11" ht="12">
      <c r="A953" s="25">
        <v>947</v>
      </c>
      <c r="B953" s="4"/>
      <c r="C953" s="6"/>
      <c r="D953" s="6"/>
      <c r="E953" s="18" t="s">
        <v>692</v>
      </c>
      <c r="F953" s="8">
        <v>5000</v>
      </c>
      <c r="G953" s="8">
        <v>5000</v>
      </c>
      <c r="H953" s="8">
        <v>5000</v>
      </c>
      <c r="I953" s="64">
        <v>3250</v>
      </c>
      <c r="J953" s="58">
        <f t="shared" si="23"/>
        <v>65</v>
      </c>
      <c r="K953" s="13"/>
    </row>
    <row r="954" spans="1:11" ht="12">
      <c r="A954" s="25">
        <v>948</v>
      </c>
      <c r="B954" s="4" t="s">
        <v>521</v>
      </c>
      <c r="C954" s="4" t="s">
        <v>522</v>
      </c>
      <c r="D954" s="4">
        <v>4300</v>
      </c>
      <c r="E954" s="18" t="s">
        <v>604</v>
      </c>
      <c r="F954" s="8">
        <f>SUM(F955:F956)</f>
        <v>48000</v>
      </c>
      <c r="G954" s="8">
        <f>SUM(G955:G957)</f>
        <v>79500</v>
      </c>
      <c r="H954" s="8">
        <f>SUM(H955:H957)</f>
        <v>104500</v>
      </c>
      <c r="I954" s="64">
        <f>SUM(I955:I957)</f>
        <v>92789.69999999998</v>
      </c>
      <c r="J954" s="58">
        <f t="shared" si="23"/>
        <v>88.79397129186601</v>
      </c>
      <c r="K954" s="13">
        <f>SUM(K955:K956)</f>
        <v>0</v>
      </c>
    </row>
    <row r="955" spans="1:11" ht="12">
      <c r="A955" s="25">
        <v>949</v>
      </c>
      <c r="B955" s="4" t="s">
        <v>521</v>
      </c>
      <c r="C955" s="4" t="s">
        <v>522</v>
      </c>
      <c r="D955" s="4"/>
      <c r="E955" s="18" t="s">
        <v>373</v>
      </c>
      <c r="F955" s="8">
        <v>33000</v>
      </c>
      <c r="G955" s="8">
        <v>50000</v>
      </c>
      <c r="H955" s="8">
        <v>64500</v>
      </c>
      <c r="I955" s="64">
        <v>54349.52</v>
      </c>
      <c r="J955" s="58">
        <f t="shared" si="23"/>
        <v>84.26282170542635</v>
      </c>
      <c r="K955" s="13"/>
    </row>
    <row r="956" spans="1:11" ht="12">
      <c r="A956" s="25">
        <v>950</v>
      </c>
      <c r="B956" s="4"/>
      <c r="C956" s="4"/>
      <c r="D956" s="4"/>
      <c r="E956" s="18" t="s">
        <v>371</v>
      </c>
      <c r="F956" s="8">
        <v>15000</v>
      </c>
      <c r="G956" s="8">
        <v>22000</v>
      </c>
      <c r="H956" s="8">
        <v>32500</v>
      </c>
      <c r="I956" s="64">
        <v>31812</v>
      </c>
      <c r="J956" s="58">
        <f t="shared" si="23"/>
        <v>97.88307692307693</v>
      </c>
      <c r="K956" s="13"/>
    </row>
    <row r="957" spans="1:11" ht="12">
      <c r="A957" s="25">
        <v>951</v>
      </c>
      <c r="B957" s="4"/>
      <c r="C957" s="4"/>
      <c r="D957" s="4"/>
      <c r="E957" s="18" t="s">
        <v>194</v>
      </c>
      <c r="F957" s="8"/>
      <c r="G957" s="8">
        <v>7500</v>
      </c>
      <c r="H957" s="8">
        <v>7500</v>
      </c>
      <c r="I957" s="64">
        <v>6628.18</v>
      </c>
      <c r="J957" s="58">
        <f t="shared" si="23"/>
        <v>88.37573333333334</v>
      </c>
      <c r="K957" s="13"/>
    </row>
    <row r="958" spans="1:11" ht="12">
      <c r="A958" s="25">
        <v>952</v>
      </c>
      <c r="B958" s="4" t="s">
        <v>521</v>
      </c>
      <c r="C958" s="6">
        <v>90015</v>
      </c>
      <c r="D958" s="6" t="s">
        <v>523</v>
      </c>
      <c r="E958" s="19" t="s">
        <v>715</v>
      </c>
      <c r="F958" s="7">
        <f>SUM(F959+F961+F967+F970)</f>
        <v>908000</v>
      </c>
      <c r="G958" s="7">
        <f>SUM(G959+G961+G967+G970)</f>
        <v>1081000</v>
      </c>
      <c r="H958" s="7">
        <f>SUM(H959+H961+H967+H970)</f>
        <v>1254000</v>
      </c>
      <c r="I958" s="65">
        <f>SUM(I959+I961+I967+I970)</f>
        <v>1169526.43</v>
      </c>
      <c r="J958" s="58">
        <f t="shared" si="23"/>
        <v>93.2636706539075</v>
      </c>
      <c r="K958" s="12" t="e">
        <f>SUM(K959+K961+K967+K970)</f>
        <v>#REF!</v>
      </c>
    </row>
    <row r="959" spans="1:11" ht="12">
      <c r="A959" s="25">
        <v>953</v>
      </c>
      <c r="B959" s="4" t="s">
        <v>521</v>
      </c>
      <c r="C959" s="4" t="s">
        <v>522</v>
      </c>
      <c r="D959" s="4">
        <v>4260</v>
      </c>
      <c r="E959" s="18" t="s">
        <v>528</v>
      </c>
      <c r="F959" s="8">
        <f>SUM(F960:F960)</f>
        <v>660000</v>
      </c>
      <c r="G959" s="8">
        <f>SUM(G960:G960)</f>
        <v>630000</v>
      </c>
      <c r="H959" s="8">
        <f>SUM(H960:H960)</f>
        <v>583500</v>
      </c>
      <c r="I959" s="64">
        <f>SUM(I960:I960)</f>
        <v>555366.75</v>
      </c>
      <c r="J959" s="58">
        <f t="shared" si="23"/>
        <v>95.17853470437018</v>
      </c>
      <c r="K959" s="13">
        <f>SUM(K960:K960)</f>
        <v>0</v>
      </c>
    </row>
    <row r="960" spans="1:11" ht="12">
      <c r="A960" s="25">
        <v>954</v>
      </c>
      <c r="B960" s="4" t="s">
        <v>521</v>
      </c>
      <c r="C960" s="4" t="s">
        <v>522</v>
      </c>
      <c r="D960" s="4"/>
      <c r="E960" s="18" t="s">
        <v>473</v>
      </c>
      <c r="F960" s="8">
        <v>660000</v>
      </c>
      <c r="G960" s="8">
        <v>630000</v>
      </c>
      <c r="H960" s="8">
        <v>583500</v>
      </c>
      <c r="I960" s="64">
        <v>555366.75</v>
      </c>
      <c r="J960" s="58">
        <f t="shared" si="23"/>
        <v>95.17853470437018</v>
      </c>
      <c r="K960" s="13"/>
    </row>
    <row r="961" spans="1:11" ht="12">
      <c r="A961" s="25">
        <v>955</v>
      </c>
      <c r="B961" s="4" t="s">
        <v>521</v>
      </c>
      <c r="C961" s="4" t="s">
        <v>522</v>
      </c>
      <c r="D961" s="4">
        <v>4270</v>
      </c>
      <c r="E961" s="18" t="s">
        <v>532</v>
      </c>
      <c r="F961" s="8">
        <f>SUM(F962:F964)</f>
        <v>211000</v>
      </c>
      <c r="G961" s="8">
        <f>SUM(G962:G966)</f>
        <v>281000</v>
      </c>
      <c r="H961" s="8">
        <f>SUM(H962:H966)</f>
        <v>281000</v>
      </c>
      <c r="I961" s="64">
        <f>SUM(I962:I966)</f>
        <v>238535.49000000002</v>
      </c>
      <c r="J961" s="58">
        <f t="shared" si="23"/>
        <v>84.88807473309609</v>
      </c>
      <c r="K961" s="13">
        <f>SUM(K962:K964)</f>
        <v>0</v>
      </c>
    </row>
    <row r="962" spans="1:11" ht="12">
      <c r="A962" s="25">
        <v>956</v>
      </c>
      <c r="B962" s="4" t="s">
        <v>521</v>
      </c>
      <c r="C962" s="4" t="s">
        <v>522</v>
      </c>
      <c r="D962" s="4"/>
      <c r="E962" s="18" t="s">
        <v>515</v>
      </c>
      <c r="F962" s="8">
        <v>148000</v>
      </c>
      <c r="G962" s="8">
        <v>180000</v>
      </c>
      <c r="H962" s="8">
        <v>180000</v>
      </c>
      <c r="I962" s="64">
        <v>161299.63</v>
      </c>
      <c r="J962" s="58">
        <f t="shared" si="23"/>
        <v>89.61090555555555</v>
      </c>
      <c r="K962" s="13"/>
    </row>
    <row r="963" spans="1:11" ht="12">
      <c r="A963" s="25">
        <v>957</v>
      </c>
      <c r="B963" s="4" t="s">
        <v>521</v>
      </c>
      <c r="C963" s="4" t="s">
        <v>522</v>
      </c>
      <c r="D963" s="4"/>
      <c r="E963" s="18" t="s">
        <v>717</v>
      </c>
      <c r="F963" s="8">
        <v>18000</v>
      </c>
      <c r="G963" s="8">
        <v>21000</v>
      </c>
      <c r="H963" s="8">
        <v>21000</v>
      </c>
      <c r="I963" s="64">
        <v>13862.31</v>
      </c>
      <c r="J963" s="58">
        <f t="shared" si="23"/>
        <v>66.011</v>
      </c>
      <c r="K963" s="13"/>
    </row>
    <row r="964" spans="1:11" ht="12">
      <c r="A964" s="25">
        <v>958</v>
      </c>
      <c r="B964" s="4" t="s">
        <v>521</v>
      </c>
      <c r="C964" s="4" t="s">
        <v>522</v>
      </c>
      <c r="D964" s="4"/>
      <c r="E964" s="18" t="s">
        <v>348</v>
      </c>
      <c r="F964" s="8">
        <v>45000</v>
      </c>
      <c r="G964" s="8">
        <v>15000</v>
      </c>
      <c r="H964" s="8">
        <v>15000</v>
      </c>
      <c r="I964" s="64">
        <v>14637.53</v>
      </c>
      <c r="J964" s="58">
        <f t="shared" si="23"/>
        <v>97.58353333333334</v>
      </c>
      <c r="K964" s="13"/>
    </row>
    <row r="965" spans="1:11" ht="12">
      <c r="A965" s="25">
        <v>959</v>
      </c>
      <c r="B965" s="4"/>
      <c r="C965" s="4"/>
      <c r="D965" s="4"/>
      <c r="E965" s="18" t="s">
        <v>349</v>
      </c>
      <c r="F965" s="8"/>
      <c r="G965" s="8">
        <v>55000</v>
      </c>
      <c r="H965" s="8">
        <v>55000</v>
      </c>
      <c r="I965" s="64">
        <v>41327.55</v>
      </c>
      <c r="J965" s="58">
        <f t="shared" si="23"/>
        <v>75.141</v>
      </c>
      <c r="K965" s="13"/>
    </row>
    <row r="966" spans="1:11" ht="24">
      <c r="A966" s="25">
        <v>960</v>
      </c>
      <c r="B966" s="4"/>
      <c r="C966" s="4"/>
      <c r="D966" s="4"/>
      <c r="E966" s="18" t="s">
        <v>201</v>
      </c>
      <c r="F966" s="8"/>
      <c r="G966" s="8">
        <v>10000</v>
      </c>
      <c r="H966" s="8">
        <v>10000</v>
      </c>
      <c r="I966" s="64">
        <v>7408.47</v>
      </c>
      <c r="J966" s="58">
        <f t="shared" si="23"/>
        <v>74.0847</v>
      </c>
      <c r="K966" s="13"/>
    </row>
    <row r="967" spans="1:11" ht="12">
      <c r="A967" s="25">
        <v>961</v>
      </c>
      <c r="B967" s="4"/>
      <c r="C967" s="4"/>
      <c r="D967" s="4">
        <v>4300</v>
      </c>
      <c r="E967" s="18" t="s">
        <v>604</v>
      </c>
      <c r="F967" s="8">
        <f>SUM(F968:F968)</f>
        <v>12000</v>
      </c>
      <c r="G967" s="8">
        <f>SUM(G968:G968)</f>
        <v>20000</v>
      </c>
      <c r="H967" s="8">
        <f>SUM(H968:H969)</f>
        <v>44500</v>
      </c>
      <c r="I967" s="64">
        <f>SUM(I968:I969)</f>
        <v>43302.34</v>
      </c>
      <c r="J967" s="58">
        <f t="shared" si="23"/>
        <v>97.30862921348313</v>
      </c>
      <c r="K967" s="13">
        <f>SUM(K968:K968)</f>
        <v>0</v>
      </c>
    </row>
    <row r="968" spans="1:11" ht="12">
      <c r="A968" s="25">
        <v>962</v>
      </c>
      <c r="B968" s="4"/>
      <c r="C968" s="4"/>
      <c r="D968" s="4"/>
      <c r="E968" s="18" t="s">
        <v>716</v>
      </c>
      <c r="F968" s="8">
        <v>12000</v>
      </c>
      <c r="G968" s="8">
        <v>20000</v>
      </c>
      <c r="H968" s="8">
        <v>20000</v>
      </c>
      <c r="I968" s="64">
        <v>19160</v>
      </c>
      <c r="J968" s="58">
        <f t="shared" si="23"/>
        <v>95.8</v>
      </c>
      <c r="K968" s="13"/>
    </row>
    <row r="969" spans="1:11" ht="12">
      <c r="A969" s="25">
        <v>963</v>
      </c>
      <c r="B969" s="4"/>
      <c r="C969" s="4"/>
      <c r="D969" s="4"/>
      <c r="E969" s="18" t="s">
        <v>94</v>
      </c>
      <c r="F969" s="8"/>
      <c r="G969" s="8">
        <v>0</v>
      </c>
      <c r="H969" s="8">
        <v>24500</v>
      </c>
      <c r="I969" s="64">
        <v>24142.34</v>
      </c>
      <c r="J969" s="58">
        <f t="shared" si="23"/>
        <v>98.54016326530612</v>
      </c>
      <c r="K969" s="13"/>
    </row>
    <row r="970" spans="1:11" ht="12">
      <c r="A970" s="25">
        <v>964</v>
      </c>
      <c r="B970" s="4" t="s">
        <v>521</v>
      </c>
      <c r="C970" s="4" t="s">
        <v>522</v>
      </c>
      <c r="D970" s="4">
        <v>6050</v>
      </c>
      <c r="E970" s="18" t="s">
        <v>606</v>
      </c>
      <c r="F970" s="8">
        <f>SUM(F971:F971)</f>
        <v>25000</v>
      </c>
      <c r="G970" s="8">
        <f>SUM(G971:G971)</f>
        <v>150000</v>
      </c>
      <c r="H970" s="8">
        <f>SUM(H971:H971)</f>
        <v>345000</v>
      </c>
      <c r="I970" s="64">
        <f>SUM(I971:I971)</f>
        <v>332321.85</v>
      </c>
      <c r="J970" s="58">
        <f t="shared" si="23"/>
        <v>96.32517391304347</v>
      </c>
      <c r="K970" s="13" t="e">
        <f>SUM(#REF!)</f>
        <v>#REF!</v>
      </c>
    </row>
    <row r="971" spans="1:11" ht="17.25" customHeight="1">
      <c r="A971" s="25">
        <v>965</v>
      </c>
      <c r="B971" s="4"/>
      <c r="C971" s="4"/>
      <c r="D971" s="4"/>
      <c r="E971" s="18" t="s">
        <v>294</v>
      </c>
      <c r="F971" s="8">
        <v>25000</v>
      </c>
      <c r="G971" s="8">
        <v>150000</v>
      </c>
      <c r="H971" s="8">
        <v>345000</v>
      </c>
      <c r="I971" s="64">
        <v>332321.85</v>
      </c>
      <c r="J971" s="58">
        <f t="shared" si="23"/>
        <v>96.32517391304347</v>
      </c>
      <c r="K971" s="13"/>
    </row>
    <row r="972" spans="1:11" ht="12">
      <c r="A972" s="25">
        <v>966</v>
      </c>
      <c r="B972" s="4"/>
      <c r="C972" s="6">
        <v>90095</v>
      </c>
      <c r="D972" s="4">
        <v>4390</v>
      </c>
      <c r="E972" s="18" t="s">
        <v>202</v>
      </c>
      <c r="F972" s="8">
        <f>SUM(F973)</f>
        <v>10000</v>
      </c>
      <c r="G972" s="7">
        <f>SUM(G973)</f>
        <v>10000</v>
      </c>
      <c r="H972" s="7">
        <f>SUM(H973)</f>
        <v>22000</v>
      </c>
      <c r="I972" s="65">
        <f>SUM(I973)</f>
        <v>1820.52</v>
      </c>
      <c r="J972" s="58">
        <f t="shared" si="23"/>
        <v>8.275090909090908</v>
      </c>
      <c r="K972" s="13"/>
    </row>
    <row r="973" spans="1:11" ht="12">
      <c r="A973" s="25">
        <v>967</v>
      </c>
      <c r="B973" s="4"/>
      <c r="C973" s="4"/>
      <c r="D973" s="4"/>
      <c r="E973" s="18" t="s">
        <v>350</v>
      </c>
      <c r="F973" s="8">
        <v>10000</v>
      </c>
      <c r="G973" s="8">
        <v>10000</v>
      </c>
      <c r="H973" s="8">
        <v>22000</v>
      </c>
      <c r="I973" s="64">
        <v>1820.52</v>
      </c>
      <c r="J973" s="58">
        <f t="shared" si="23"/>
        <v>8.275090909090908</v>
      </c>
      <c r="K973" s="13"/>
    </row>
    <row r="974" spans="1:11" ht="12.75">
      <c r="A974" s="25">
        <v>968</v>
      </c>
      <c r="B974" s="77" t="s">
        <v>239</v>
      </c>
      <c r="C974" s="78"/>
      <c r="D974" s="78"/>
      <c r="E974" s="78"/>
      <c r="F974" s="5">
        <f>SUM(F931+F939+F951+F958+F972)</f>
        <v>1252000</v>
      </c>
      <c r="G974" s="5">
        <f>SUM(G931+G939+G951+G958+G972)</f>
        <v>1706253</v>
      </c>
      <c r="H974" s="5">
        <f>SUM(H931+H939+H951+H958+H972)</f>
        <v>2013253</v>
      </c>
      <c r="I974" s="66">
        <f>SUM(I931+I939+I951+I958+I972)</f>
        <v>1822947.29</v>
      </c>
      <c r="J974" s="58">
        <f t="shared" si="23"/>
        <v>90.54735246886507</v>
      </c>
      <c r="K974" s="14" t="e">
        <f>SUM(#REF!+K931+K939+K951+K958+#REF!)</f>
        <v>#REF!</v>
      </c>
    </row>
    <row r="975" spans="1:11" ht="12">
      <c r="A975" s="25">
        <v>969</v>
      </c>
      <c r="B975" s="4">
        <v>921</v>
      </c>
      <c r="C975" s="6">
        <v>92109</v>
      </c>
      <c r="D975" s="6" t="s">
        <v>523</v>
      </c>
      <c r="E975" s="19" t="s">
        <v>718</v>
      </c>
      <c r="F975" s="7" t="e">
        <f>SUM(F976+F982+F991+F1005+F1008+F1033+#REF!)</f>
        <v>#REF!</v>
      </c>
      <c r="G975" s="7">
        <f>SUM(G976+G978+G982+G991+G1005+G1008+G1030+G1033+G1036)</f>
        <v>629500</v>
      </c>
      <c r="H975" s="7">
        <f>SUM(H976+H978+H980+H982+H991+H1005+H1008+H1030+H1033+H1036)</f>
        <v>785066</v>
      </c>
      <c r="I975" s="65">
        <f>SUM(I976+I978+I982+I991+I1005+I1008+I1030+I1033+I1036+I980)</f>
        <v>539546.7</v>
      </c>
      <c r="J975" s="58">
        <f t="shared" si="23"/>
        <v>68.72628543332662</v>
      </c>
      <c r="K975" s="12" t="e">
        <f>SUM(K991+K1005+#REF!+K1008+K1033+#REF!+#REF!)</f>
        <v>#REF!</v>
      </c>
    </row>
    <row r="976" spans="1:11" ht="24">
      <c r="A976" s="25">
        <v>970</v>
      </c>
      <c r="B976" s="4"/>
      <c r="C976" s="6"/>
      <c r="D976" s="4">
        <v>2820</v>
      </c>
      <c r="E976" s="18" t="s">
        <v>499</v>
      </c>
      <c r="F976" s="7">
        <f>SUM(F977)</f>
        <v>60000</v>
      </c>
      <c r="G976" s="8">
        <f>SUM(G977)</f>
        <v>70000</v>
      </c>
      <c r="H976" s="8">
        <f>SUM(H977)</f>
        <v>5850</v>
      </c>
      <c r="I976" s="64">
        <f>SUM(I977)</f>
        <v>5850</v>
      </c>
      <c r="J976" s="58">
        <f t="shared" si="23"/>
        <v>100</v>
      </c>
      <c r="K976" s="12"/>
    </row>
    <row r="977" spans="1:11" ht="24">
      <c r="A977" s="25">
        <v>971</v>
      </c>
      <c r="B977" s="4"/>
      <c r="C977" s="6"/>
      <c r="D977" s="6"/>
      <c r="E977" s="18" t="s">
        <v>353</v>
      </c>
      <c r="F977" s="8">
        <v>60000</v>
      </c>
      <c r="G977" s="8">
        <v>70000</v>
      </c>
      <c r="H977" s="8">
        <v>5850</v>
      </c>
      <c r="I977" s="64">
        <v>5850</v>
      </c>
      <c r="J977" s="58">
        <f t="shared" si="23"/>
        <v>100</v>
      </c>
      <c r="K977" s="12"/>
    </row>
    <row r="978" spans="1:11" ht="12">
      <c r="A978" s="25">
        <v>972</v>
      </c>
      <c r="B978" s="4"/>
      <c r="C978" s="6"/>
      <c r="D978" s="4">
        <v>4110</v>
      </c>
      <c r="E978" s="18" t="s">
        <v>611</v>
      </c>
      <c r="F978" s="8">
        <v>0</v>
      </c>
      <c r="G978" s="8">
        <f>SUM(G979)</f>
        <v>7000</v>
      </c>
      <c r="H978" s="8">
        <f>SUM(H979)</f>
        <v>7000</v>
      </c>
      <c r="I978" s="64">
        <f>SUM(I979)</f>
        <v>897.75</v>
      </c>
      <c r="J978" s="58">
        <f t="shared" si="23"/>
        <v>12.825000000000001</v>
      </c>
      <c r="K978" s="12"/>
    </row>
    <row r="979" spans="1:11" ht="12">
      <c r="A979" s="25">
        <v>973</v>
      </c>
      <c r="B979" s="4"/>
      <c r="C979" s="6"/>
      <c r="D979" s="4"/>
      <c r="E979" s="18" t="s">
        <v>611</v>
      </c>
      <c r="F979" s="8"/>
      <c r="G979" s="8">
        <v>7000</v>
      </c>
      <c r="H979" s="8">
        <v>7000</v>
      </c>
      <c r="I979" s="64">
        <v>897.75</v>
      </c>
      <c r="J979" s="58">
        <f t="shared" si="23"/>
        <v>12.825000000000001</v>
      </c>
      <c r="K979" s="12"/>
    </row>
    <row r="980" spans="1:11" ht="12">
      <c r="A980" s="25">
        <v>974</v>
      </c>
      <c r="B980" s="4"/>
      <c r="C980" s="6"/>
      <c r="D980" s="4">
        <v>4120</v>
      </c>
      <c r="E980" s="18" t="s">
        <v>612</v>
      </c>
      <c r="F980" s="8"/>
      <c r="G980" s="8"/>
      <c r="H980" s="8">
        <f>SUM(H981)</f>
        <v>2600</v>
      </c>
      <c r="I980" s="64">
        <f>SUM(I981)</f>
        <v>25.73</v>
      </c>
      <c r="J980" s="58">
        <f t="shared" si="23"/>
        <v>0.9896153846153846</v>
      </c>
      <c r="K980" s="12"/>
    </row>
    <row r="981" spans="1:11" ht="12">
      <c r="A981" s="25">
        <v>975</v>
      </c>
      <c r="B981" s="4"/>
      <c r="C981" s="6"/>
      <c r="D981" s="4"/>
      <c r="E981" s="18" t="s">
        <v>612</v>
      </c>
      <c r="F981" s="8"/>
      <c r="G981" s="8"/>
      <c r="H981" s="8">
        <v>2600</v>
      </c>
      <c r="I981" s="64">
        <v>25.73</v>
      </c>
      <c r="J981" s="58">
        <f t="shared" si="23"/>
        <v>0.9896153846153846</v>
      </c>
      <c r="K981" s="12"/>
    </row>
    <row r="982" spans="1:11" ht="12">
      <c r="A982" s="25">
        <v>976</v>
      </c>
      <c r="B982" s="4"/>
      <c r="C982" s="6"/>
      <c r="D982" s="4">
        <v>4170</v>
      </c>
      <c r="E982" s="18" t="s">
        <v>494</v>
      </c>
      <c r="F982" s="7">
        <f>SUM(F983:F985)</f>
        <v>102000</v>
      </c>
      <c r="G982" s="7">
        <f>SUM(G983:G988)</f>
        <v>95000</v>
      </c>
      <c r="H982" s="7">
        <f>SUM(H983:H990)</f>
        <v>65204</v>
      </c>
      <c r="I982" s="65">
        <f>SUM(I983:I990)</f>
        <v>51657.2</v>
      </c>
      <c r="J982" s="58">
        <f t="shared" si="23"/>
        <v>79.2239739893258</v>
      </c>
      <c r="K982" s="12"/>
    </row>
    <row r="983" spans="1:11" ht="12">
      <c r="A983" s="25">
        <v>977</v>
      </c>
      <c r="B983" s="4"/>
      <c r="C983" s="6"/>
      <c r="D983" s="4"/>
      <c r="E983" s="18" t="s">
        <v>496</v>
      </c>
      <c r="F983" s="8">
        <v>1000</v>
      </c>
      <c r="G983" s="8">
        <v>2500</v>
      </c>
      <c r="H983" s="8">
        <v>2500</v>
      </c>
      <c r="I983" s="64">
        <v>2469</v>
      </c>
      <c r="J983" s="58">
        <f t="shared" si="23"/>
        <v>98.76</v>
      </c>
      <c r="K983" s="12"/>
    </row>
    <row r="984" spans="1:11" ht="12">
      <c r="A984" s="25">
        <v>978</v>
      </c>
      <c r="B984" s="4"/>
      <c r="C984" s="6"/>
      <c r="D984" s="4"/>
      <c r="E984" s="18" t="s">
        <v>497</v>
      </c>
      <c r="F984" s="8">
        <v>1000</v>
      </c>
      <c r="G984" s="8">
        <v>2500</v>
      </c>
      <c r="H984" s="8">
        <v>3750</v>
      </c>
      <c r="I984" s="64">
        <v>3539.21</v>
      </c>
      <c r="J984" s="58">
        <f t="shared" si="23"/>
        <v>94.37893333333334</v>
      </c>
      <c r="K984" s="12"/>
    </row>
    <row r="985" spans="1:11" ht="12">
      <c r="A985" s="25">
        <v>979</v>
      </c>
      <c r="B985" s="4"/>
      <c r="C985" s="6"/>
      <c r="D985" s="4"/>
      <c r="E985" s="18" t="s">
        <v>495</v>
      </c>
      <c r="F985" s="8">
        <v>100000</v>
      </c>
      <c r="G985" s="8">
        <v>70000</v>
      </c>
      <c r="H985" s="8">
        <v>44400</v>
      </c>
      <c r="I985" s="64">
        <v>41252</v>
      </c>
      <c r="J985" s="58">
        <f t="shared" si="23"/>
        <v>92.9099099099099</v>
      </c>
      <c r="K985" s="12"/>
    </row>
    <row r="986" spans="1:11" ht="12">
      <c r="A986" s="25">
        <v>980</v>
      </c>
      <c r="B986" s="4"/>
      <c r="C986" s="6"/>
      <c r="D986" s="4"/>
      <c r="E986" s="18" t="s">
        <v>736</v>
      </c>
      <c r="F986" s="8"/>
      <c r="G986" s="8">
        <v>15000</v>
      </c>
      <c r="H986" s="8">
        <v>7500</v>
      </c>
      <c r="I986" s="64">
        <v>0</v>
      </c>
      <c r="J986" s="58">
        <f t="shared" si="23"/>
        <v>0</v>
      </c>
      <c r="K986" s="12"/>
    </row>
    <row r="987" spans="1:11" ht="12">
      <c r="A987" s="25">
        <v>981</v>
      </c>
      <c r="B987" s="4"/>
      <c r="C987" s="6"/>
      <c r="D987" s="4"/>
      <c r="E987" s="18" t="s">
        <v>302</v>
      </c>
      <c r="F987" s="8"/>
      <c r="G987" s="8">
        <v>2500</v>
      </c>
      <c r="H987" s="8">
        <v>2500</v>
      </c>
      <c r="I987" s="64">
        <v>0</v>
      </c>
      <c r="J987" s="58">
        <f t="shared" si="23"/>
        <v>0</v>
      </c>
      <c r="K987" s="12"/>
    </row>
    <row r="988" spans="1:11" ht="12">
      <c r="A988" s="25">
        <v>982</v>
      </c>
      <c r="B988" s="4"/>
      <c r="C988" s="6"/>
      <c r="D988" s="4"/>
      <c r="E988" s="18" t="s">
        <v>303</v>
      </c>
      <c r="F988" s="8"/>
      <c r="G988" s="8">
        <v>2500</v>
      </c>
      <c r="H988" s="8">
        <v>1100</v>
      </c>
      <c r="I988" s="64">
        <v>1050</v>
      </c>
      <c r="J988" s="58">
        <f t="shared" si="23"/>
        <v>95.45454545454545</v>
      </c>
      <c r="K988" s="12"/>
    </row>
    <row r="989" spans="1:11" ht="12">
      <c r="A989" s="25">
        <v>983</v>
      </c>
      <c r="B989" s="4"/>
      <c r="C989" s="6"/>
      <c r="D989" s="4"/>
      <c r="E989" s="18" t="s">
        <v>74</v>
      </c>
      <c r="F989" s="8"/>
      <c r="G989" s="8">
        <v>0</v>
      </c>
      <c r="H989" s="8">
        <v>2464</v>
      </c>
      <c r="I989" s="64">
        <v>2464</v>
      </c>
      <c r="J989" s="58">
        <f t="shared" si="23"/>
        <v>100</v>
      </c>
      <c r="K989" s="12"/>
    </row>
    <row r="990" spans="1:11" ht="12">
      <c r="A990" s="25">
        <v>984</v>
      </c>
      <c r="B990" s="4"/>
      <c r="C990" s="6"/>
      <c r="D990" s="4"/>
      <c r="E990" s="18" t="s">
        <v>75</v>
      </c>
      <c r="F990" s="8"/>
      <c r="G990" s="8">
        <v>0</v>
      </c>
      <c r="H990" s="8">
        <v>990</v>
      </c>
      <c r="I990" s="64">
        <v>882.99</v>
      </c>
      <c r="J990" s="58">
        <f t="shared" si="23"/>
        <v>89.19090909090909</v>
      </c>
      <c r="K990" s="12"/>
    </row>
    <row r="991" spans="1:11" s="22" customFormat="1" ht="12">
      <c r="A991" s="25">
        <v>985</v>
      </c>
      <c r="B991" s="6" t="s">
        <v>521</v>
      </c>
      <c r="C991" s="6" t="s">
        <v>522</v>
      </c>
      <c r="D991" s="4">
        <v>4210</v>
      </c>
      <c r="E991" s="18" t="s">
        <v>526</v>
      </c>
      <c r="F991" s="7">
        <f>SUM(F992:F998)</f>
        <v>91700</v>
      </c>
      <c r="G991" s="7">
        <f>SUM(G992:G998)</f>
        <v>65500</v>
      </c>
      <c r="H991" s="7">
        <f>SUM(H992:H1004)</f>
        <v>67392</v>
      </c>
      <c r="I991" s="65">
        <f>SUM(I992:I1004)</f>
        <v>42939.38</v>
      </c>
      <c r="J991" s="58">
        <f t="shared" si="23"/>
        <v>63.71584164292498</v>
      </c>
      <c r="K991" s="12">
        <f>SUM(K992:K997)</f>
        <v>10000</v>
      </c>
    </row>
    <row r="992" spans="1:11" ht="12.75" customHeight="1">
      <c r="A992" s="25">
        <v>986</v>
      </c>
      <c r="B992" s="4" t="s">
        <v>521</v>
      </c>
      <c r="C992" s="4" t="s">
        <v>522</v>
      </c>
      <c r="D992" s="4"/>
      <c r="E992" s="18" t="s">
        <v>304</v>
      </c>
      <c r="F992" s="8">
        <v>51200</v>
      </c>
      <c r="G992" s="8">
        <v>2500</v>
      </c>
      <c r="H992" s="8">
        <v>2500</v>
      </c>
      <c r="I992" s="64">
        <v>2168.17</v>
      </c>
      <c r="J992" s="58">
        <f t="shared" si="23"/>
        <v>86.7268</v>
      </c>
      <c r="K992" s="13"/>
    </row>
    <row r="993" spans="1:11" ht="12">
      <c r="A993" s="25">
        <v>987</v>
      </c>
      <c r="B993" s="4" t="s">
        <v>521</v>
      </c>
      <c r="C993" s="4" t="s">
        <v>522</v>
      </c>
      <c r="D993" s="4"/>
      <c r="E993" s="18" t="s">
        <v>480</v>
      </c>
      <c r="F993" s="8">
        <v>1500</v>
      </c>
      <c r="G993" s="8">
        <v>5000</v>
      </c>
      <c r="H993" s="8">
        <v>7701</v>
      </c>
      <c r="I993" s="64">
        <v>7517.28</v>
      </c>
      <c r="J993" s="58">
        <f t="shared" si="23"/>
        <v>97.61433580054538</v>
      </c>
      <c r="K993" s="13"/>
    </row>
    <row r="994" spans="1:11" ht="12">
      <c r="A994" s="25">
        <v>988</v>
      </c>
      <c r="B994" s="4"/>
      <c r="C994" s="4"/>
      <c r="D994" s="4"/>
      <c r="E994" s="18" t="s">
        <v>311</v>
      </c>
      <c r="F994" s="8">
        <v>3000</v>
      </c>
      <c r="G994" s="8">
        <v>3000</v>
      </c>
      <c r="H994" s="8">
        <v>3000</v>
      </c>
      <c r="I994" s="64">
        <v>1036.06</v>
      </c>
      <c r="J994" s="58">
        <f t="shared" si="23"/>
        <v>34.53533333333333</v>
      </c>
      <c r="K994" s="13"/>
    </row>
    <row r="995" spans="1:11" ht="12">
      <c r="A995" s="25">
        <v>989</v>
      </c>
      <c r="B995" s="4" t="s">
        <v>521</v>
      </c>
      <c r="C995" s="4" t="s">
        <v>522</v>
      </c>
      <c r="D995" s="4"/>
      <c r="E995" s="18" t="s">
        <v>476</v>
      </c>
      <c r="F995" s="8">
        <v>8000</v>
      </c>
      <c r="G995" s="8">
        <v>15000</v>
      </c>
      <c r="H995" s="8">
        <v>11510</v>
      </c>
      <c r="I995" s="64">
        <v>7098.92</v>
      </c>
      <c r="J995" s="58">
        <f t="shared" si="23"/>
        <v>61.67610773240661</v>
      </c>
      <c r="K995" s="13"/>
    </row>
    <row r="996" spans="1:11" ht="12">
      <c r="A996" s="25">
        <v>990</v>
      </c>
      <c r="B996" s="4"/>
      <c r="C996" s="4"/>
      <c r="D996" s="4"/>
      <c r="E996" s="18" t="s">
        <v>332</v>
      </c>
      <c r="F996" s="8">
        <v>20000</v>
      </c>
      <c r="G996" s="8">
        <v>30000</v>
      </c>
      <c r="H996" s="8">
        <v>32500</v>
      </c>
      <c r="I996" s="64">
        <v>22681.3</v>
      </c>
      <c r="J996" s="58">
        <f t="shared" si="23"/>
        <v>69.78861538461538</v>
      </c>
      <c r="K996" s="13">
        <v>10000</v>
      </c>
    </row>
    <row r="997" spans="1:11" ht="12">
      <c r="A997" s="25">
        <v>991</v>
      </c>
      <c r="B997" s="4"/>
      <c r="C997" s="4"/>
      <c r="D997" s="4"/>
      <c r="E997" s="18" t="s">
        <v>330</v>
      </c>
      <c r="F997" s="8">
        <v>2000</v>
      </c>
      <c r="G997" s="8">
        <v>3000</v>
      </c>
      <c r="H997" s="8">
        <v>700</v>
      </c>
      <c r="I997" s="64">
        <v>172</v>
      </c>
      <c r="J997" s="58">
        <f t="shared" si="23"/>
        <v>24.571428571428573</v>
      </c>
      <c r="K997" s="13"/>
    </row>
    <row r="998" spans="1:11" ht="12">
      <c r="A998" s="25">
        <v>992</v>
      </c>
      <c r="B998" s="4"/>
      <c r="C998" s="4"/>
      <c r="D998" s="4"/>
      <c r="E998" s="18" t="s">
        <v>5</v>
      </c>
      <c r="F998" s="8">
        <v>6000</v>
      </c>
      <c r="G998" s="8">
        <v>7000</v>
      </c>
      <c r="H998" s="8">
        <v>0</v>
      </c>
      <c r="I998" s="64">
        <v>0</v>
      </c>
      <c r="J998" s="58" t="e">
        <f t="shared" si="23"/>
        <v>#DIV/0!</v>
      </c>
      <c r="K998" s="13"/>
    </row>
    <row r="999" spans="1:11" ht="12">
      <c r="A999" s="25">
        <v>993</v>
      </c>
      <c r="B999" s="4"/>
      <c r="C999" s="4"/>
      <c r="D999" s="4"/>
      <c r="E999" s="18" t="s">
        <v>76</v>
      </c>
      <c r="F999" s="8"/>
      <c r="G999" s="8">
        <v>0</v>
      </c>
      <c r="H999" s="8">
        <v>2000</v>
      </c>
      <c r="I999" s="64">
        <v>642</v>
      </c>
      <c r="J999" s="58">
        <f t="shared" si="23"/>
        <v>32.1</v>
      </c>
      <c r="K999" s="13"/>
    </row>
    <row r="1000" spans="1:11" ht="12">
      <c r="A1000" s="25">
        <v>994</v>
      </c>
      <c r="B1000" s="4"/>
      <c r="C1000" s="4"/>
      <c r="D1000" s="4"/>
      <c r="E1000" s="18" t="s">
        <v>77</v>
      </c>
      <c r="F1000" s="8"/>
      <c r="G1000" s="8">
        <v>0</v>
      </c>
      <c r="H1000" s="8">
        <v>2000</v>
      </c>
      <c r="I1000" s="64">
        <v>1509.91</v>
      </c>
      <c r="J1000" s="58">
        <f t="shared" si="23"/>
        <v>75.4955</v>
      </c>
      <c r="K1000" s="13"/>
    </row>
    <row r="1001" spans="1:11" ht="12">
      <c r="A1001" s="25">
        <v>995</v>
      </c>
      <c r="B1001" s="4"/>
      <c r="C1001" s="4"/>
      <c r="D1001" s="4"/>
      <c r="E1001" s="18" t="s">
        <v>78</v>
      </c>
      <c r="F1001" s="8"/>
      <c r="G1001" s="8">
        <v>0</v>
      </c>
      <c r="H1001" s="8">
        <v>3000</v>
      </c>
      <c r="I1001" s="64">
        <v>0</v>
      </c>
      <c r="J1001" s="58">
        <f t="shared" si="23"/>
        <v>0</v>
      </c>
      <c r="K1001" s="13"/>
    </row>
    <row r="1002" spans="1:11" ht="12">
      <c r="A1002" s="25">
        <v>996</v>
      </c>
      <c r="B1002" s="4"/>
      <c r="C1002" s="4"/>
      <c r="D1002" s="4"/>
      <c r="E1002" s="18" t="s">
        <v>79</v>
      </c>
      <c r="F1002" s="8"/>
      <c r="G1002" s="8">
        <v>0</v>
      </c>
      <c r="H1002" s="8">
        <v>2207</v>
      </c>
      <c r="I1002" s="64">
        <v>0</v>
      </c>
      <c r="J1002" s="58">
        <f t="shared" si="23"/>
        <v>0</v>
      </c>
      <c r="K1002" s="13"/>
    </row>
    <row r="1003" spans="1:11" ht="12">
      <c r="A1003" s="25">
        <v>997</v>
      </c>
      <c r="B1003" s="4"/>
      <c r="C1003" s="4"/>
      <c r="D1003" s="4"/>
      <c r="E1003" s="18" t="s">
        <v>80</v>
      </c>
      <c r="F1003" s="8"/>
      <c r="G1003" s="8">
        <v>0</v>
      </c>
      <c r="H1003" s="8">
        <v>74</v>
      </c>
      <c r="I1003" s="64">
        <v>73.74</v>
      </c>
      <c r="J1003" s="58">
        <f t="shared" si="23"/>
        <v>99.64864864864865</v>
      </c>
      <c r="K1003" s="13"/>
    </row>
    <row r="1004" spans="1:11" ht="12">
      <c r="A1004" s="25">
        <v>998</v>
      </c>
      <c r="B1004" s="4"/>
      <c r="C1004" s="4"/>
      <c r="D1004" s="4"/>
      <c r="E1004" s="18" t="s">
        <v>561</v>
      </c>
      <c r="F1004" s="8"/>
      <c r="G1004" s="8">
        <v>0</v>
      </c>
      <c r="H1004" s="8">
        <v>200</v>
      </c>
      <c r="I1004" s="64">
        <v>40</v>
      </c>
      <c r="J1004" s="58">
        <f t="shared" si="23"/>
        <v>20</v>
      </c>
      <c r="K1004" s="13"/>
    </row>
    <row r="1005" spans="1:11" s="22" customFormat="1" ht="12">
      <c r="A1005" s="25">
        <v>999</v>
      </c>
      <c r="B1005" s="6" t="s">
        <v>521</v>
      </c>
      <c r="C1005" s="6" t="s">
        <v>522</v>
      </c>
      <c r="D1005" s="4">
        <v>4260</v>
      </c>
      <c r="E1005" s="18" t="s">
        <v>528</v>
      </c>
      <c r="F1005" s="7">
        <f>SUM(F1006)</f>
        <v>1200</v>
      </c>
      <c r="G1005" s="7">
        <f>SUM(G1006)</f>
        <v>6000</v>
      </c>
      <c r="H1005" s="7">
        <f>SUM(H1006:H1007)</f>
        <v>8400</v>
      </c>
      <c r="I1005" s="65">
        <f>SUM(I1006:I1007)</f>
        <v>2389.68</v>
      </c>
      <c r="J1005" s="58">
        <f t="shared" si="23"/>
        <v>28.44857142857143</v>
      </c>
      <c r="K1005" s="12">
        <f>SUM(K1006)</f>
        <v>0</v>
      </c>
    </row>
    <row r="1006" spans="1:11" ht="12">
      <c r="A1006" s="25">
        <v>1000</v>
      </c>
      <c r="B1006" s="4" t="s">
        <v>521</v>
      </c>
      <c r="C1006" s="4" t="s">
        <v>522</v>
      </c>
      <c r="D1006" s="4"/>
      <c r="E1006" s="18" t="s">
        <v>648</v>
      </c>
      <c r="F1006" s="8">
        <v>1200</v>
      </c>
      <c r="G1006" s="8">
        <v>6000</v>
      </c>
      <c r="H1006" s="8">
        <v>5400</v>
      </c>
      <c r="I1006" s="64">
        <v>1447.32</v>
      </c>
      <c r="J1006" s="58">
        <f t="shared" si="23"/>
        <v>26.802222222222223</v>
      </c>
      <c r="K1006" s="13"/>
    </row>
    <row r="1007" spans="1:11" ht="12">
      <c r="A1007" s="25">
        <v>1001</v>
      </c>
      <c r="B1007" s="4"/>
      <c r="C1007" s="4"/>
      <c r="D1007" s="4"/>
      <c r="E1007" s="18" t="s">
        <v>81</v>
      </c>
      <c r="F1007" s="8"/>
      <c r="G1007" s="8">
        <v>0</v>
      </c>
      <c r="H1007" s="8">
        <v>3000</v>
      </c>
      <c r="I1007" s="64">
        <v>942.36</v>
      </c>
      <c r="J1007" s="58">
        <f t="shared" si="23"/>
        <v>31.412000000000003</v>
      </c>
      <c r="K1007" s="13"/>
    </row>
    <row r="1008" spans="1:11" s="22" customFormat="1" ht="12">
      <c r="A1008" s="25">
        <v>1002</v>
      </c>
      <c r="B1008" s="6" t="s">
        <v>521</v>
      </c>
      <c r="C1008" s="6" t="s">
        <v>522</v>
      </c>
      <c r="D1008" s="4">
        <v>4300</v>
      </c>
      <c r="E1008" s="18" t="s">
        <v>604</v>
      </c>
      <c r="F1008" s="7">
        <f>SUM(F1009:F1018)</f>
        <v>91500</v>
      </c>
      <c r="G1008" s="7">
        <f>SUM(G1009:G1020)</f>
        <v>280000</v>
      </c>
      <c r="H1008" s="7">
        <f>SUM(H1009:H1029)</f>
        <v>517520</v>
      </c>
      <c r="I1008" s="65">
        <f>SUM(I1009:I1029)</f>
        <v>428815.99000000005</v>
      </c>
      <c r="J1008" s="58">
        <f t="shared" si="23"/>
        <v>82.85979092595456</v>
      </c>
      <c r="K1008" s="12">
        <f>SUM(K1009:K1018)</f>
        <v>11000</v>
      </c>
    </row>
    <row r="1009" spans="1:11" ht="12">
      <c r="A1009" s="25">
        <v>1003</v>
      </c>
      <c r="B1009" s="4"/>
      <c r="C1009" s="4"/>
      <c r="D1009" s="4"/>
      <c r="E1009" s="18" t="s">
        <v>9</v>
      </c>
      <c r="F1009" s="8">
        <v>4500</v>
      </c>
      <c r="G1009" s="8">
        <v>3000</v>
      </c>
      <c r="H1009" s="8">
        <v>2000</v>
      </c>
      <c r="I1009" s="64">
        <v>1351.36</v>
      </c>
      <c r="J1009" s="58">
        <f t="shared" si="23"/>
        <v>67.568</v>
      </c>
      <c r="K1009" s="13"/>
    </row>
    <row r="1010" spans="1:11" ht="12">
      <c r="A1010" s="25">
        <v>1004</v>
      </c>
      <c r="B1010" s="4"/>
      <c r="C1010" s="4"/>
      <c r="D1010" s="4"/>
      <c r="E1010" s="18" t="s">
        <v>10</v>
      </c>
      <c r="F1010" s="8">
        <v>5000</v>
      </c>
      <c r="G1010" s="8">
        <v>3000</v>
      </c>
      <c r="H1010" s="8">
        <v>0</v>
      </c>
      <c r="I1010" s="64">
        <v>0</v>
      </c>
      <c r="J1010" s="58" t="e">
        <f t="shared" si="23"/>
        <v>#DIV/0!</v>
      </c>
      <c r="K1010" s="13"/>
    </row>
    <row r="1011" spans="1:11" ht="12">
      <c r="A1011" s="25">
        <v>1005</v>
      </c>
      <c r="B1011" s="4" t="s">
        <v>521</v>
      </c>
      <c r="C1011" s="4" t="s">
        <v>522</v>
      </c>
      <c r="D1011" s="4"/>
      <c r="E1011" s="18" t="s">
        <v>11</v>
      </c>
      <c r="F1011" s="8">
        <v>4500</v>
      </c>
      <c r="G1011" s="8">
        <v>3000</v>
      </c>
      <c r="H1011" s="8">
        <v>3000</v>
      </c>
      <c r="I1011" s="64">
        <v>1116</v>
      </c>
      <c r="J1011" s="58">
        <f t="shared" si="23"/>
        <v>37.2</v>
      </c>
      <c r="K1011" s="13"/>
    </row>
    <row r="1012" spans="1:11" ht="12">
      <c r="A1012" s="25">
        <v>1006</v>
      </c>
      <c r="B1012" s="4"/>
      <c r="C1012" s="4"/>
      <c r="D1012" s="4"/>
      <c r="E1012" s="18" t="s">
        <v>465</v>
      </c>
      <c r="F1012" s="8"/>
      <c r="G1012" s="8">
        <v>3000</v>
      </c>
      <c r="H1012" s="8">
        <v>5300</v>
      </c>
      <c r="I1012" s="64">
        <v>2699.99</v>
      </c>
      <c r="J1012" s="58">
        <f t="shared" si="23"/>
        <v>50.94320754716981</v>
      </c>
      <c r="K1012" s="13"/>
    </row>
    <row r="1013" spans="1:11" ht="12">
      <c r="A1013" s="25">
        <v>1007</v>
      </c>
      <c r="B1013" s="4"/>
      <c r="C1013" s="4"/>
      <c r="D1013" s="4"/>
      <c r="E1013" s="18" t="s">
        <v>12</v>
      </c>
      <c r="F1013" s="8"/>
      <c r="G1013" s="8">
        <v>15000</v>
      </c>
      <c r="H1013" s="8">
        <v>15000</v>
      </c>
      <c r="I1013" s="64">
        <v>14149.8</v>
      </c>
      <c r="J1013" s="58">
        <f t="shared" si="23"/>
        <v>94.332</v>
      </c>
      <c r="K1013" s="13"/>
    </row>
    <row r="1014" spans="1:11" ht="12">
      <c r="A1014" s="25">
        <v>1008</v>
      </c>
      <c r="B1014" s="4"/>
      <c r="C1014" s="4"/>
      <c r="D1014" s="4"/>
      <c r="E1014" s="18" t="s">
        <v>262</v>
      </c>
      <c r="F1014" s="8"/>
      <c r="G1014" s="8">
        <v>130000</v>
      </c>
      <c r="H1014" s="8">
        <v>330462</v>
      </c>
      <c r="I1014" s="64">
        <v>279263.84</v>
      </c>
      <c r="J1014" s="58">
        <f t="shared" si="23"/>
        <v>84.50709612602962</v>
      </c>
      <c r="K1014" s="13"/>
    </row>
    <row r="1015" spans="1:11" ht="12">
      <c r="A1015" s="25">
        <v>1009</v>
      </c>
      <c r="B1015" s="4" t="s">
        <v>521</v>
      </c>
      <c r="C1015" s="4" t="s">
        <v>522</v>
      </c>
      <c r="D1015" s="4"/>
      <c r="E1015" s="18" t="s">
        <v>273</v>
      </c>
      <c r="F1015" s="8">
        <v>18500</v>
      </c>
      <c r="G1015" s="8">
        <v>25000</v>
      </c>
      <c r="H1015" s="8">
        <v>27500</v>
      </c>
      <c r="I1015" s="64">
        <v>27343.2</v>
      </c>
      <c r="J1015" s="58">
        <f t="shared" si="23"/>
        <v>99.42981818181819</v>
      </c>
      <c r="K1015" s="13"/>
    </row>
    <row r="1016" spans="1:11" ht="12">
      <c r="A1016" s="25">
        <v>1010</v>
      </c>
      <c r="B1016" s="4"/>
      <c r="C1016" s="4"/>
      <c r="D1016" s="4"/>
      <c r="E1016" s="18" t="s">
        <v>737</v>
      </c>
      <c r="F1016" s="8">
        <v>45000</v>
      </c>
      <c r="G1016" s="8">
        <v>50000</v>
      </c>
      <c r="H1016" s="8">
        <v>50000</v>
      </c>
      <c r="I1016" s="64">
        <v>40392</v>
      </c>
      <c r="J1016" s="58">
        <f t="shared" si="23"/>
        <v>80.784</v>
      </c>
      <c r="K1016" s="13">
        <v>11000</v>
      </c>
    </row>
    <row r="1017" spans="1:11" ht="12">
      <c r="A1017" s="25">
        <v>1011</v>
      </c>
      <c r="B1017" s="4"/>
      <c r="C1017" s="4"/>
      <c r="D1017" s="4"/>
      <c r="E1017" s="18" t="s">
        <v>0</v>
      </c>
      <c r="F1017" s="8">
        <v>10000</v>
      </c>
      <c r="G1017" s="8">
        <v>15000</v>
      </c>
      <c r="H1017" s="8">
        <v>15000</v>
      </c>
      <c r="I1017" s="64">
        <v>13416</v>
      </c>
      <c r="J1017" s="58">
        <f t="shared" si="23"/>
        <v>89.44</v>
      </c>
      <c r="K1017" s="13"/>
    </row>
    <row r="1018" spans="1:11" ht="12">
      <c r="A1018" s="25">
        <v>1012</v>
      </c>
      <c r="B1018" s="4"/>
      <c r="C1018" s="4"/>
      <c r="D1018" s="4"/>
      <c r="E1018" s="18" t="s">
        <v>1</v>
      </c>
      <c r="F1018" s="8">
        <v>4000</v>
      </c>
      <c r="G1018" s="8">
        <v>20000</v>
      </c>
      <c r="H1018" s="8">
        <v>40000</v>
      </c>
      <c r="I1018" s="64">
        <v>37755.52</v>
      </c>
      <c r="J1018" s="58">
        <f t="shared" si="23"/>
        <v>94.38879999999999</v>
      </c>
      <c r="K1018" s="13"/>
    </row>
    <row r="1019" spans="1:11" ht="12">
      <c r="A1019" s="25">
        <v>1013</v>
      </c>
      <c r="B1019" s="4"/>
      <c r="C1019" s="4"/>
      <c r="D1019" s="4"/>
      <c r="E1019" s="18" t="s">
        <v>13</v>
      </c>
      <c r="F1019" s="8"/>
      <c r="G1019" s="8">
        <v>12000</v>
      </c>
      <c r="H1019" s="8">
        <v>12000</v>
      </c>
      <c r="I1019" s="64">
        <v>7650</v>
      </c>
      <c r="J1019" s="58">
        <f aca="true" t="shared" si="24" ref="J1019:J1079">SUM(I1019/H1019)*100</f>
        <v>63.74999999999999</v>
      </c>
      <c r="K1019" s="13"/>
    </row>
    <row r="1020" spans="1:11" ht="12">
      <c r="A1020" s="25">
        <v>1014</v>
      </c>
      <c r="B1020" s="4"/>
      <c r="C1020" s="4"/>
      <c r="D1020" s="4"/>
      <c r="E1020" s="18" t="s">
        <v>649</v>
      </c>
      <c r="F1020" s="8"/>
      <c r="G1020" s="8">
        <v>1000</v>
      </c>
      <c r="H1020" s="8">
        <v>1000</v>
      </c>
      <c r="I1020" s="64">
        <v>699.6</v>
      </c>
      <c r="J1020" s="58">
        <f t="shared" si="24"/>
        <v>69.96</v>
      </c>
      <c r="K1020" s="13"/>
    </row>
    <row r="1021" spans="1:11" ht="12">
      <c r="A1021" s="25">
        <v>1015</v>
      </c>
      <c r="B1021" s="4"/>
      <c r="C1021" s="4"/>
      <c r="D1021" s="4"/>
      <c r="E1021" s="18" t="s">
        <v>82</v>
      </c>
      <c r="F1021" s="8"/>
      <c r="G1021" s="8">
        <v>0</v>
      </c>
      <c r="H1021" s="8">
        <v>1600</v>
      </c>
      <c r="I1021" s="64">
        <v>160.48</v>
      </c>
      <c r="J1021" s="58">
        <f t="shared" si="24"/>
        <v>10.03</v>
      </c>
      <c r="K1021" s="13"/>
    </row>
    <row r="1022" spans="1:11" ht="12">
      <c r="A1022" s="25">
        <v>1016</v>
      </c>
      <c r="B1022" s="4"/>
      <c r="C1022" s="4"/>
      <c r="D1022" s="4"/>
      <c r="E1022" s="18" t="s">
        <v>83</v>
      </c>
      <c r="F1022" s="8"/>
      <c r="G1022" s="8">
        <v>0</v>
      </c>
      <c r="H1022" s="8">
        <v>6187</v>
      </c>
      <c r="I1022" s="64">
        <v>0</v>
      </c>
      <c r="J1022" s="58">
        <f t="shared" si="24"/>
        <v>0</v>
      </c>
      <c r="K1022" s="13"/>
    </row>
    <row r="1023" spans="1:11" ht="12">
      <c r="A1023" s="25">
        <v>1017</v>
      </c>
      <c r="B1023" s="4"/>
      <c r="C1023" s="4"/>
      <c r="D1023" s="4"/>
      <c r="E1023" s="18" t="s">
        <v>84</v>
      </c>
      <c r="F1023" s="8"/>
      <c r="G1023" s="8">
        <v>0</v>
      </c>
      <c r="H1023" s="8">
        <v>858</v>
      </c>
      <c r="I1023" s="64">
        <v>0</v>
      </c>
      <c r="J1023" s="58">
        <f t="shared" si="24"/>
        <v>0</v>
      </c>
      <c r="K1023" s="13"/>
    </row>
    <row r="1024" spans="1:11" ht="12">
      <c r="A1024" s="25">
        <v>1018</v>
      </c>
      <c r="B1024" s="4"/>
      <c r="C1024" s="4"/>
      <c r="D1024" s="4"/>
      <c r="E1024" s="18" t="s">
        <v>85</v>
      </c>
      <c r="F1024" s="8"/>
      <c r="G1024" s="8">
        <v>0</v>
      </c>
      <c r="H1024" s="8">
        <v>4169</v>
      </c>
      <c r="I1024" s="64">
        <v>2818.2</v>
      </c>
      <c r="J1024" s="58">
        <f t="shared" si="24"/>
        <v>67.59894459102902</v>
      </c>
      <c r="K1024" s="13"/>
    </row>
    <row r="1025" spans="1:11" ht="12">
      <c r="A1025" s="25">
        <v>1019</v>
      </c>
      <c r="B1025" s="4"/>
      <c r="C1025" s="4"/>
      <c r="D1025" s="4"/>
      <c r="E1025" s="18" t="s">
        <v>86</v>
      </c>
      <c r="F1025" s="8"/>
      <c r="G1025" s="8">
        <v>0</v>
      </c>
      <c r="H1025" s="8">
        <v>687</v>
      </c>
      <c r="I1025" s="64">
        <v>0</v>
      </c>
      <c r="J1025" s="58">
        <f t="shared" si="24"/>
        <v>0</v>
      </c>
      <c r="K1025" s="13"/>
    </row>
    <row r="1026" spans="1:11" ht="12">
      <c r="A1026" s="25">
        <v>1020</v>
      </c>
      <c r="B1026" s="4"/>
      <c r="C1026" s="4"/>
      <c r="D1026" s="4"/>
      <c r="E1026" s="18" t="s">
        <v>87</v>
      </c>
      <c r="F1026" s="8"/>
      <c r="G1026" s="8">
        <v>0</v>
      </c>
      <c r="H1026" s="8">
        <v>0</v>
      </c>
      <c r="I1026" s="64">
        <v>0</v>
      </c>
      <c r="J1026" s="58" t="e">
        <f t="shared" si="24"/>
        <v>#DIV/0!</v>
      </c>
      <c r="K1026" s="13"/>
    </row>
    <row r="1027" spans="1:11" ht="12">
      <c r="A1027" s="25">
        <v>1021</v>
      </c>
      <c r="B1027" s="4"/>
      <c r="C1027" s="4"/>
      <c r="D1027" s="4"/>
      <c r="E1027" s="18" t="s">
        <v>88</v>
      </c>
      <c r="F1027" s="8"/>
      <c r="G1027" s="8">
        <v>0</v>
      </c>
      <c r="H1027" s="8">
        <v>1077</v>
      </c>
      <c r="I1027" s="64">
        <v>0</v>
      </c>
      <c r="J1027" s="58">
        <f t="shared" si="24"/>
        <v>0</v>
      </c>
      <c r="K1027" s="13"/>
    </row>
    <row r="1028" spans="1:11" ht="12">
      <c r="A1028" s="25">
        <v>1022</v>
      </c>
      <c r="B1028" s="4"/>
      <c r="C1028" s="4"/>
      <c r="D1028" s="4"/>
      <c r="E1028" s="18" t="s">
        <v>89</v>
      </c>
      <c r="F1028" s="8"/>
      <c r="G1028" s="8">
        <v>0</v>
      </c>
      <c r="H1028" s="8">
        <v>1413</v>
      </c>
      <c r="I1028" s="64">
        <v>0</v>
      </c>
      <c r="J1028" s="58">
        <f t="shared" si="24"/>
        <v>0</v>
      </c>
      <c r="K1028" s="13"/>
    </row>
    <row r="1029" spans="1:11" ht="12">
      <c r="A1029" s="25">
        <v>1023</v>
      </c>
      <c r="B1029" s="4"/>
      <c r="C1029" s="4"/>
      <c r="D1029" s="4"/>
      <c r="E1029" s="18" t="s">
        <v>90</v>
      </c>
      <c r="F1029" s="8"/>
      <c r="G1029" s="8">
        <v>0</v>
      </c>
      <c r="H1029" s="8">
        <v>267</v>
      </c>
      <c r="I1029" s="64">
        <v>0</v>
      </c>
      <c r="J1029" s="58">
        <f t="shared" si="24"/>
        <v>0</v>
      </c>
      <c r="K1029" s="13"/>
    </row>
    <row r="1030" spans="1:11" ht="12">
      <c r="A1030" s="25">
        <v>1024</v>
      </c>
      <c r="B1030" s="4"/>
      <c r="C1030" s="4"/>
      <c r="D1030" s="4">
        <v>4370</v>
      </c>
      <c r="E1030" s="18" t="s">
        <v>464</v>
      </c>
      <c r="F1030" s="8"/>
      <c r="G1030" s="8">
        <f>SUM(G1031+G1032)</f>
        <v>2000</v>
      </c>
      <c r="H1030" s="8">
        <f>SUM(H1031+H1032)</f>
        <v>2600</v>
      </c>
      <c r="I1030" s="64">
        <f>SUM(I1031+I1032)</f>
        <v>1779.97</v>
      </c>
      <c r="J1030" s="58">
        <f t="shared" si="24"/>
        <v>68.46038461538461</v>
      </c>
      <c r="K1030" s="13"/>
    </row>
    <row r="1031" spans="1:11" ht="24">
      <c r="A1031" s="25">
        <v>1025</v>
      </c>
      <c r="B1031" s="4"/>
      <c r="C1031" s="4"/>
      <c r="D1031" s="4"/>
      <c r="E1031" s="18" t="s">
        <v>650</v>
      </c>
      <c r="F1031" s="8"/>
      <c r="G1031" s="8">
        <v>1000</v>
      </c>
      <c r="H1031" s="8">
        <v>1600</v>
      </c>
      <c r="I1031" s="64">
        <v>1091.24</v>
      </c>
      <c r="J1031" s="58">
        <f t="shared" si="24"/>
        <v>68.2025</v>
      </c>
      <c r="K1031" s="13"/>
    </row>
    <row r="1032" spans="1:11" ht="24">
      <c r="A1032" s="25">
        <v>1026</v>
      </c>
      <c r="B1032" s="4"/>
      <c r="C1032" s="4"/>
      <c r="D1032" s="4"/>
      <c r="E1032" s="18" t="s">
        <v>14</v>
      </c>
      <c r="F1032" s="8"/>
      <c r="G1032" s="8">
        <v>1000</v>
      </c>
      <c r="H1032" s="8">
        <v>1000</v>
      </c>
      <c r="I1032" s="64">
        <v>688.73</v>
      </c>
      <c r="J1032" s="58">
        <f t="shared" si="24"/>
        <v>68.873</v>
      </c>
      <c r="K1032" s="13"/>
    </row>
    <row r="1033" spans="1:11" ht="12">
      <c r="A1033" s="25">
        <v>1027</v>
      </c>
      <c r="B1033" s="4" t="s">
        <v>521</v>
      </c>
      <c r="C1033" s="4" t="s">
        <v>522</v>
      </c>
      <c r="D1033" s="4">
        <v>4430</v>
      </c>
      <c r="E1033" s="18" t="s">
        <v>605</v>
      </c>
      <c r="F1033" s="7">
        <f>SUM(F1034:F1035)</f>
        <v>4000</v>
      </c>
      <c r="G1033" s="7">
        <f>SUM(G1034:G1035)</f>
        <v>4000</v>
      </c>
      <c r="H1033" s="7">
        <f>SUM(H1034:H1035)</f>
        <v>8500</v>
      </c>
      <c r="I1033" s="65">
        <f>SUM(I1034:I1035)</f>
        <v>5191</v>
      </c>
      <c r="J1033" s="58">
        <f t="shared" si="24"/>
        <v>61.070588235294125</v>
      </c>
      <c r="K1033" s="13">
        <f>SUM(K1034:K1034)</f>
        <v>0</v>
      </c>
    </row>
    <row r="1034" spans="1:11" ht="12">
      <c r="A1034" s="25">
        <v>1028</v>
      </c>
      <c r="B1034" s="4"/>
      <c r="C1034" s="4"/>
      <c r="D1034" s="4"/>
      <c r="E1034" s="18" t="s">
        <v>651</v>
      </c>
      <c r="F1034" s="8">
        <v>1000</v>
      </c>
      <c r="G1034" s="8">
        <v>2000</v>
      </c>
      <c r="H1034" s="8">
        <v>2000</v>
      </c>
      <c r="I1034" s="64">
        <v>528</v>
      </c>
      <c r="J1034" s="58">
        <f t="shared" si="24"/>
        <v>26.400000000000002</v>
      </c>
      <c r="K1034" s="13"/>
    </row>
    <row r="1035" spans="1:11" ht="12">
      <c r="A1035" s="25">
        <v>1029</v>
      </c>
      <c r="B1035" s="4"/>
      <c r="C1035" s="4"/>
      <c r="D1035" s="4"/>
      <c r="E1035" s="18" t="s">
        <v>734</v>
      </c>
      <c r="F1035" s="8">
        <v>3000</v>
      </c>
      <c r="G1035" s="8">
        <v>2000</v>
      </c>
      <c r="H1035" s="8">
        <v>6500</v>
      </c>
      <c r="I1035" s="64">
        <v>4663</v>
      </c>
      <c r="J1035" s="58">
        <f t="shared" si="24"/>
        <v>71.73846153846154</v>
      </c>
      <c r="K1035" s="13"/>
    </row>
    <row r="1036" spans="1:11" ht="12">
      <c r="A1036" s="25">
        <v>1030</v>
      </c>
      <c r="B1036" s="4"/>
      <c r="C1036" s="4"/>
      <c r="D1036" s="4">
        <v>6050</v>
      </c>
      <c r="E1036" s="18" t="s">
        <v>606</v>
      </c>
      <c r="F1036" s="8"/>
      <c r="G1036" s="8">
        <f>SUM(G1037)</f>
        <v>100000</v>
      </c>
      <c r="H1036" s="8">
        <f>SUM(H1037)</f>
        <v>100000</v>
      </c>
      <c r="I1036" s="64">
        <f>SUM(I1037)</f>
        <v>0</v>
      </c>
      <c r="J1036" s="58">
        <f t="shared" si="24"/>
        <v>0</v>
      </c>
      <c r="K1036" s="13"/>
    </row>
    <row r="1037" spans="1:11" ht="17.25" customHeight="1">
      <c r="A1037" s="25">
        <v>1031</v>
      </c>
      <c r="B1037" s="4"/>
      <c r="C1037" s="4"/>
      <c r="D1037" s="4"/>
      <c r="E1037" s="18" t="s">
        <v>294</v>
      </c>
      <c r="F1037" s="8"/>
      <c r="G1037" s="8">
        <v>100000</v>
      </c>
      <c r="H1037" s="8">
        <v>100000</v>
      </c>
      <c r="I1037" s="64">
        <v>0</v>
      </c>
      <c r="J1037" s="58">
        <f t="shared" si="24"/>
        <v>0</v>
      </c>
      <c r="K1037" s="13"/>
    </row>
    <row r="1038" spans="1:11" ht="12">
      <c r="A1038" s="25">
        <v>1032</v>
      </c>
      <c r="B1038" s="4" t="s">
        <v>521</v>
      </c>
      <c r="C1038" s="6">
        <v>92116</v>
      </c>
      <c r="D1038" s="6" t="s">
        <v>523</v>
      </c>
      <c r="E1038" s="19" t="s">
        <v>152</v>
      </c>
      <c r="F1038" s="7">
        <f>SUM(F1039)</f>
        <v>336655</v>
      </c>
      <c r="G1038" s="7">
        <f>SUM(G1039)</f>
        <v>418925</v>
      </c>
      <c r="H1038" s="7">
        <f>SUM(H1039)</f>
        <v>418925</v>
      </c>
      <c r="I1038" s="65">
        <f>SUM(I1039)</f>
        <v>399443</v>
      </c>
      <c r="J1038" s="58">
        <f t="shared" si="24"/>
        <v>95.34952557140299</v>
      </c>
      <c r="K1038" s="12">
        <f>SUM(K1039)</f>
        <v>0</v>
      </c>
    </row>
    <row r="1039" spans="1:11" ht="12">
      <c r="A1039" s="25">
        <v>1033</v>
      </c>
      <c r="B1039" s="4" t="s">
        <v>521</v>
      </c>
      <c r="C1039" s="4" t="s">
        <v>522</v>
      </c>
      <c r="D1039" s="4">
        <v>2480</v>
      </c>
      <c r="E1039" s="18" t="s">
        <v>331</v>
      </c>
      <c r="F1039" s="8">
        <f>SUM(F1040:F1041)</f>
        <v>336655</v>
      </c>
      <c r="G1039" s="8">
        <f>SUM(G1040:G1041)</f>
        <v>418925</v>
      </c>
      <c r="H1039" s="8">
        <f>SUM(H1040:H1041)</f>
        <v>418925</v>
      </c>
      <c r="I1039" s="64">
        <f>SUM(I1040:I1041)</f>
        <v>399443</v>
      </c>
      <c r="J1039" s="58">
        <f t="shared" si="24"/>
        <v>95.34952557140299</v>
      </c>
      <c r="K1039" s="13">
        <f>SUM(K1040:K1041)</f>
        <v>0</v>
      </c>
    </row>
    <row r="1040" spans="1:11" ht="12">
      <c r="A1040" s="25">
        <v>1034</v>
      </c>
      <c r="B1040" s="4" t="s">
        <v>521</v>
      </c>
      <c r="C1040" s="4" t="s">
        <v>522</v>
      </c>
      <c r="D1040" s="4"/>
      <c r="E1040" s="18" t="s">
        <v>336</v>
      </c>
      <c r="F1040" s="8">
        <v>163551</v>
      </c>
      <c r="G1040" s="8">
        <v>220578</v>
      </c>
      <c r="H1040" s="8">
        <v>220578</v>
      </c>
      <c r="I1040" s="64">
        <v>201096</v>
      </c>
      <c r="J1040" s="58">
        <f t="shared" si="24"/>
        <v>91.16775018360852</v>
      </c>
      <c r="K1040" s="13"/>
    </row>
    <row r="1041" spans="1:11" ht="12" customHeight="1">
      <c r="A1041" s="25">
        <v>1035</v>
      </c>
      <c r="B1041" s="4"/>
      <c r="C1041" s="4"/>
      <c r="D1041" s="4"/>
      <c r="E1041" s="18" t="s">
        <v>337</v>
      </c>
      <c r="F1041" s="8">
        <v>173104</v>
      </c>
      <c r="G1041" s="8">
        <v>198347</v>
      </c>
      <c r="H1041" s="8">
        <v>198347</v>
      </c>
      <c r="I1041" s="64">
        <v>198347</v>
      </c>
      <c r="J1041" s="58">
        <f t="shared" si="24"/>
        <v>100</v>
      </c>
      <c r="K1041" s="13"/>
    </row>
    <row r="1042" spans="1:11" ht="12">
      <c r="A1042" s="25">
        <v>1036</v>
      </c>
      <c r="B1042" s="4" t="s">
        <v>521</v>
      </c>
      <c r="C1042" s="6">
        <v>92120</v>
      </c>
      <c r="D1042" s="6" t="s">
        <v>523</v>
      </c>
      <c r="E1042" s="19" t="s">
        <v>699</v>
      </c>
      <c r="F1042" s="8">
        <f>SUM(F1047+F1049+F1051)</f>
        <v>47500</v>
      </c>
      <c r="G1042" s="7">
        <f>SUM(G1047+G1049+G1051+G1043)</f>
        <v>118000</v>
      </c>
      <c r="H1042" s="7">
        <f>SUM(H1047+H1049+H1051+H1043+H1045)</f>
        <v>128000</v>
      </c>
      <c r="I1042" s="65">
        <f>SUM(I1047+I1049+I1051+I1043+I1045)</f>
        <v>110831</v>
      </c>
      <c r="J1042" s="58">
        <f t="shared" si="24"/>
        <v>86.58671875</v>
      </c>
      <c r="K1042" s="12" t="e">
        <f>SUM(K1047+K1049+K1051+#REF!)</f>
        <v>#REF!</v>
      </c>
    </row>
    <row r="1043" spans="1:11" ht="36">
      <c r="A1043" s="25">
        <v>1037</v>
      </c>
      <c r="B1043" s="4"/>
      <c r="C1043" s="6"/>
      <c r="D1043" s="48">
        <v>2720</v>
      </c>
      <c r="E1043" s="47" t="s">
        <v>655</v>
      </c>
      <c r="F1043" s="8"/>
      <c r="G1043" s="7">
        <f>SUM(G1044)</f>
        <v>70000</v>
      </c>
      <c r="H1043" s="7">
        <f>SUM(H1044)</f>
        <v>70000</v>
      </c>
      <c r="I1043" s="65">
        <f>SUM(I1044)</f>
        <v>70000</v>
      </c>
      <c r="J1043" s="58">
        <f t="shared" si="24"/>
        <v>100</v>
      </c>
      <c r="K1043" s="12"/>
    </row>
    <row r="1044" spans="1:11" ht="24">
      <c r="A1044" s="25">
        <v>1038</v>
      </c>
      <c r="B1044" s="4"/>
      <c r="C1044" s="6"/>
      <c r="D1044" s="6"/>
      <c r="E1044" s="47" t="s">
        <v>45</v>
      </c>
      <c r="F1044" s="8"/>
      <c r="G1044" s="44">
        <v>70000</v>
      </c>
      <c r="H1044" s="44">
        <v>70000</v>
      </c>
      <c r="I1044" s="64">
        <v>70000</v>
      </c>
      <c r="J1044" s="58">
        <f t="shared" si="24"/>
        <v>100</v>
      </c>
      <c r="K1044" s="12"/>
    </row>
    <row r="1045" spans="1:11" ht="12">
      <c r="A1045" s="25">
        <v>1039</v>
      </c>
      <c r="B1045" s="4"/>
      <c r="C1045" s="6"/>
      <c r="D1045" s="4">
        <v>4170</v>
      </c>
      <c r="E1045" s="18" t="s">
        <v>494</v>
      </c>
      <c r="F1045" s="8"/>
      <c r="G1045" s="44">
        <v>0</v>
      </c>
      <c r="H1045" s="44">
        <f>SUM(H1046)</f>
        <v>2000</v>
      </c>
      <c r="I1045" s="64">
        <f>SUM(I1046)</f>
        <v>1932</v>
      </c>
      <c r="J1045" s="58">
        <f t="shared" si="24"/>
        <v>96.6</v>
      </c>
      <c r="K1045" s="12"/>
    </row>
    <row r="1046" spans="1:11" ht="12">
      <c r="A1046" s="25">
        <v>1040</v>
      </c>
      <c r="B1046" s="4"/>
      <c r="C1046" s="6"/>
      <c r="D1046" s="4"/>
      <c r="E1046" s="18" t="s">
        <v>677</v>
      </c>
      <c r="F1046" s="8"/>
      <c r="G1046" s="44">
        <v>0</v>
      </c>
      <c r="H1046" s="44">
        <v>2000</v>
      </c>
      <c r="I1046" s="64">
        <v>1932</v>
      </c>
      <c r="J1046" s="58">
        <f t="shared" si="24"/>
        <v>96.6</v>
      </c>
      <c r="K1046" s="12"/>
    </row>
    <row r="1047" spans="1:11" ht="12">
      <c r="A1047" s="25">
        <v>1041</v>
      </c>
      <c r="B1047" s="4" t="s">
        <v>521</v>
      </c>
      <c r="C1047" s="4" t="s">
        <v>522</v>
      </c>
      <c r="D1047" s="4">
        <v>4210</v>
      </c>
      <c r="E1047" s="18" t="s">
        <v>526</v>
      </c>
      <c r="F1047" s="8">
        <f>SUM(F1048:F1048)</f>
        <v>1500</v>
      </c>
      <c r="G1047" s="8">
        <f>SUM(G1048)</f>
        <v>2000</v>
      </c>
      <c r="H1047" s="8">
        <f>SUM(H1048)</f>
        <v>2000</v>
      </c>
      <c r="I1047" s="64">
        <f>SUM(I1048)</f>
        <v>1481.1</v>
      </c>
      <c r="J1047" s="58">
        <f t="shared" si="24"/>
        <v>74.05499999999999</v>
      </c>
      <c r="K1047" s="13">
        <f>SUM(K1048:K1048)</f>
        <v>0</v>
      </c>
    </row>
    <row r="1048" spans="1:11" ht="12">
      <c r="A1048" s="25">
        <v>1042</v>
      </c>
      <c r="B1048" s="4" t="s">
        <v>521</v>
      </c>
      <c r="C1048" s="4" t="s">
        <v>522</v>
      </c>
      <c r="D1048" s="4"/>
      <c r="E1048" s="18" t="s">
        <v>219</v>
      </c>
      <c r="F1048" s="8">
        <v>1500</v>
      </c>
      <c r="G1048" s="8">
        <v>2000</v>
      </c>
      <c r="H1048" s="8">
        <v>2000</v>
      </c>
      <c r="I1048" s="64">
        <v>1481.1</v>
      </c>
      <c r="J1048" s="58">
        <f t="shared" si="24"/>
        <v>74.05499999999999</v>
      </c>
      <c r="K1048" s="13"/>
    </row>
    <row r="1049" spans="1:11" ht="12">
      <c r="A1049" s="25">
        <v>1043</v>
      </c>
      <c r="B1049" s="4" t="s">
        <v>521</v>
      </c>
      <c r="C1049" s="4" t="s">
        <v>522</v>
      </c>
      <c r="D1049" s="4">
        <v>4260</v>
      </c>
      <c r="E1049" s="18" t="s">
        <v>528</v>
      </c>
      <c r="F1049" s="8">
        <f>SUM(F1050)</f>
        <v>1000</v>
      </c>
      <c r="G1049" s="8">
        <f>SUM(G1050)</f>
        <v>1000</v>
      </c>
      <c r="H1049" s="8">
        <f>SUM(H1050)</f>
        <v>1000</v>
      </c>
      <c r="I1049" s="64">
        <f>SUM(I1050)</f>
        <v>504.58</v>
      </c>
      <c r="J1049" s="58">
        <f t="shared" si="24"/>
        <v>50.458000000000006</v>
      </c>
      <c r="K1049" s="13">
        <f>SUM(K1050)</f>
        <v>0</v>
      </c>
    </row>
    <row r="1050" spans="1:11" ht="12">
      <c r="A1050" s="25">
        <v>1044</v>
      </c>
      <c r="B1050" s="4" t="s">
        <v>521</v>
      </c>
      <c r="C1050" s="4" t="s">
        <v>522</v>
      </c>
      <c r="D1050" s="4"/>
      <c r="E1050" s="18" t="s">
        <v>309</v>
      </c>
      <c r="F1050" s="8">
        <v>1000</v>
      </c>
      <c r="G1050" s="8">
        <v>1000</v>
      </c>
      <c r="H1050" s="8">
        <v>1000</v>
      </c>
      <c r="I1050" s="64">
        <v>504.58</v>
      </c>
      <c r="J1050" s="58">
        <f t="shared" si="24"/>
        <v>50.458000000000006</v>
      </c>
      <c r="K1050" s="13"/>
    </row>
    <row r="1051" spans="1:11" ht="12">
      <c r="A1051" s="25">
        <v>1045</v>
      </c>
      <c r="B1051" s="4" t="s">
        <v>521</v>
      </c>
      <c r="C1051" s="4" t="s">
        <v>522</v>
      </c>
      <c r="D1051" s="4">
        <v>4300</v>
      </c>
      <c r="E1051" s="18" t="s">
        <v>604</v>
      </c>
      <c r="F1051" s="8">
        <f>SUM(F1052)</f>
        <v>45000</v>
      </c>
      <c r="G1051" s="8">
        <f>SUM(G1052)</f>
        <v>45000</v>
      </c>
      <c r="H1051" s="8">
        <f>SUM(H1052)</f>
        <v>53000</v>
      </c>
      <c r="I1051" s="64">
        <f>SUM(I1052)</f>
        <v>36913.32</v>
      </c>
      <c r="J1051" s="58">
        <f t="shared" si="24"/>
        <v>69.64777358490566</v>
      </c>
      <c r="K1051" s="13">
        <f>SUM(K1052)</f>
        <v>10000</v>
      </c>
    </row>
    <row r="1052" spans="1:11" ht="25.5" customHeight="1">
      <c r="A1052" s="25">
        <v>1046</v>
      </c>
      <c r="B1052" s="4" t="s">
        <v>521</v>
      </c>
      <c r="C1052" s="4" t="s">
        <v>522</v>
      </c>
      <c r="D1052" s="4"/>
      <c r="E1052" s="18" t="s">
        <v>305</v>
      </c>
      <c r="F1052" s="8">
        <v>45000</v>
      </c>
      <c r="G1052" s="8">
        <v>45000</v>
      </c>
      <c r="H1052" s="8">
        <v>53000</v>
      </c>
      <c r="I1052" s="64">
        <v>36913.32</v>
      </c>
      <c r="J1052" s="58">
        <f t="shared" si="24"/>
        <v>69.64777358490566</v>
      </c>
      <c r="K1052" s="13">
        <v>10000</v>
      </c>
    </row>
    <row r="1053" spans="1:11" ht="12.75" customHeight="1">
      <c r="A1053" s="25">
        <v>1047</v>
      </c>
      <c r="B1053" s="4"/>
      <c r="C1053" s="32">
        <v>92195</v>
      </c>
      <c r="D1053" s="32"/>
      <c r="E1053" s="31" t="s">
        <v>466</v>
      </c>
      <c r="F1053" s="34"/>
      <c r="G1053" s="34">
        <f aca="true" t="shared" si="25" ref="G1053:I1054">SUM(G1054)</f>
        <v>17000</v>
      </c>
      <c r="H1053" s="34">
        <f t="shared" si="25"/>
        <v>17000</v>
      </c>
      <c r="I1053" s="68">
        <f t="shared" si="25"/>
        <v>0</v>
      </c>
      <c r="J1053" s="58">
        <f t="shared" si="24"/>
        <v>0</v>
      </c>
      <c r="K1053" s="13"/>
    </row>
    <row r="1054" spans="1:11" ht="12.75" customHeight="1">
      <c r="A1054" s="25">
        <v>1048</v>
      </c>
      <c r="B1054" s="4"/>
      <c r="C1054" s="4"/>
      <c r="D1054" s="4">
        <v>4300</v>
      </c>
      <c r="E1054" s="18" t="s">
        <v>604</v>
      </c>
      <c r="F1054" s="8"/>
      <c r="G1054" s="8">
        <f t="shared" si="25"/>
        <v>17000</v>
      </c>
      <c r="H1054" s="8">
        <f t="shared" si="25"/>
        <v>17000</v>
      </c>
      <c r="I1054" s="64">
        <f t="shared" si="25"/>
        <v>0</v>
      </c>
      <c r="J1054" s="58">
        <f t="shared" si="24"/>
        <v>0</v>
      </c>
      <c r="K1054" s="13"/>
    </row>
    <row r="1055" spans="1:11" ht="26.25" customHeight="1">
      <c r="A1055" s="25">
        <v>1049</v>
      </c>
      <c r="B1055" s="4"/>
      <c r="C1055" s="4"/>
      <c r="D1055" s="4"/>
      <c r="E1055" s="18" t="s">
        <v>656</v>
      </c>
      <c r="F1055" s="18" t="s">
        <v>604</v>
      </c>
      <c r="G1055" s="8">
        <v>17000</v>
      </c>
      <c r="H1055" s="8">
        <v>17000</v>
      </c>
      <c r="I1055" s="70">
        <v>0</v>
      </c>
      <c r="J1055" s="58">
        <f t="shared" si="24"/>
        <v>0</v>
      </c>
      <c r="K1055" s="13"/>
    </row>
    <row r="1056" spans="1:11" ht="12.75">
      <c r="A1056" s="25">
        <v>1050</v>
      </c>
      <c r="B1056" s="77" t="s">
        <v>240</v>
      </c>
      <c r="C1056" s="78"/>
      <c r="D1056" s="78"/>
      <c r="E1056" s="78"/>
      <c r="F1056" s="5" t="e">
        <f>SUM(F975+F1038+F1042)</f>
        <v>#REF!</v>
      </c>
      <c r="G1056" s="5">
        <f>SUM(G975+G1038+G1042+G1053)</f>
        <v>1183425</v>
      </c>
      <c r="H1056" s="5">
        <f>SUM(H975+H1038+H1042+H1053)</f>
        <v>1348991</v>
      </c>
      <c r="I1056" s="66">
        <f>SUM(I975+I1038+I1042+I1053)</f>
        <v>1049820.7</v>
      </c>
      <c r="J1056" s="58">
        <f t="shared" si="24"/>
        <v>77.82266152998797</v>
      </c>
      <c r="K1056" s="14" t="e">
        <f>SUM(K975+K1038+K1042+#REF!)</f>
        <v>#REF!</v>
      </c>
    </row>
    <row r="1057" spans="1:11" ht="12">
      <c r="A1057" s="25">
        <v>1051</v>
      </c>
      <c r="B1057" s="4">
        <v>926</v>
      </c>
      <c r="C1057" s="6">
        <v>92605</v>
      </c>
      <c r="D1057" s="6" t="s">
        <v>523</v>
      </c>
      <c r="E1057" s="19" t="s">
        <v>153</v>
      </c>
      <c r="F1057" s="7" t="e">
        <f>SUM(#REF!+F1058+F1061+F1065+F1067)</f>
        <v>#REF!</v>
      </c>
      <c r="G1057" s="7">
        <f>SUM(G1058+G1061+G1065+G1067)</f>
        <v>1300000</v>
      </c>
      <c r="H1057" s="7">
        <f>SUM(H1058+H1061+H1065+H1067)</f>
        <v>1534316</v>
      </c>
      <c r="I1057" s="65">
        <f>SUM(I1058+I1061+I1065+I1067)</f>
        <v>1300372.89</v>
      </c>
      <c r="J1057" s="58">
        <f t="shared" si="24"/>
        <v>84.75261223893904</v>
      </c>
      <c r="K1057" s="12" t="e">
        <f>SUM(K1058+K1061+K1065+#REF!+K1067)</f>
        <v>#REF!</v>
      </c>
    </row>
    <row r="1058" spans="1:11" ht="12" customHeight="1">
      <c r="A1058" s="25">
        <v>1052</v>
      </c>
      <c r="B1058" s="4" t="s">
        <v>521</v>
      </c>
      <c r="C1058" s="4" t="s">
        <v>522</v>
      </c>
      <c r="D1058" s="4">
        <v>4210</v>
      </c>
      <c r="E1058" s="18" t="s">
        <v>526</v>
      </c>
      <c r="F1058" s="8">
        <f>SUM(F1059:F1060)</f>
        <v>14000</v>
      </c>
      <c r="G1058" s="8">
        <f>SUM(G1059:G1060)</f>
        <v>30000</v>
      </c>
      <c r="H1058" s="8">
        <f>SUM(H1059:H1060)</f>
        <v>49000</v>
      </c>
      <c r="I1058" s="64">
        <f>SUM(I1059:I1060)</f>
        <v>34036.44</v>
      </c>
      <c r="J1058" s="58">
        <f t="shared" si="24"/>
        <v>69.4621224489796</v>
      </c>
      <c r="K1058" s="13">
        <f>SUM(K1059:K1060)</f>
        <v>0</v>
      </c>
    </row>
    <row r="1059" spans="1:11" ht="12">
      <c r="A1059" s="25">
        <v>1053</v>
      </c>
      <c r="B1059" s="4" t="s">
        <v>521</v>
      </c>
      <c r="C1059" s="4" t="s">
        <v>522</v>
      </c>
      <c r="D1059" s="4"/>
      <c r="E1059" s="18" t="s">
        <v>263</v>
      </c>
      <c r="F1059" s="8">
        <v>9000</v>
      </c>
      <c r="G1059" s="8">
        <v>25000</v>
      </c>
      <c r="H1059" s="8">
        <v>44000</v>
      </c>
      <c r="I1059" s="64">
        <v>31826.44</v>
      </c>
      <c r="J1059" s="58">
        <f t="shared" si="24"/>
        <v>72.33281818181818</v>
      </c>
      <c r="K1059" s="13"/>
    </row>
    <row r="1060" spans="1:11" ht="12">
      <c r="A1060" s="25">
        <v>1054</v>
      </c>
      <c r="B1060" s="4"/>
      <c r="C1060" s="4"/>
      <c r="D1060" s="4"/>
      <c r="E1060" s="18" t="s">
        <v>477</v>
      </c>
      <c r="F1060" s="8">
        <v>5000</v>
      </c>
      <c r="G1060" s="8">
        <v>5000</v>
      </c>
      <c r="H1060" s="8">
        <v>5000</v>
      </c>
      <c r="I1060" s="64">
        <v>2210</v>
      </c>
      <c r="J1060" s="58">
        <f t="shared" si="24"/>
        <v>44.2</v>
      </c>
      <c r="K1060" s="13"/>
    </row>
    <row r="1061" spans="1:11" ht="12">
      <c r="A1061" s="25">
        <v>1055</v>
      </c>
      <c r="B1061" s="4" t="s">
        <v>521</v>
      </c>
      <c r="C1061" s="4" t="s">
        <v>522</v>
      </c>
      <c r="D1061" s="4">
        <v>4300</v>
      </c>
      <c r="E1061" s="18" t="s">
        <v>604</v>
      </c>
      <c r="F1061" s="8">
        <f>SUM(F1062:F1062)</f>
        <v>23000</v>
      </c>
      <c r="G1061" s="8">
        <f>SUM(G1062:G1062)</f>
        <v>60000</v>
      </c>
      <c r="H1061" s="8">
        <f>SUM(H1062:H1064)</f>
        <v>66216</v>
      </c>
      <c r="I1061" s="64">
        <f>SUM(I1062:I1062)</f>
        <v>32547.51</v>
      </c>
      <c r="J1061" s="58">
        <f t="shared" si="24"/>
        <v>49.153542950344324</v>
      </c>
      <c r="K1061" s="13">
        <f>SUM(K1062:K1062)</f>
        <v>10000</v>
      </c>
    </row>
    <row r="1062" spans="1:17" ht="12.75" customHeight="1">
      <c r="A1062" s="25">
        <v>1056</v>
      </c>
      <c r="B1062" s="4" t="s">
        <v>521</v>
      </c>
      <c r="C1062" s="4" t="s">
        <v>522</v>
      </c>
      <c r="D1062" s="4"/>
      <c r="E1062" s="18" t="s">
        <v>44</v>
      </c>
      <c r="F1062" s="8">
        <v>23000</v>
      </c>
      <c r="G1062" s="8">
        <v>60000</v>
      </c>
      <c r="H1062" s="8">
        <v>60000</v>
      </c>
      <c r="I1062" s="64">
        <v>32547.51</v>
      </c>
      <c r="J1062" s="58">
        <f t="shared" si="24"/>
        <v>54.24585</v>
      </c>
      <c r="K1062" s="13">
        <v>10000</v>
      </c>
      <c r="Q1062" s="1">
        <v>3</v>
      </c>
    </row>
    <row r="1063" spans="1:11" ht="12.75" customHeight="1">
      <c r="A1063" s="25">
        <v>1057</v>
      </c>
      <c r="B1063" s="4"/>
      <c r="C1063" s="4"/>
      <c r="D1063" s="4"/>
      <c r="E1063" s="18" t="s">
        <v>676</v>
      </c>
      <c r="F1063" s="8"/>
      <c r="G1063" s="8">
        <v>0</v>
      </c>
      <c r="H1063" s="8">
        <v>2058</v>
      </c>
      <c r="I1063" s="64"/>
      <c r="J1063" s="58">
        <f t="shared" si="24"/>
        <v>0</v>
      </c>
      <c r="K1063" s="13"/>
    </row>
    <row r="1064" spans="1:11" ht="12.75" customHeight="1">
      <c r="A1064" s="25">
        <v>1058</v>
      </c>
      <c r="B1064" s="4"/>
      <c r="C1064" s="4"/>
      <c r="D1064" s="4"/>
      <c r="E1064" s="18" t="s">
        <v>676</v>
      </c>
      <c r="F1064" s="8"/>
      <c r="G1064" s="8">
        <v>0</v>
      </c>
      <c r="H1064" s="8">
        <v>4158</v>
      </c>
      <c r="I1064" s="64"/>
      <c r="J1064" s="58">
        <f t="shared" si="24"/>
        <v>0</v>
      </c>
      <c r="K1064" s="13"/>
    </row>
    <row r="1065" spans="1:11" ht="12" customHeight="1">
      <c r="A1065" s="25">
        <v>1059</v>
      </c>
      <c r="B1065" s="4" t="s">
        <v>521</v>
      </c>
      <c r="C1065" s="4" t="s">
        <v>522</v>
      </c>
      <c r="D1065" s="4">
        <v>4430</v>
      </c>
      <c r="E1065" s="18" t="s">
        <v>605</v>
      </c>
      <c r="F1065" s="8">
        <f>SUM(F1066)</f>
        <v>8000</v>
      </c>
      <c r="G1065" s="8">
        <f>SUM(G1066)</f>
        <v>10000</v>
      </c>
      <c r="H1065" s="8">
        <f>SUM(H1066)</f>
        <v>10000</v>
      </c>
      <c r="I1065" s="64">
        <f>SUM(I1066)</f>
        <v>4299</v>
      </c>
      <c r="J1065" s="58">
        <f t="shared" si="24"/>
        <v>42.99</v>
      </c>
      <c r="K1065" s="13">
        <f>SUM(K1066)</f>
        <v>0</v>
      </c>
    </row>
    <row r="1066" spans="1:11" ht="12">
      <c r="A1066" s="25">
        <v>1060</v>
      </c>
      <c r="B1066" s="4" t="s">
        <v>521</v>
      </c>
      <c r="C1066" s="4" t="s">
        <v>522</v>
      </c>
      <c r="D1066" s="4"/>
      <c r="E1066" s="18" t="s">
        <v>478</v>
      </c>
      <c r="F1066" s="8">
        <v>8000</v>
      </c>
      <c r="G1066" s="8">
        <v>10000</v>
      </c>
      <c r="H1066" s="8">
        <v>10000</v>
      </c>
      <c r="I1066" s="64">
        <v>4299</v>
      </c>
      <c r="J1066" s="58">
        <f t="shared" si="24"/>
        <v>42.99</v>
      </c>
      <c r="K1066" s="13"/>
    </row>
    <row r="1067" spans="1:11" ht="12" customHeight="1">
      <c r="A1067" s="25">
        <v>1061</v>
      </c>
      <c r="B1067" s="4"/>
      <c r="C1067" s="4"/>
      <c r="D1067" s="4">
        <v>6050</v>
      </c>
      <c r="E1067" s="18" t="s">
        <v>606</v>
      </c>
      <c r="F1067" s="8">
        <f>SUM(F1068:F1068)</f>
        <v>225000</v>
      </c>
      <c r="G1067" s="8">
        <f>SUM(G1068:G1068)</f>
        <v>1200000</v>
      </c>
      <c r="H1067" s="8">
        <f>SUM(H1068:H1068)</f>
        <v>1409100</v>
      </c>
      <c r="I1067" s="64">
        <f>SUM(I1068:I1068)</f>
        <v>1229489.94</v>
      </c>
      <c r="J1067" s="58">
        <f t="shared" si="24"/>
        <v>87.25356184798807</v>
      </c>
      <c r="K1067" s="13">
        <f>SUM(K1068:K1068)</f>
        <v>20000</v>
      </c>
    </row>
    <row r="1068" spans="1:11" ht="24">
      <c r="A1068" s="25">
        <v>1062</v>
      </c>
      <c r="B1068" s="4"/>
      <c r="C1068" s="4"/>
      <c r="D1068" s="4"/>
      <c r="E1068" s="18" t="s">
        <v>295</v>
      </c>
      <c r="F1068" s="8">
        <v>225000</v>
      </c>
      <c r="G1068" s="8">
        <f>1420000-220000</f>
        <v>1200000</v>
      </c>
      <c r="H1068" s="8">
        <v>1409100</v>
      </c>
      <c r="I1068" s="64">
        <v>1229489.94</v>
      </c>
      <c r="J1068" s="58">
        <f t="shared" si="24"/>
        <v>87.25356184798807</v>
      </c>
      <c r="K1068" s="13">
        <v>20000</v>
      </c>
    </row>
    <row r="1069" spans="1:11" ht="12">
      <c r="A1069" s="25">
        <v>1063</v>
      </c>
      <c r="B1069" s="4"/>
      <c r="C1069" s="6">
        <v>92695</v>
      </c>
      <c r="D1069" s="6" t="s">
        <v>523</v>
      </c>
      <c r="E1069" s="19" t="s">
        <v>268</v>
      </c>
      <c r="F1069" s="8">
        <f>SUM(F1070)</f>
        <v>12500</v>
      </c>
      <c r="G1069" s="7">
        <f>SUM(G1070+G1072+G1074+G1076)</f>
        <v>61000</v>
      </c>
      <c r="H1069" s="7">
        <f>SUM(H1070+H1072+H1074+H1076)</f>
        <v>102400</v>
      </c>
      <c r="I1069" s="65">
        <f>SUM(I1070+I1072+I1074+I1076)</f>
        <v>97201.73999999999</v>
      </c>
      <c r="J1069" s="58">
        <f t="shared" si="24"/>
        <v>94.92357421874999</v>
      </c>
      <c r="K1069" s="13"/>
    </row>
    <row r="1070" spans="1:11" ht="24">
      <c r="A1070" s="25">
        <v>1064</v>
      </c>
      <c r="B1070" s="4"/>
      <c r="C1070" s="4"/>
      <c r="D1070" s="4">
        <v>2820</v>
      </c>
      <c r="E1070" s="18" t="s">
        <v>489</v>
      </c>
      <c r="F1070" s="8">
        <f>SUM(F1071)</f>
        <v>12500</v>
      </c>
      <c r="G1070" s="8">
        <f>SUM(G1071)</f>
        <v>15000</v>
      </c>
      <c r="H1070" s="8">
        <f>SUM(H1071)</f>
        <v>30400</v>
      </c>
      <c r="I1070" s="64">
        <f>SUM(I1071)</f>
        <v>30400</v>
      </c>
      <c r="J1070" s="58">
        <f t="shared" si="24"/>
        <v>100</v>
      </c>
      <c r="K1070" s="13"/>
    </row>
    <row r="1071" spans="1:11" ht="24">
      <c r="A1071" s="25">
        <v>1065</v>
      </c>
      <c r="B1071" s="4"/>
      <c r="C1071" s="4"/>
      <c r="D1071" s="4"/>
      <c r="E1071" s="18" t="s">
        <v>354</v>
      </c>
      <c r="F1071" s="8">
        <v>12500</v>
      </c>
      <c r="G1071" s="8">
        <v>15000</v>
      </c>
      <c r="H1071" s="8">
        <v>30400</v>
      </c>
      <c r="I1071" s="64">
        <v>30400</v>
      </c>
      <c r="J1071" s="58">
        <f t="shared" si="24"/>
        <v>100</v>
      </c>
      <c r="K1071" s="13"/>
    </row>
    <row r="1072" spans="1:11" ht="12">
      <c r="A1072" s="25">
        <v>1066</v>
      </c>
      <c r="B1072" s="4"/>
      <c r="C1072" s="4"/>
      <c r="D1072" s="4">
        <v>4170</v>
      </c>
      <c r="E1072" s="18" t="s">
        <v>494</v>
      </c>
      <c r="F1072" s="8"/>
      <c r="G1072" s="8">
        <f>SUM(G1073)</f>
        <v>42000</v>
      </c>
      <c r="H1072" s="8">
        <f>SUM(H1073)</f>
        <v>68000</v>
      </c>
      <c r="I1072" s="64">
        <f>SUM(I1073)</f>
        <v>63920.78</v>
      </c>
      <c r="J1072" s="58">
        <f t="shared" si="24"/>
        <v>94.00114705882353</v>
      </c>
      <c r="K1072" s="13"/>
    </row>
    <row r="1073" spans="1:11" ht="12">
      <c r="A1073" s="25">
        <v>1067</v>
      </c>
      <c r="B1073" s="4"/>
      <c r="C1073" s="4"/>
      <c r="D1073" s="4"/>
      <c r="E1073" s="18" t="s">
        <v>602</v>
      </c>
      <c r="F1073" s="8"/>
      <c r="G1073" s="8">
        <v>42000</v>
      </c>
      <c r="H1073" s="8">
        <v>68000</v>
      </c>
      <c r="I1073" s="64">
        <v>63920.78</v>
      </c>
      <c r="J1073" s="58">
        <f t="shared" si="24"/>
        <v>94.00114705882353</v>
      </c>
      <c r="K1073" s="13"/>
    </row>
    <row r="1074" spans="1:11" ht="12">
      <c r="A1074" s="25">
        <v>1068</v>
      </c>
      <c r="B1074" s="4"/>
      <c r="C1074" s="4"/>
      <c r="D1074" s="4">
        <v>4110</v>
      </c>
      <c r="E1074" s="18" t="s">
        <v>611</v>
      </c>
      <c r="F1074" s="8">
        <v>8500</v>
      </c>
      <c r="G1074" s="8">
        <f>SUM(G1075)</f>
        <v>3000</v>
      </c>
      <c r="H1074" s="8">
        <f>SUM(H1075)</f>
        <v>3000</v>
      </c>
      <c r="I1074" s="64">
        <f>SUM(I1075)</f>
        <v>2681.28</v>
      </c>
      <c r="J1074" s="58">
        <f t="shared" si="24"/>
        <v>89.376</v>
      </c>
      <c r="K1074" s="13"/>
    </row>
    <row r="1075" spans="1:11" ht="12">
      <c r="A1075" s="25">
        <v>1069</v>
      </c>
      <c r="B1075" s="4"/>
      <c r="C1075" s="4"/>
      <c r="D1075" s="4"/>
      <c r="E1075" s="18" t="s">
        <v>611</v>
      </c>
      <c r="F1075" s="8"/>
      <c r="G1075" s="8">
        <v>3000</v>
      </c>
      <c r="H1075" s="8">
        <v>3000</v>
      </c>
      <c r="I1075" s="64">
        <v>2681.28</v>
      </c>
      <c r="J1075" s="58">
        <f t="shared" si="24"/>
        <v>89.376</v>
      </c>
      <c r="K1075" s="13"/>
    </row>
    <row r="1076" spans="1:11" ht="12">
      <c r="A1076" s="25">
        <v>1070</v>
      </c>
      <c r="B1076" s="4"/>
      <c r="C1076" s="4"/>
      <c r="D1076" s="4">
        <v>4120</v>
      </c>
      <c r="E1076" s="18" t="s">
        <v>612</v>
      </c>
      <c r="F1076" s="8">
        <v>1200</v>
      </c>
      <c r="G1076" s="8">
        <f>SUM(G1077)</f>
        <v>1000</v>
      </c>
      <c r="H1076" s="8">
        <f>SUM(H1077)</f>
        <v>1000</v>
      </c>
      <c r="I1076" s="64">
        <f>SUM(I1077)</f>
        <v>199.68</v>
      </c>
      <c r="J1076" s="58">
        <f t="shared" si="24"/>
        <v>19.968</v>
      </c>
      <c r="K1076" s="13"/>
    </row>
    <row r="1077" spans="1:11" ht="12">
      <c r="A1077" s="25">
        <v>1071</v>
      </c>
      <c r="B1077" s="4"/>
      <c r="C1077" s="4"/>
      <c r="D1077" s="4"/>
      <c r="E1077" s="18" t="s">
        <v>612</v>
      </c>
      <c r="F1077" s="8"/>
      <c r="G1077" s="8">
        <v>1000</v>
      </c>
      <c r="H1077" s="8">
        <v>1000</v>
      </c>
      <c r="I1077" s="64">
        <v>199.68</v>
      </c>
      <c r="J1077" s="58">
        <f t="shared" si="24"/>
        <v>19.968</v>
      </c>
      <c r="K1077" s="13"/>
    </row>
    <row r="1078" spans="1:11" ht="16.5" customHeight="1">
      <c r="A1078" s="25">
        <v>1072</v>
      </c>
      <c r="B1078" s="77" t="s">
        <v>241</v>
      </c>
      <c r="C1078" s="78"/>
      <c r="D1078" s="78"/>
      <c r="E1078" s="78"/>
      <c r="F1078" s="5" t="e">
        <f>SUM(#REF!+F1057+F1069)</f>
        <v>#REF!</v>
      </c>
      <c r="G1078" s="5">
        <f>SUM(G1057+G1069)</f>
        <v>1361000</v>
      </c>
      <c r="H1078" s="5">
        <f>SUM(H1057+H1069)</f>
        <v>1636716</v>
      </c>
      <c r="I1078" s="66">
        <f>SUM(I1057+I1069)</f>
        <v>1397574.63</v>
      </c>
      <c r="J1078" s="58">
        <f t="shared" si="24"/>
        <v>85.3889514124625</v>
      </c>
      <c r="K1078" s="14" t="e">
        <f>SUM(#REF!+K1057+#REF!)</f>
        <v>#REF!</v>
      </c>
    </row>
    <row r="1079" spans="1:11" ht="18.75" customHeight="1">
      <c r="A1079" s="4"/>
      <c r="B1079" s="81" t="s">
        <v>365</v>
      </c>
      <c r="C1079" s="82"/>
      <c r="D1079" s="82"/>
      <c r="E1079" s="82"/>
      <c r="F1079" s="5" t="e">
        <f>SUM(F50+F113+F147+F151+F264+F298+#REF!+F339+F343+F354+F770+F800+F881+F930+F974+F1056+F1078)</f>
        <v>#REF!</v>
      </c>
      <c r="G1079" s="5">
        <f>SUM(G50+G113+G147+G151+G264+G298+G339+G343+G354+G770+G800+G881+G930+G974+G1056+G1078+G774)</f>
        <v>67357763</v>
      </c>
      <c r="H1079" s="5">
        <f>SUM(H50+H113+H147+H151+H264+H298+H339+H343+H354+H770+H800+H881+H930+H974+H1056+H1078+H774)</f>
        <v>73635965</v>
      </c>
      <c r="I1079" s="66">
        <f>SUM(I50+I113+I147+I151+I264+I298+I339+I343+I354+I770+I800+I881+I930+I974+I1056+I1078+I774)</f>
        <v>68364151.65</v>
      </c>
      <c r="J1079" s="58">
        <f t="shared" si="24"/>
        <v>92.84070854507034</v>
      </c>
      <c r="K1079" s="14" t="e">
        <f>SUM(K50+K113+K147+K151+K264+K298+#REF!+K339+K343+K354+K770+K800+K881+K930+K974+K1056+K1078)</f>
        <v>#REF!</v>
      </c>
    </row>
    <row r="1082" ht="12">
      <c r="E1082" s="20"/>
    </row>
  </sheetData>
  <mergeCells count="18">
    <mergeCell ref="A3:E3"/>
    <mergeCell ref="B1079:E1079"/>
    <mergeCell ref="B50:E50"/>
    <mergeCell ref="B113:E113"/>
    <mergeCell ref="B147:E147"/>
    <mergeCell ref="B151:E151"/>
    <mergeCell ref="B264:E264"/>
    <mergeCell ref="B298:E298"/>
    <mergeCell ref="B339:E339"/>
    <mergeCell ref="B1056:E1056"/>
    <mergeCell ref="B1078:E1078"/>
    <mergeCell ref="B881:E881"/>
    <mergeCell ref="B930:E930"/>
    <mergeCell ref="B974:E974"/>
    <mergeCell ref="B354:E354"/>
    <mergeCell ref="B770:E770"/>
    <mergeCell ref="B800:E800"/>
    <mergeCell ref="B343:E343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2008-03-14T13:29:19Z</cp:lastPrinted>
  <dcterms:created xsi:type="dcterms:W3CDTF">2001-08-02T07:18:30Z</dcterms:created>
  <dcterms:modified xsi:type="dcterms:W3CDTF">2008-03-31T08:58:47Z</dcterms:modified>
  <cp:category/>
  <cp:version/>
  <cp:contentType/>
  <cp:contentStatus/>
</cp:coreProperties>
</file>