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tabRatio="601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<sst xmlns="http://schemas.openxmlformats.org/spreadsheetml/2006/main" count="364" uniqueCount="143">
  <si>
    <t>Załącznik Nr 2</t>
  </si>
  <si>
    <t>Dz</t>
  </si>
  <si>
    <t>Rozdz</t>
  </si>
  <si>
    <t>§</t>
  </si>
  <si>
    <t>Zadanie</t>
  </si>
  <si>
    <t>w tym wydatki</t>
  </si>
  <si>
    <t>bieżące</t>
  </si>
  <si>
    <t>inwestycjne</t>
  </si>
  <si>
    <t>010</t>
  </si>
  <si>
    <t>01010</t>
  </si>
  <si>
    <t>różne wydatki na rzecz osób fizycznych</t>
  </si>
  <si>
    <t>zakup materiałów i wyposażenia</t>
  </si>
  <si>
    <t>zakup energii, w tym:</t>
  </si>
  <si>
    <t>zakup usług remontowych</t>
  </si>
  <si>
    <t>zakup usług pozostałych</t>
  </si>
  <si>
    <t>różne opłaty i składki</t>
  </si>
  <si>
    <t>podatek od towarów i usług VAT</t>
  </si>
  <si>
    <t>wydatki inwestycyjne jednostek budżetowych</t>
  </si>
  <si>
    <t>01010- Infrastruktura wodociągowa i sanitacyjna wsi: Razem</t>
  </si>
  <si>
    <t>01095</t>
  </si>
  <si>
    <t>Różne opłaty i składki</t>
  </si>
  <si>
    <t>01095- Pozostała działalność : Razem</t>
  </si>
  <si>
    <t>010-Rolnictwo i łowiectwo-Razem</t>
  </si>
  <si>
    <t>60016 Drogi publiczne gminne: Razem</t>
  </si>
  <si>
    <t>60095 Pozostała działalność : Razem</t>
  </si>
  <si>
    <t>600   Transport i łączność- Razem</t>
  </si>
  <si>
    <t>składki na ubezpieczenia społeczne</t>
  </si>
  <si>
    <t>składki na Fundusz Pracy</t>
  </si>
  <si>
    <t>zakup energii</t>
  </si>
  <si>
    <t>70004  Różne jednostki obsługi gospodarki mieszkaniowej i komunalnej: Razem</t>
  </si>
  <si>
    <t>70005  Gospodarka gruntami i nieruchomościami : Razem</t>
  </si>
  <si>
    <t>700  Gospodarka mieszkaniowa - Razem</t>
  </si>
  <si>
    <t>71004 Plany zagospodarowania przestrzennego : Razem</t>
  </si>
  <si>
    <t>710 Działalność usługowa - Razem</t>
  </si>
  <si>
    <t>wynagrodzenia osobowe pracowników</t>
  </si>
  <si>
    <t>dodatkowe wynagrodzenia roczne</t>
  </si>
  <si>
    <t>75011  Urzędy wojewódzkie : Razem</t>
  </si>
  <si>
    <t>dodatkowe wynagrodzenie roczne</t>
  </si>
  <si>
    <t>75020  Starostwo powiatowe : Razem</t>
  </si>
  <si>
    <t>podróże służbowe krajowe</t>
  </si>
  <si>
    <t>75022  Rady Gmin : Razem</t>
  </si>
  <si>
    <t>wynagrodzenia agencyjno - prowizyjne</t>
  </si>
  <si>
    <t>odpisy na zakładowy fundusz świadczeń socjalnych</t>
  </si>
  <si>
    <t>75023  Urzędy gmin : Razem</t>
  </si>
  <si>
    <t>wpłaty gmin i powiatów na rzecz innych jednostek samorządu terytorialnego oraz związków gmin lub związków powiatów na dofinansowanie zadań bieżących</t>
  </si>
  <si>
    <t xml:space="preserve">75095  Pozostała działalność : Razem  </t>
  </si>
  <si>
    <t>750  Administracja publiczna - Razem</t>
  </si>
  <si>
    <t>75101  Urzędy naczelnych organów władzy państwowej, kontroli i ochrony prawa : Razem</t>
  </si>
  <si>
    <t>751  Urzędy naczelnych organów władzy państwowej, kontroli i ochrony prawa oraz sądownictwa - Razem</t>
  </si>
  <si>
    <t xml:space="preserve">75212 – Pozostałe wydatki obronne : Razem  </t>
  </si>
  <si>
    <t>752  Obrona narodowa - Razem</t>
  </si>
  <si>
    <t>75403  Jednostki terenowe Policji : Razem</t>
  </si>
  <si>
    <t>75405Komendy powiatowe Policji : Razem</t>
  </si>
  <si>
    <t>75412 Ochotnicze  Straże Pożarne : Razem</t>
  </si>
  <si>
    <t xml:space="preserve">zakup usług pozostałych </t>
  </si>
  <si>
    <t>75414  Obrona cywilna : Razem</t>
  </si>
  <si>
    <t>754  Bezpieczeństwo publiczne i ochrona przeciwpożarowa - Razem</t>
  </si>
  <si>
    <t>wpłaty gmin do budżetu państwa</t>
  </si>
  <si>
    <t>75802  Część podstawowa subwencji ogólnej dla gmin : Razem</t>
  </si>
  <si>
    <t>rezerwy</t>
  </si>
  <si>
    <t>75818 – Rezerwy ogólne i celowe : Razem</t>
  </si>
  <si>
    <t>758  Różne rozliczenia - Razem</t>
  </si>
  <si>
    <t>80101  Szkoły podstawowe : Razem</t>
  </si>
  <si>
    <t>80110  Gimnazja : Razem</t>
  </si>
  <si>
    <t>80113  Dowożenie uczniów do szkół : Razem</t>
  </si>
  <si>
    <t>80120  Licea ogólnokształcące : Razem</t>
  </si>
  <si>
    <t>80195 Pozostała działalność : Razem</t>
  </si>
  <si>
    <t>801  Oświata i wychowanie - Razem</t>
  </si>
  <si>
    <t>85121  Lecznictwo ambulatoryjne : Razem</t>
  </si>
  <si>
    <t>zakup środków żywności</t>
  </si>
  <si>
    <t>85154  Przeciwdziałanie alkoholizmowi : Razem</t>
  </si>
  <si>
    <t>851  Ochrona zdrowia - Razem</t>
  </si>
  <si>
    <t>świadczenia społeczne</t>
  </si>
  <si>
    <t>składki na ubezpieczenia zdrowotne</t>
  </si>
  <si>
    <t>85314  Zasiłki i pomoc w naturze oraz składki na ubezpieczenia społeczne i zdrowotne : Razem</t>
  </si>
  <si>
    <t>85315  Dodatki mieszkaniowe : Razem</t>
  </si>
  <si>
    <t>85316  Zasiłki rodzinne, pielęgnacyjne i wychowawcze : Razem</t>
  </si>
  <si>
    <t>zakup pozostałych usług</t>
  </si>
  <si>
    <t>85319 Ośrodki pomocy społecznej : Razem</t>
  </si>
  <si>
    <t>85328  Usługi opiekuńcze i specjalistyczne usługi opiekuńcze : Razem</t>
  </si>
  <si>
    <t>853  Opieka społeczna - Razem</t>
  </si>
  <si>
    <t>85401  Świetlice szkolne : Razem</t>
  </si>
  <si>
    <t>85404  Przedszkola (bez klas "0"): Razem</t>
  </si>
  <si>
    <t>stypendia oraz inne formy pomocy dla uczniów</t>
  </si>
  <si>
    <t>85415-Pomoc materialna dla uczniów: Razem</t>
  </si>
  <si>
    <t>854  Edukacyjna opieka wychowawcza- Razem</t>
  </si>
  <si>
    <t>90003 Oczyszczanie miast i wsi:Razem</t>
  </si>
  <si>
    <t>90013 Schroniska dla zwierząt:Razem</t>
  </si>
  <si>
    <t>90015  Oświetlenie ulic, placów i dróg: Razem</t>
  </si>
  <si>
    <t>90095 Pozostała działalność:Razem</t>
  </si>
  <si>
    <t>900  Gospodarka komunalna i ochrona środowiska- Razem</t>
  </si>
  <si>
    <t>92109 Domy i ośrodki kultury, świetlice i kluby : Razem</t>
  </si>
  <si>
    <t>92116 Biblioteki : Razem</t>
  </si>
  <si>
    <t>92120 Ochrona i konserwacja zabytków:Razem</t>
  </si>
  <si>
    <t>921 Kultura i ochrona dziedzictwa narodowego - Razem</t>
  </si>
  <si>
    <t>92601 Obiekty sportowe:Razem</t>
  </si>
  <si>
    <t>92605 Zadania w zakresie kultury fizycznej i sportu: Razem</t>
  </si>
  <si>
    <t>926  Kultura fizyczna i sport - Razem</t>
  </si>
  <si>
    <t>Suma            WYDATKI  OGÓŁEM :</t>
  </si>
  <si>
    <t>Plan po zmianach</t>
  </si>
  <si>
    <t>Wykon. I pólrocze</t>
  </si>
  <si>
    <t>% wykonania</t>
  </si>
  <si>
    <t>kary i odszkodowania</t>
  </si>
  <si>
    <t>zakup pomocy naukow,dydakty,książek</t>
  </si>
  <si>
    <t>80145 Komisje egzaminacyjne: Razem</t>
  </si>
  <si>
    <t>85395 Pozostała działalność : Razem</t>
  </si>
  <si>
    <t>do Uchwały Nr______/2001</t>
  </si>
  <si>
    <t>Zarządu Gminy Michałowice</t>
  </si>
  <si>
    <t>z dnia _______ sierpnia 2001r.</t>
  </si>
  <si>
    <t>Plan pierwotny</t>
  </si>
  <si>
    <t>kary i odsetki</t>
  </si>
  <si>
    <t>75056 Spis powszechny i inne</t>
  </si>
  <si>
    <t>Wykon.       2001 r</t>
  </si>
  <si>
    <t xml:space="preserve"> Wykonanie wydatków budżetu Gminy Michałowice za 2001 roku</t>
  </si>
  <si>
    <t>wydatki inwestycyjne jednostek budżet</t>
  </si>
  <si>
    <t>wpłaty gmin na rzecz izb roln.w wys.2%</t>
  </si>
  <si>
    <t>01030-Izby Rolnicze:Razem</t>
  </si>
  <si>
    <t>kary i odszkod.wypł.na rzecz osób fiz</t>
  </si>
  <si>
    <t>nagrody i wyd.osob.nie zalicz.do wynagr</t>
  </si>
  <si>
    <t>75109 Wybory do rad gmin,powiatów,sejmików,woj.:Razem</t>
  </si>
  <si>
    <t>75108 Wybory do Sejmu i Senatu;Razem</t>
  </si>
  <si>
    <t>wydatki na zakupy inwest.jed.budżet</t>
  </si>
  <si>
    <t>dotacje celowe przekazane dla powiatu na zadania bieżące realiz.na podstawie porozumień (umów) między j.s.t.</t>
  </si>
  <si>
    <t>odsetki i dyskon.od kraj. skarb. pap. war</t>
  </si>
  <si>
    <t>757 Obsługa długu publicznego-Razem</t>
  </si>
  <si>
    <t>zakup usług zdrowotnych</t>
  </si>
  <si>
    <t>80104 Przedszkola przy szkołach podstaw : Razem</t>
  </si>
  <si>
    <t>wydatki na zakupy inwest.jedn.budżet</t>
  </si>
  <si>
    <t>dotacja podmiotowa z budżetu dla niepublicz.szkoły lub innej placówki oświatowo-wychowawczej</t>
  </si>
  <si>
    <t>85495 Pozostała działalność:Razem</t>
  </si>
  <si>
    <t>wpłaty na PFRON</t>
  </si>
  <si>
    <t>75702 Obsługa pap.wart.kredytówi poż.j.s.t:Razem</t>
  </si>
  <si>
    <t>odpisy na zakł.fundusz świadczeń socjal</t>
  </si>
  <si>
    <t>wydatki inwest.jednostek budżet</t>
  </si>
  <si>
    <t>90002 Gospodarka odpadami;Razem</t>
  </si>
  <si>
    <t>90004 Utrzy.zieleni w miastach i gminach : Razem</t>
  </si>
  <si>
    <t>wydatki inwest.jednostek budżetowych</t>
  </si>
  <si>
    <t>wpłaty na Państwowy FFRON</t>
  </si>
  <si>
    <t xml:space="preserve"> dotacja podm.z budżetu dla insty.kultury</t>
  </si>
  <si>
    <t>Sprawozdanie</t>
  </si>
  <si>
    <t>do Uchwały Nr LII/389/2002</t>
  </si>
  <si>
    <t>Rady Gminy Michałowice</t>
  </si>
  <si>
    <t>z dnia 24 kwietnia 2002r.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</si>
</sst>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3">
    <font>
      <sz val="10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Arial CE"/>
      <family val="0"/>
    </font>
    <font>
      <b/>
      <i/>
      <sz val="8"/>
      <name val="Arial CE"/>
      <family val="0"/>
    </font>
    <font>
      <i/>
      <sz val="10"/>
      <name val="Arial CE"/>
      <family val="0"/>
    </font>
    <font>
      <sz val="8"/>
      <name val="Times New Roman"/>
      <family val="1"/>
    </font>
    <font>
      <b/>
      <i/>
      <sz val="10"/>
      <name val="Arial CE"/>
      <family val="0"/>
    </font>
    <font>
      <b/>
      <sz val="12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3" fontId="5" fillId="0" borderId="1" xfId="15" applyNumberFormat="1" applyFont="1" applyBorder="1" applyAlignment="1">
      <alignment horizontal="right" vertical="top" wrapText="1"/>
    </xf>
    <xf numFmtId="3" fontId="4" fillId="0" borderId="1" xfId="15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3" fontId="3" fillId="0" borderId="1" xfId="15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NumberFormat="1" applyFont="1" applyBorder="1" applyAlignment="1" quotePrefix="1">
      <alignment vertical="top" wrapText="1"/>
    </xf>
    <xf numFmtId="3" fontId="9" fillId="0" borderId="1" xfId="15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3" fontId="9" fillId="0" borderId="1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vertical="top"/>
    </xf>
    <xf numFmtId="0" fontId="9" fillId="0" borderId="1" xfId="0" applyNumberFormat="1" applyFont="1" applyBorder="1" applyAlignment="1" quotePrefix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9" fillId="0" borderId="1" xfId="0" applyFont="1" applyBorder="1" applyAlignment="1" quotePrefix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vertical="top"/>
    </xf>
    <xf numFmtId="44" fontId="9" fillId="0" borderId="1" xfId="18" applyFont="1" applyBorder="1" applyAlignment="1">
      <alignment horizontal="justify" vertical="top" wrapText="1"/>
    </xf>
    <xf numFmtId="0" fontId="12" fillId="0" borderId="1" xfId="0" applyFont="1" applyBorder="1" applyAlignment="1">
      <alignment vertical="top"/>
    </xf>
    <xf numFmtId="3" fontId="9" fillId="0" borderId="1" xfId="15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9" fontId="9" fillId="0" borderId="1" xfId="17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35"/>
  <sheetViews>
    <sheetView tabSelected="1" workbookViewId="0" topLeftCell="E1">
      <selection activeCell="V8" sqref="V8"/>
    </sheetView>
  </sheetViews>
  <sheetFormatPr defaultColWidth="9.00390625" defaultRowHeight="12.75"/>
  <cols>
    <col min="1" max="1" width="3.625" style="17" customWidth="1"/>
    <col min="2" max="2" width="5.25390625" style="17" customWidth="1"/>
    <col min="3" max="3" width="4.75390625" style="17" customWidth="1"/>
    <col min="4" max="4" width="30.625" style="17" customWidth="1"/>
    <col min="5" max="7" width="9.125" style="17" customWidth="1"/>
    <col min="8" max="14" width="0" style="17" hidden="1" customWidth="1"/>
    <col min="15" max="17" width="9.125" style="17" customWidth="1"/>
    <col min="18" max="18" width="9.25390625" style="17" customWidth="1"/>
    <col min="19" max="16384" width="9.125" style="17" customWidth="1"/>
  </cols>
  <sheetData>
    <row r="2" spans="1:21" ht="12.75">
      <c r="A2" s="18"/>
      <c r="B2" s="18"/>
      <c r="C2" s="18"/>
      <c r="D2" s="19"/>
      <c r="E2" s="56"/>
      <c r="F2" s="57"/>
      <c r="G2" s="57"/>
      <c r="L2" s="20" t="s">
        <v>0</v>
      </c>
      <c r="M2" s="20"/>
      <c r="N2" s="20"/>
      <c r="O2" s="20"/>
      <c r="P2" s="20"/>
      <c r="Q2" s="20"/>
      <c r="S2" s="45" t="s">
        <v>139</v>
      </c>
      <c r="T2" s="45"/>
      <c r="U2" s="45"/>
    </row>
    <row r="3" spans="1:21" ht="12.75">
      <c r="A3" s="18"/>
      <c r="B3" s="18"/>
      <c r="C3" s="18"/>
      <c r="D3" s="19"/>
      <c r="E3" s="58"/>
      <c r="F3" s="59"/>
      <c r="G3" s="59"/>
      <c r="L3" s="20" t="s">
        <v>106</v>
      </c>
      <c r="M3" s="20"/>
      <c r="N3" s="20"/>
      <c r="O3" s="20"/>
      <c r="P3" s="20"/>
      <c r="Q3" s="20"/>
      <c r="S3" s="45" t="s">
        <v>140</v>
      </c>
      <c r="T3" s="45"/>
      <c r="U3" s="45"/>
    </row>
    <row r="4" spans="1:21" ht="12.75">
      <c r="A4" s="18"/>
      <c r="B4" s="18"/>
      <c r="C4" s="18"/>
      <c r="D4" s="19"/>
      <c r="E4" s="56"/>
      <c r="F4" s="57"/>
      <c r="G4" s="57"/>
      <c r="L4" s="20" t="s">
        <v>107</v>
      </c>
      <c r="M4" s="20"/>
      <c r="N4" s="20"/>
      <c r="O4" s="20"/>
      <c r="P4" s="20"/>
      <c r="Q4" s="20"/>
      <c r="S4" s="45" t="s">
        <v>141</v>
      </c>
      <c r="T4" s="45"/>
      <c r="U4" s="45"/>
    </row>
    <row r="5" spans="1:21" ht="12.75">
      <c r="A5" s="18"/>
      <c r="B5" s="18"/>
      <c r="C5" s="18"/>
      <c r="D5" s="19"/>
      <c r="E5" s="56"/>
      <c r="F5" s="60"/>
      <c r="G5" s="60"/>
      <c r="L5" s="20" t="s">
        <v>108</v>
      </c>
      <c r="M5" s="20"/>
      <c r="N5" s="20"/>
      <c r="O5" s="20"/>
      <c r="P5" s="20"/>
      <c r="Q5" s="20"/>
      <c r="S5" s="45" t="s">
        <v>142</v>
      </c>
      <c r="T5" s="45"/>
      <c r="U5" s="45"/>
    </row>
    <row r="6" spans="1:21" ht="15.75">
      <c r="A6" s="47" t="s">
        <v>113</v>
      </c>
      <c r="B6" s="47"/>
      <c r="C6" s="47"/>
      <c r="D6" s="47"/>
      <c r="E6" s="47"/>
      <c r="F6" s="47"/>
      <c r="G6" s="47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2.75">
      <c r="A7" s="21" t="s">
        <v>1</v>
      </c>
      <c r="B7" s="21" t="s">
        <v>2</v>
      </c>
      <c r="C7" s="21" t="s">
        <v>3</v>
      </c>
      <c r="D7" s="21" t="s">
        <v>4</v>
      </c>
      <c r="E7" s="49" t="s">
        <v>109</v>
      </c>
      <c r="F7" s="53" t="s">
        <v>5</v>
      </c>
      <c r="G7" s="54"/>
      <c r="H7" s="49" t="s">
        <v>99</v>
      </c>
      <c r="I7" s="53" t="s">
        <v>5</v>
      </c>
      <c r="J7" s="54"/>
      <c r="K7" s="49" t="s">
        <v>100</v>
      </c>
      <c r="L7" s="53" t="s">
        <v>5</v>
      </c>
      <c r="M7" s="61"/>
      <c r="N7" s="49" t="s">
        <v>101</v>
      </c>
      <c r="O7" s="49" t="s">
        <v>99</v>
      </c>
      <c r="P7" s="53" t="s">
        <v>5</v>
      </c>
      <c r="Q7" s="54"/>
      <c r="R7" s="49" t="s">
        <v>112</v>
      </c>
      <c r="S7" s="53" t="s">
        <v>5</v>
      </c>
      <c r="T7" s="61"/>
      <c r="U7" s="49" t="s">
        <v>101</v>
      </c>
    </row>
    <row r="8" spans="1:21" ht="21">
      <c r="A8" s="23"/>
      <c r="B8" s="23"/>
      <c r="C8" s="23"/>
      <c r="D8" s="23"/>
      <c r="E8" s="50"/>
      <c r="F8" s="8" t="s">
        <v>6</v>
      </c>
      <c r="G8" s="8" t="s">
        <v>7</v>
      </c>
      <c r="H8" s="50"/>
      <c r="I8" s="8" t="s">
        <v>6</v>
      </c>
      <c r="J8" s="8" t="s">
        <v>7</v>
      </c>
      <c r="K8" s="50"/>
      <c r="L8" s="8" t="s">
        <v>6</v>
      </c>
      <c r="M8" s="24" t="s">
        <v>7</v>
      </c>
      <c r="N8" s="50"/>
      <c r="O8" s="50"/>
      <c r="P8" s="8" t="s">
        <v>6</v>
      </c>
      <c r="Q8" s="8" t="s">
        <v>7</v>
      </c>
      <c r="R8" s="50"/>
      <c r="S8" s="8" t="s">
        <v>6</v>
      </c>
      <c r="T8" s="24" t="s">
        <v>7</v>
      </c>
      <c r="U8" s="50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5</v>
      </c>
      <c r="I9" s="9">
        <v>6</v>
      </c>
      <c r="J9" s="9">
        <v>7</v>
      </c>
      <c r="K9" s="9">
        <v>5</v>
      </c>
      <c r="L9" s="9">
        <v>6</v>
      </c>
      <c r="M9" s="22">
        <v>7</v>
      </c>
      <c r="N9" s="9">
        <v>8</v>
      </c>
      <c r="O9" s="9">
        <v>8</v>
      </c>
      <c r="P9" s="9">
        <v>9</v>
      </c>
      <c r="Q9" s="9">
        <v>10</v>
      </c>
      <c r="R9" s="9">
        <v>11</v>
      </c>
      <c r="S9" s="9">
        <v>12</v>
      </c>
      <c r="T9" s="22">
        <v>13</v>
      </c>
      <c r="U9" s="9">
        <v>14</v>
      </c>
    </row>
    <row r="10" spans="1:21" s="34" customFormat="1" ht="12" customHeight="1">
      <c r="A10" s="10" t="s">
        <v>8</v>
      </c>
      <c r="B10" s="35" t="s">
        <v>9</v>
      </c>
      <c r="C10" s="32">
        <v>3030</v>
      </c>
      <c r="D10" s="36" t="s">
        <v>10</v>
      </c>
      <c r="E10" s="28">
        <f>SUM(F10:G10)</f>
        <v>40000</v>
      </c>
      <c r="F10" s="28">
        <v>40000</v>
      </c>
      <c r="G10" s="28"/>
      <c r="H10" s="28">
        <f aca="true" t="shared" si="0" ref="H10:H44">SUM(I10:J10)</f>
        <v>40000</v>
      </c>
      <c r="I10" s="28">
        <v>40000</v>
      </c>
      <c r="J10" s="28"/>
      <c r="K10" s="28">
        <f aca="true" t="shared" si="1" ref="K10:K44">SUM(L10:M10)</f>
        <v>12500</v>
      </c>
      <c r="L10" s="28">
        <v>12500</v>
      </c>
      <c r="M10" s="28"/>
      <c r="N10" s="29">
        <f>SUM(K10/H10)</f>
        <v>0.3125</v>
      </c>
      <c r="O10" s="28">
        <f>SUM(P10:Q10)</f>
        <v>12500</v>
      </c>
      <c r="P10" s="28">
        <v>12500</v>
      </c>
      <c r="Q10" s="28"/>
      <c r="R10" s="28">
        <f aca="true" t="shared" si="2" ref="R10:R26">SUM(S10:T10)</f>
        <v>12500</v>
      </c>
      <c r="S10" s="28">
        <v>12500</v>
      </c>
      <c r="T10" s="28"/>
      <c r="U10" s="29">
        <f>SUM(R10/O10)</f>
        <v>1</v>
      </c>
    </row>
    <row r="11" spans="1:21" s="34" customFormat="1" ht="12" customHeight="1">
      <c r="A11" s="30"/>
      <c r="B11" s="35"/>
      <c r="C11" s="32">
        <v>4210</v>
      </c>
      <c r="D11" s="36" t="s">
        <v>11</v>
      </c>
      <c r="E11" s="28">
        <f>SUM(F11:G11)</f>
        <v>500</v>
      </c>
      <c r="F11" s="28">
        <v>500</v>
      </c>
      <c r="G11" s="28"/>
      <c r="H11" s="28">
        <f t="shared" si="0"/>
        <v>500</v>
      </c>
      <c r="I11" s="28">
        <v>500</v>
      </c>
      <c r="J11" s="28"/>
      <c r="K11" s="28">
        <f t="shared" si="1"/>
        <v>101</v>
      </c>
      <c r="L11" s="28">
        <v>101</v>
      </c>
      <c r="M11" s="28"/>
      <c r="N11" s="29">
        <f aca="true" t="shared" si="3" ref="N11:N83">SUM(K11/H11)</f>
        <v>0.202</v>
      </c>
      <c r="O11" s="28">
        <f aca="true" t="shared" si="4" ref="O11:O74">SUM(P11:Q11)</f>
        <v>500</v>
      </c>
      <c r="P11" s="28">
        <v>500</v>
      </c>
      <c r="Q11" s="28"/>
      <c r="R11" s="28">
        <f t="shared" si="2"/>
        <v>101</v>
      </c>
      <c r="S11" s="28">
        <v>101</v>
      </c>
      <c r="T11" s="28"/>
      <c r="U11" s="29">
        <f aca="true" t="shared" si="5" ref="U11:U74">SUM(R11/O11)</f>
        <v>0.202</v>
      </c>
    </row>
    <row r="12" spans="1:21" s="34" customFormat="1" ht="12" customHeight="1">
      <c r="A12" s="37"/>
      <c r="B12" s="37"/>
      <c r="C12" s="32">
        <v>4260</v>
      </c>
      <c r="D12" s="36" t="s">
        <v>12</v>
      </c>
      <c r="E12" s="11">
        <f aca="true" t="shared" si="6" ref="E12:E32">SUM(F12:G12)</f>
        <v>87000</v>
      </c>
      <c r="F12" s="11">
        <f>75000+12000</f>
        <v>87000</v>
      </c>
      <c r="G12" s="11"/>
      <c r="H12" s="11">
        <f t="shared" si="0"/>
        <v>87000</v>
      </c>
      <c r="I12" s="11">
        <f>75000+12000</f>
        <v>87000</v>
      </c>
      <c r="J12" s="11"/>
      <c r="K12" s="11">
        <f t="shared" si="1"/>
        <v>38097</v>
      </c>
      <c r="L12" s="11">
        <v>38097</v>
      </c>
      <c r="M12" s="11"/>
      <c r="N12" s="29">
        <f t="shared" si="3"/>
        <v>0.43789655172413794</v>
      </c>
      <c r="O12" s="28">
        <f t="shared" si="4"/>
        <v>228000</v>
      </c>
      <c r="P12" s="28">
        <v>228000</v>
      </c>
      <c r="Q12" s="28"/>
      <c r="R12" s="11">
        <f t="shared" si="2"/>
        <v>220517</v>
      </c>
      <c r="S12" s="11">
        <v>220517</v>
      </c>
      <c r="T12" s="11"/>
      <c r="U12" s="29">
        <f t="shared" si="5"/>
        <v>0.9671798245614035</v>
      </c>
    </row>
    <row r="13" spans="1:21" s="34" customFormat="1" ht="12" customHeight="1">
      <c r="A13" s="31"/>
      <c r="B13" s="31"/>
      <c r="C13" s="32">
        <v>4270</v>
      </c>
      <c r="D13" s="36" t="s">
        <v>13</v>
      </c>
      <c r="E13" s="11">
        <f t="shared" si="6"/>
        <v>578882</v>
      </c>
      <c r="F13" s="11">
        <f>378882+200000</f>
        <v>578882</v>
      </c>
      <c r="G13" s="11"/>
      <c r="H13" s="11">
        <f t="shared" si="0"/>
        <v>615882</v>
      </c>
      <c r="I13" s="11">
        <v>615882</v>
      </c>
      <c r="J13" s="11"/>
      <c r="K13" s="11">
        <f t="shared" si="1"/>
        <v>272416</v>
      </c>
      <c r="L13" s="11">
        <v>272416</v>
      </c>
      <c r="M13" s="11"/>
      <c r="N13" s="29">
        <f t="shared" si="3"/>
        <v>0.44231849607554696</v>
      </c>
      <c r="O13" s="28">
        <f t="shared" si="4"/>
        <v>379882</v>
      </c>
      <c r="P13" s="28">
        <v>379882</v>
      </c>
      <c r="Q13" s="28"/>
      <c r="R13" s="11">
        <f t="shared" si="2"/>
        <v>372140</v>
      </c>
      <c r="S13" s="11">
        <v>372140</v>
      </c>
      <c r="T13" s="11"/>
      <c r="U13" s="29">
        <f t="shared" si="5"/>
        <v>0.9796199872592015</v>
      </c>
    </row>
    <row r="14" spans="1:21" s="34" customFormat="1" ht="12" customHeight="1">
      <c r="A14" s="31"/>
      <c r="B14" s="31"/>
      <c r="C14" s="32">
        <v>4300</v>
      </c>
      <c r="D14" s="25" t="s">
        <v>14</v>
      </c>
      <c r="E14" s="11">
        <f t="shared" si="6"/>
        <v>2000</v>
      </c>
      <c r="F14" s="11">
        <f>2000</f>
        <v>2000</v>
      </c>
      <c r="G14" s="11"/>
      <c r="H14" s="11">
        <f t="shared" si="0"/>
        <v>2000</v>
      </c>
      <c r="I14" s="11">
        <f>2000</f>
        <v>2000</v>
      </c>
      <c r="J14" s="11"/>
      <c r="K14" s="11">
        <f t="shared" si="1"/>
        <v>241</v>
      </c>
      <c r="L14" s="11">
        <v>241</v>
      </c>
      <c r="M14" s="11"/>
      <c r="N14" s="29">
        <f t="shared" si="3"/>
        <v>0.1205</v>
      </c>
      <c r="O14" s="28">
        <f t="shared" si="4"/>
        <v>159000</v>
      </c>
      <c r="P14" s="28">
        <v>159000</v>
      </c>
      <c r="Q14" s="28"/>
      <c r="R14" s="11">
        <f t="shared" si="2"/>
        <v>156069</v>
      </c>
      <c r="S14" s="11">
        <v>156069</v>
      </c>
      <c r="T14" s="11"/>
      <c r="U14" s="29">
        <f t="shared" si="5"/>
        <v>0.981566037735849</v>
      </c>
    </row>
    <row r="15" spans="1:21" s="34" customFormat="1" ht="12" customHeight="1">
      <c r="A15" s="31"/>
      <c r="B15" s="31"/>
      <c r="C15" s="32">
        <v>4430</v>
      </c>
      <c r="D15" s="38" t="s">
        <v>15</v>
      </c>
      <c r="E15" s="11">
        <f t="shared" si="6"/>
        <v>2000</v>
      </c>
      <c r="F15" s="11">
        <v>2000</v>
      </c>
      <c r="G15" s="11"/>
      <c r="H15" s="11">
        <f t="shared" si="0"/>
        <v>2000</v>
      </c>
      <c r="I15" s="11">
        <v>2000</v>
      </c>
      <c r="J15" s="11"/>
      <c r="K15" s="11">
        <f t="shared" si="1"/>
        <v>1420</v>
      </c>
      <c r="L15" s="11">
        <v>1420</v>
      </c>
      <c r="M15" s="11"/>
      <c r="N15" s="29">
        <f t="shared" si="3"/>
        <v>0.71</v>
      </c>
      <c r="O15" s="28">
        <f t="shared" si="4"/>
        <v>1420</v>
      </c>
      <c r="P15" s="28">
        <v>1420</v>
      </c>
      <c r="Q15" s="28"/>
      <c r="R15" s="11">
        <f t="shared" si="2"/>
        <v>1132</v>
      </c>
      <c r="S15" s="11">
        <v>1132</v>
      </c>
      <c r="T15" s="11"/>
      <c r="U15" s="29">
        <f t="shared" si="5"/>
        <v>0.7971830985915493</v>
      </c>
    </row>
    <row r="16" spans="1:21" s="34" customFormat="1" ht="12" customHeight="1">
      <c r="A16" s="31"/>
      <c r="B16" s="31"/>
      <c r="C16" s="32">
        <v>4530</v>
      </c>
      <c r="D16" s="31" t="s">
        <v>16</v>
      </c>
      <c r="E16" s="11">
        <f t="shared" si="6"/>
        <v>29000</v>
      </c>
      <c r="F16" s="11">
        <f>13000+16000</f>
        <v>29000</v>
      </c>
      <c r="G16" s="11"/>
      <c r="H16" s="11">
        <f t="shared" si="0"/>
        <v>29000</v>
      </c>
      <c r="I16" s="11">
        <f>13000+16000</f>
        <v>29000</v>
      </c>
      <c r="J16" s="11"/>
      <c r="K16" s="11">
        <f t="shared" si="1"/>
        <v>16184</v>
      </c>
      <c r="L16" s="11">
        <v>16184</v>
      </c>
      <c r="M16" s="11"/>
      <c r="N16" s="29">
        <f t="shared" si="3"/>
        <v>0.5580689655172414</v>
      </c>
      <c r="O16" s="28">
        <f t="shared" si="4"/>
        <v>47000</v>
      </c>
      <c r="P16" s="28">
        <v>47000</v>
      </c>
      <c r="Q16" s="28"/>
      <c r="R16" s="11">
        <f t="shared" si="2"/>
        <v>43992</v>
      </c>
      <c r="S16" s="11">
        <v>43992</v>
      </c>
      <c r="T16" s="11"/>
      <c r="U16" s="29">
        <f t="shared" si="5"/>
        <v>0.936</v>
      </c>
    </row>
    <row r="17" spans="1:21" s="34" customFormat="1" ht="12" customHeight="1">
      <c r="A17" s="31"/>
      <c r="B17" s="31"/>
      <c r="C17" s="32">
        <v>4600</v>
      </c>
      <c r="D17" s="31" t="s">
        <v>102</v>
      </c>
      <c r="E17" s="11"/>
      <c r="F17" s="11"/>
      <c r="G17" s="11"/>
      <c r="H17" s="11">
        <f t="shared" si="0"/>
        <v>1000</v>
      </c>
      <c r="I17" s="11">
        <v>1000</v>
      </c>
      <c r="J17" s="11"/>
      <c r="K17" s="11">
        <f t="shared" si="1"/>
        <v>396</v>
      </c>
      <c r="L17" s="11">
        <v>396</v>
      </c>
      <c r="M17" s="11"/>
      <c r="N17" s="29">
        <f t="shared" si="3"/>
        <v>0.396</v>
      </c>
      <c r="O17" s="28">
        <f t="shared" si="4"/>
        <v>400</v>
      </c>
      <c r="P17" s="28">
        <v>400</v>
      </c>
      <c r="Q17" s="28"/>
      <c r="R17" s="11">
        <f t="shared" si="2"/>
        <v>396</v>
      </c>
      <c r="S17" s="11">
        <v>396</v>
      </c>
      <c r="T17" s="11"/>
      <c r="U17" s="29">
        <f t="shared" si="5"/>
        <v>0.99</v>
      </c>
    </row>
    <row r="18" spans="1:21" s="34" customFormat="1" ht="12" customHeight="1">
      <c r="A18" s="31"/>
      <c r="B18" s="31"/>
      <c r="C18" s="32">
        <v>6050</v>
      </c>
      <c r="D18" s="31" t="s">
        <v>114</v>
      </c>
      <c r="E18" s="11">
        <f t="shared" si="6"/>
        <v>8582000</v>
      </c>
      <c r="F18" s="11"/>
      <c r="G18" s="11">
        <f>828000+7065000+689000</f>
        <v>8582000</v>
      </c>
      <c r="H18" s="11">
        <f t="shared" si="0"/>
        <v>8582000</v>
      </c>
      <c r="I18" s="11"/>
      <c r="J18" s="11">
        <f>828000+7065000+689000</f>
        <v>8582000</v>
      </c>
      <c r="K18" s="11">
        <f t="shared" si="1"/>
        <v>2586000</v>
      </c>
      <c r="L18" s="11"/>
      <c r="M18" s="11">
        <v>2586000</v>
      </c>
      <c r="N18" s="29">
        <f t="shared" si="3"/>
        <v>0.3013283616872524</v>
      </c>
      <c r="O18" s="28">
        <f t="shared" si="4"/>
        <v>7852282</v>
      </c>
      <c r="P18" s="28">
        <v>0</v>
      </c>
      <c r="Q18" s="28">
        <v>7852282</v>
      </c>
      <c r="R18" s="11">
        <f t="shared" si="2"/>
        <v>7142633</v>
      </c>
      <c r="S18" s="11"/>
      <c r="T18" s="11">
        <v>7142633</v>
      </c>
      <c r="U18" s="29">
        <f t="shared" si="5"/>
        <v>0.9096251255367548</v>
      </c>
    </row>
    <row r="19" spans="1:21" s="34" customFormat="1" ht="12" customHeight="1">
      <c r="A19" s="31"/>
      <c r="B19" s="31"/>
      <c r="C19" s="32">
        <v>6060</v>
      </c>
      <c r="D19" s="31" t="s">
        <v>127</v>
      </c>
      <c r="E19" s="11"/>
      <c r="F19" s="11"/>
      <c r="G19" s="11"/>
      <c r="H19" s="11"/>
      <c r="I19" s="11"/>
      <c r="J19" s="11"/>
      <c r="K19" s="11"/>
      <c r="L19" s="11"/>
      <c r="M19" s="11"/>
      <c r="N19" s="29"/>
      <c r="O19" s="28">
        <f t="shared" si="4"/>
        <v>12500</v>
      </c>
      <c r="P19" s="28">
        <v>0</v>
      </c>
      <c r="Q19" s="28">
        <v>12500</v>
      </c>
      <c r="R19" s="11">
        <f t="shared" si="2"/>
        <v>12500</v>
      </c>
      <c r="S19" s="11"/>
      <c r="T19" s="11">
        <v>12500</v>
      </c>
      <c r="U19" s="29">
        <f t="shared" si="5"/>
        <v>1</v>
      </c>
    </row>
    <row r="20" spans="1:21" ht="22.5" customHeight="1">
      <c r="A20" s="1"/>
      <c r="B20" s="1"/>
      <c r="C20" s="55" t="s">
        <v>18</v>
      </c>
      <c r="D20" s="55"/>
      <c r="E20" s="2">
        <f t="shared" si="6"/>
        <v>9321382</v>
      </c>
      <c r="F20" s="3">
        <f>SUM(F10:F16)</f>
        <v>739382</v>
      </c>
      <c r="G20" s="3">
        <f>SUM(G18)</f>
        <v>8582000</v>
      </c>
      <c r="H20" s="2">
        <f t="shared" si="0"/>
        <v>9359382</v>
      </c>
      <c r="I20" s="3">
        <f>SUM(I10:I17)</f>
        <v>777382</v>
      </c>
      <c r="J20" s="3">
        <f>SUM(J18)</f>
        <v>8582000</v>
      </c>
      <c r="K20" s="2">
        <f t="shared" si="1"/>
        <v>2927355</v>
      </c>
      <c r="L20" s="3">
        <f>SUM(L10:L17)</f>
        <v>341355</v>
      </c>
      <c r="M20" s="3">
        <f>SUM(M18)</f>
        <v>2586000</v>
      </c>
      <c r="N20" s="16">
        <f t="shared" si="3"/>
        <v>0.31277225355263844</v>
      </c>
      <c r="O20" s="13">
        <f t="shared" si="4"/>
        <v>8693484</v>
      </c>
      <c r="P20" s="13">
        <f>SUM(P10:P19)</f>
        <v>828702</v>
      </c>
      <c r="Q20" s="13">
        <f>SUM(Q18:Q19)</f>
        <v>7864782</v>
      </c>
      <c r="R20" s="3">
        <f t="shared" si="2"/>
        <v>7961980</v>
      </c>
      <c r="S20" s="3">
        <f>SUM(S10:S17)</f>
        <v>806847</v>
      </c>
      <c r="T20" s="3">
        <f>SUM(T18:T19)</f>
        <v>7155133</v>
      </c>
      <c r="U20" s="16">
        <f t="shared" si="5"/>
        <v>0.9158560595498881</v>
      </c>
    </row>
    <row r="21" spans="1:21" s="34" customFormat="1" ht="12" customHeight="1">
      <c r="A21" s="30"/>
      <c r="B21" s="31">
        <v>1030</v>
      </c>
      <c r="C21" s="32">
        <v>2850</v>
      </c>
      <c r="D21" s="33" t="s">
        <v>115</v>
      </c>
      <c r="E21" s="11"/>
      <c r="F21" s="11"/>
      <c r="G21" s="11"/>
      <c r="H21" s="11"/>
      <c r="I21" s="11"/>
      <c r="J21" s="11"/>
      <c r="K21" s="11"/>
      <c r="L21" s="11"/>
      <c r="M21" s="11"/>
      <c r="N21" s="29"/>
      <c r="O21" s="28">
        <f t="shared" si="4"/>
        <v>10770</v>
      </c>
      <c r="P21" s="28">
        <v>10770</v>
      </c>
      <c r="Q21" s="28"/>
      <c r="R21" s="11">
        <f t="shared" si="2"/>
        <v>9878</v>
      </c>
      <c r="S21" s="11">
        <v>9878</v>
      </c>
      <c r="T21" s="11"/>
      <c r="U21" s="29">
        <f t="shared" si="5"/>
        <v>0.9171773444753946</v>
      </c>
    </row>
    <row r="22" spans="1:21" ht="12" customHeight="1">
      <c r="A22" s="1"/>
      <c r="B22" s="1"/>
      <c r="C22" s="51" t="s">
        <v>116</v>
      </c>
      <c r="D22" s="52"/>
      <c r="E22" s="2"/>
      <c r="F22" s="3"/>
      <c r="G22" s="3"/>
      <c r="H22" s="2"/>
      <c r="I22" s="3"/>
      <c r="J22" s="3"/>
      <c r="K22" s="2"/>
      <c r="L22" s="3"/>
      <c r="M22" s="3"/>
      <c r="N22" s="16"/>
      <c r="O22" s="13">
        <f t="shared" si="4"/>
        <v>10770</v>
      </c>
      <c r="P22" s="13">
        <f>SUM(P21)</f>
        <v>10770</v>
      </c>
      <c r="Q22" s="13"/>
      <c r="R22" s="2">
        <f t="shared" si="2"/>
        <v>9878</v>
      </c>
      <c r="S22" s="3">
        <f>SUM(S21)</f>
        <v>9878</v>
      </c>
      <c r="T22" s="3">
        <f>SUM(T21)</f>
        <v>0</v>
      </c>
      <c r="U22" s="14">
        <f t="shared" si="5"/>
        <v>0.9171773444753946</v>
      </c>
    </row>
    <row r="23" spans="1:21" s="34" customFormat="1" ht="12" customHeight="1">
      <c r="A23" s="30"/>
      <c r="B23" s="35" t="s">
        <v>19</v>
      </c>
      <c r="C23" s="33">
        <v>4430</v>
      </c>
      <c r="D23" s="36" t="s">
        <v>20</v>
      </c>
      <c r="E23" s="11">
        <f>SUM(F23:G23)</f>
        <v>11360</v>
      </c>
      <c r="F23" s="11">
        <f>960+10400</f>
        <v>11360</v>
      </c>
      <c r="G23" s="11"/>
      <c r="H23" s="11">
        <f t="shared" si="0"/>
        <v>11360</v>
      </c>
      <c r="I23" s="11">
        <f>960+10400</f>
        <v>11360</v>
      </c>
      <c r="J23" s="11"/>
      <c r="K23" s="11">
        <f t="shared" si="1"/>
        <v>590</v>
      </c>
      <c r="L23" s="11">
        <v>590</v>
      </c>
      <c r="M23" s="11"/>
      <c r="N23" s="29">
        <f t="shared" si="3"/>
        <v>0.05193661971830986</v>
      </c>
      <c r="O23" s="28">
        <f t="shared" si="4"/>
        <v>590</v>
      </c>
      <c r="P23" s="28">
        <f>SUM(S23)</f>
        <v>590</v>
      </c>
      <c r="Q23" s="28"/>
      <c r="R23" s="11">
        <f t="shared" si="2"/>
        <v>590</v>
      </c>
      <c r="S23" s="11">
        <v>590</v>
      </c>
      <c r="T23" s="11"/>
      <c r="U23" s="29">
        <f t="shared" si="5"/>
        <v>1</v>
      </c>
    </row>
    <row r="24" spans="1:21" ht="12" customHeight="1">
      <c r="A24" s="4"/>
      <c r="B24" s="4"/>
      <c r="C24" s="55" t="s">
        <v>21</v>
      </c>
      <c r="D24" s="55"/>
      <c r="E24" s="3">
        <f>SUM(F24:G24)</f>
        <v>11360</v>
      </c>
      <c r="F24" s="3">
        <f>SUM(F23)</f>
        <v>11360</v>
      </c>
      <c r="G24" s="3"/>
      <c r="H24" s="3">
        <f t="shared" si="0"/>
        <v>11360</v>
      </c>
      <c r="I24" s="3">
        <f>SUM(I23)</f>
        <v>11360</v>
      </c>
      <c r="J24" s="3"/>
      <c r="K24" s="3">
        <f t="shared" si="1"/>
        <v>590</v>
      </c>
      <c r="L24" s="3">
        <f>SUM(L23)</f>
        <v>590</v>
      </c>
      <c r="M24" s="3"/>
      <c r="N24" s="16">
        <f t="shared" si="3"/>
        <v>0.05193661971830986</v>
      </c>
      <c r="O24" s="13">
        <f t="shared" si="4"/>
        <v>590</v>
      </c>
      <c r="P24" s="13">
        <f>SUM(S24)</f>
        <v>590</v>
      </c>
      <c r="Q24" s="13"/>
      <c r="R24" s="3">
        <f t="shared" si="2"/>
        <v>590</v>
      </c>
      <c r="S24" s="3">
        <f>SUM(S23)</f>
        <v>590</v>
      </c>
      <c r="T24" s="3"/>
      <c r="U24" s="16">
        <f t="shared" si="5"/>
        <v>1</v>
      </c>
    </row>
    <row r="25" spans="1:21" ht="12" customHeight="1">
      <c r="A25" s="62" t="s">
        <v>22</v>
      </c>
      <c r="B25" s="62"/>
      <c r="C25" s="62"/>
      <c r="D25" s="62"/>
      <c r="E25" s="6">
        <f t="shared" si="6"/>
        <v>9332742</v>
      </c>
      <c r="F25" s="6">
        <f>SUM(F20+F24)</f>
        <v>750742</v>
      </c>
      <c r="G25" s="6">
        <f>SUM(G20+G24)</f>
        <v>8582000</v>
      </c>
      <c r="H25" s="6">
        <f t="shared" si="0"/>
        <v>9370742</v>
      </c>
      <c r="I25" s="6">
        <f>SUM(I20+I24)</f>
        <v>788742</v>
      </c>
      <c r="J25" s="6">
        <f>SUM(J20+J24)</f>
        <v>8582000</v>
      </c>
      <c r="K25" s="6">
        <f t="shared" si="1"/>
        <v>2927945</v>
      </c>
      <c r="L25" s="6">
        <f>SUM(L20+L24)</f>
        <v>341945</v>
      </c>
      <c r="M25" s="6">
        <f>SUM(M20+M24)</f>
        <v>2586000</v>
      </c>
      <c r="N25" s="14">
        <f t="shared" si="3"/>
        <v>0.3124560467036655</v>
      </c>
      <c r="O25" s="7">
        <f t="shared" si="4"/>
        <v>8704844</v>
      </c>
      <c r="P25" s="7">
        <f>SUM(P20+P22+P24)</f>
        <v>840062</v>
      </c>
      <c r="Q25" s="7">
        <f>SUM(Q20+Q22+Q24)</f>
        <v>7864782</v>
      </c>
      <c r="R25" s="6">
        <f t="shared" si="2"/>
        <v>7972448</v>
      </c>
      <c r="S25" s="6">
        <f>SUM(S20+S22+S24)</f>
        <v>817315</v>
      </c>
      <c r="T25" s="6">
        <f>SUM(T20+T24)</f>
        <v>7155133</v>
      </c>
      <c r="U25" s="14">
        <f t="shared" si="5"/>
        <v>0.9158633974371051</v>
      </c>
    </row>
    <row r="26" spans="1:21" s="34" customFormat="1" ht="12" customHeight="1">
      <c r="A26" s="8">
        <v>600</v>
      </c>
      <c r="B26" s="32">
        <v>60016</v>
      </c>
      <c r="C26" s="32">
        <v>4210</v>
      </c>
      <c r="D26" s="36" t="s">
        <v>11</v>
      </c>
      <c r="E26" s="28">
        <v>0</v>
      </c>
      <c r="F26" s="28">
        <v>0</v>
      </c>
      <c r="G26" s="28"/>
      <c r="H26" s="28">
        <f>SUM(I26:J26)</f>
        <v>708</v>
      </c>
      <c r="I26" s="28">
        <v>708</v>
      </c>
      <c r="J26" s="28"/>
      <c r="K26" s="28">
        <f>SUM(L26:M26)</f>
        <v>0</v>
      </c>
      <c r="L26" s="28">
        <v>0</v>
      </c>
      <c r="M26" s="28"/>
      <c r="N26" s="29">
        <f>SUM(K26/H26)</f>
        <v>0</v>
      </c>
      <c r="O26" s="28">
        <f t="shared" si="4"/>
        <v>708</v>
      </c>
      <c r="P26" s="28">
        <v>708</v>
      </c>
      <c r="Q26" s="28"/>
      <c r="R26" s="28">
        <f t="shared" si="2"/>
        <v>0</v>
      </c>
      <c r="S26" s="28">
        <v>0</v>
      </c>
      <c r="T26" s="28"/>
      <c r="U26" s="29">
        <f t="shared" si="5"/>
        <v>0</v>
      </c>
    </row>
    <row r="27" spans="1:21" s="34" customFormat="1" ht="12" customHeight="1">
      <c r="A27" s="37"/>
      <c r="B27" s="37"/>
      <c r="C27" s="32">
        <v>4270</v>
      </c>
      <c r="D27" s="36" t="s">
        <v>13</v>
      </c>
      <c r="E27" s="11">
        <f t="shared" si="6"/>
        <v>1038000</v>
      </c>
      <c r="F27" s="11">
        <v>1038000</v>
      </c>
      <c r="G27" s="11"/>
      <c r="H27" s="11">
        <f t="shared" si="0"/>
        <v>1071500</v>
      </c>
      <c r="I27" s="11">
        <v>1071500</v>
      </c>
      <c r="J27" s="11"/>
      <c r="K27" s="11">
        <f t="shared" si="1"/>
        <v>264654</v>
      </c>
      <c r="L27" s="11">
        <v>264654</v>
      </c>
      <c r="M27" s="11"/>
      <c r="N27" s="29">
        <f t="shared" si="3"/>
        <v>0.2469939337377508</v>
      </c>
      <c r="O27" s="28">
        <f t="shared" si="4"/>
        <v>869450</v>
      </c>
      <c r="P27" s="28">
        <v>869450</v>
      </c>
      <c r="Q27" s="28"/>
      <c r="R27" s="11">
        <f aca="true" t="shared" si="7" ref="R27:R44">SUM(S27:T27)</f>
        <v>860974</v>
      </c>
      <c r="S27" s="11">
        <v>860974</v>
      </c>
      <c r="T27" s="11"/>
      <c r="U27" s="29">
        <f t="shared" si="5"/>
        <v>0.9902513082983495</v>
      </c>
    </row>
    <row r="28" spans="1:21" s="34" customFormat="1" ht="12" customHeight="1">
      <c r="A28" s="31"/>
      <c r="B28" s="31"/>
      <c r="C28" s="32">
        <v>4300</v>
      </c>
      <c r="D28" s="25" t="s">
        <v>14</v>
      </c>
      <c r="E28" s="11">
        <f t="shared" si="6"/>
        <v>230000</v>
      </c>
      <c r="F28" s="11">
        <f>175000+55000</f>
        <v>230000</v>
      </c>
      <c r="G28" s="11"/>
      <c r="H28" s="11">
        <f t="shared" si="0"/>
        <v>202792</v>
      </c>
      <c r="I28" s="11">
        <v>202792</v>
      </c>
      <c r="J28" s="11"/>
      <c r="K28" s="11">
        <f t="shared" si="1"/>
        <v>70043</v>
      </c>
      <c r="L28" s="11">
        <v>70043</v>
      </c>
      <c r="M28" s="11"/>
      <c r="N28" s="29">
        <f t="shared" si="3"/>
        <v>0.3453933094007653</v>
      </c>
      <c r="O28" s="28">
        <f t="shared" si="4"/>
        <v>147054</v>
      </c>
      <c r="P28" s="28">
        <v>147054</v>
      </c>
      <c r="Q28" s="28"/>
      <c r="R28" s="11">
        <f t="shared" si="7"/>
        <v>141850</v>
      </c>
      <c r="S28" s="11">
        <v>141850</v>
      </c>
      <c r="T28" s="11"/>
      <c r="U28" s="29">
        <f t="shared" si="5"/>
        <v>0.9646116392617677</v>
      </c>
    </row>
    <row r="29" spans="1:21" s="34" customFormat="1" ht="12" customHeight="1">
      <c r="A29" s="31"/>
      <c r="B29" s="31"/>
      <c r="C29" s="32">
        <v>6050</v>
      </c>
      <c r="D29" s="31" t="s">
        <v>17</v>
      </c>
      <c r="E29" s="11">
        <f t="shared" si="6"/>
        <v>1035000</v>
      </c>
      <c r="F29" s="11"/>
      <c r="G29" s="11">
        <v>1035000</v>
      </c>
      <c r="H29" s="11">
        <f t="shared" si="0"/>
        <v>1035000</v>
      </c>
      <c r="I29" s="11"/>
      <c r="J29" s="11">
        <v>1035000</v>
      </c>
      <c r="K29" s="11">
        <f t="shared" si="1"/>
        <v>0</v>
      </c>
      <c r="L29" s="11"/>
      <c r="M29" s="11">
        <v>0</v>
      </c>
      <c r="N29" s="29">
        <f t="shared" si="3"/>
        <v>0</v>
      </c>
      <c r="O29" s="28">
        <f t="shared" si="4"/>
        <v>1086000</v>
      </c>
      <c r="P29" s="28">
        <v>0</v>
      </c>
      <c r="Q29" s="28">
        <v>1086000</v>
      </c>
      <c r="R29" s="11">
        <f t="shared" si="7"/>
        <v>832377</v>
      </c>
      <c r="S29" s="11">
        <v>0</v>
      </c>
      <c r="T29" s="11">
        <v>832377</v>
      </c>
      <c r="U29" s="29">
        <f t="shared" si="5"/>
        <v>0.7664613259668508</v>
      </c>
    </row>
    <row r="30" spans="1:21" ht="12" customHeight="1">
      <c r="A30" s="1"/>
      <c r="B30" s="1"/>
      <c r="C30" s="55" t="s">
        <v>23</v>
      </c>
      <c r="D30" s="55"/>
      <c r="E30" s="3">
        <f t="shared" si="6"/>
        <v>2303000</v>
      </c>
      <c r="F30" s="3">
        <f>SUM(F27:F29)</f>
        <v>1268000</v>
      </c>
      <c r="G30" s="3">
        <f>SUM(G29)</f>
        <v>1035000</v>
      </c>
      <c r="H30" s="3">
        <f t="shared" si="0"/>
        <v>2310000</v>
      </c>
      <c r="I30" s="3">
        <f>SUM(I26:I29)</f>
        <v>1275000</v>
      </c>
      <c r="J30" s="3">
        <f>SUM(J29)</f>
        <v>1035000</v>
      </c>
      <c r="K30" s="3">
        <f t="shared" si="1"/>
        <v>334697</v>
      </c>
      <c r="L30" s="3">
        <f>SUM(L26:L29)</f>
        <v>334697</v>
      </c>
      <c r="M30" s="3">
        <f>SUM(M29)</f>
        <v>0</v>
      </c>
      <c r="N30" s="16">
        <f t="shared" si="3"/>
        <v>0.14489047619047618</v>
      </c>
      <c r="O30" s="13">
        <f t="shared" si="4"/>
        <v>2103212</v>
      </c>
      <c r="P30" s="13">
        <f>SUM(P26:P29)</f>
        <v>1017212</v>
      </c>
      <c r="Q30" s="13">
        <f>SUM(Q29)</f>
        <v>1086000</v>
      </c>
      <c r="R30" s="3">
        <f t="shared" si="7"/>
        <v>1835201</v>
      </c>
      <c r="S30" s="3">
        <f>SUM(S26:S29)</f>
        <v>1002824</v>
      </c>
      <c r="T30" s="3">
        <f>SUM(T29)</f>
        <v>832377</v>
      </c>
      <c r="U30" s="16">
        <f t="shared" si="5"/>
        <v>0.8725706205556073</v>
      </c>
    </row>
    <row r="31" spans="1:21" s="34" customFormat="1" ht="12" customHeight="1">
      <c r="A31" s="31"/>
      <c r="B31" s="31">
        <v>60095</v>
      </c>
      <c r="C31" s="32">
        <v>3030</v>
      </c>
      <c r="D31" s="36" t="s">
        <v>10</v>
      </c>
      <c r="E31" s="11">
        <f t="shared" si="6"/>
        <v>8000</v>
      </c>
      <c r="F31" s="11">
        <v>8000</v>
      </c>
      <c r="G31" s="11"/>
      <c r="H31" s="11">
        <f t="shared" si="0"/>
        <v>12800</v>
      </c>
      <c r="I31" s="11">
        <v>12800</v>
      </c>
      <c r="J31" s="11"/>
      <c r="K31" s="11">
        <f t="shared" si="1"/>
        <v>6900</v>
      </c>
      <c r="L31" s="11">
        <v>6900</v>
      </c>
      <c r="M31" s="11"/>
      <c r="N31" s="29">
        <f t="shared" si="3"/>
        <v>0.5390625</v>
      </c>
      <c r="O31" s="28">
        <f t="shared" si="4"/>
        <v>5600</v>
      </c>
      <c r="P31" s="28">
        <v>5600</v>
      </c>
      <c r="Q31" s="28"/>
      <c r="R31" s="11">
        <f t="shared" si="7"/>
        <v>5600</v>
      </c>
      <c r="S31" s="11">
        <v>5600</v>
      </c>
      <c r="T31" s="11"/>
      <c r="U31" s="29">
        <f t="shared" si="5"/>
        <v>1</v>
      </c>
    </row>
    <row r="32" spans="1:21" s="34" customFormat="1" ht="12" customHeight="1">
      <c r="A32" s="39"/>
      <c r="B32" s="39"/>
      <c r="C32" s="32">
        <v>4270</v>
      </c>
      <c r="D32" s="36" t="s">
        <v>13</v>
      </c>
      <c r="E32" s="11">
        <f t="shared" si="6"/>
        <v>570000</v>
      </c>
      <c r="F32" s="11">
        <v>570000</v>
      </c>
      <c r="G32" s="11"/>
      <c r="H32" s="11">
        <f t="shared" si="0"/>
        <v>558200</v>
      </c>
      <c r="I32" s="11">
        <v>558200</v>
      </c>
      <c r="J32" s="11"/>
      <c r="K32" s="11">
        <f t="shared" si="1"/>
        <v>127696</v>
      </c>
      <c r="L32" s="11">
        <v>127696</v>
      </c>
      <c r="M32" s="11"/>
      <c r="N32" s="29">
        <f t="shared" si="3"/>
        <v>0.22876388391257613</v>
      </c>
      <c r="O32" s="28">
        <f t="shared" si="4"/>
        <v>486600</v>
      </c>
      <c r="P32" s="28">
        <v>486600</v>
      </c>
      <c r="Q32" s="28"/>
      <c r="R32" s="11">
        <f t="shared" si="7"/>
        <v>482814</v>
      </c>
      <c r="S32" s="11">
        <v>482814</v>
      </c>
      <c r="T32" s="11"/>
      <c r="U32" s="29">
        <f t="shared" si="5"/>
        <v>0.9922194821208384</v>
      </c>
    </row>
    <row r="33" spans="1:21" s="34" customFormat="1" ht="12" customHeight="1">
      <c r="A33" s="39"/>
      <c r="B33" s="39"/>
      <c r="C33" s="32">
        <v>4300</v>
      </c>
      <c r="D33" s="25" t="s">
        <v>14</v>
      </c>
      <c r="E33" s="11">
        <f>SUM(F33:G33)</f>
        <v>230000</v>
      </c>
      <c r="F33" s="11">
        <f>175000+55000</f>
        <v>230000</v>
      </c>
      <c r="G33" s="11"/>
      <c r="H33" s="11">
        <f>SUM(I33:J33)</f>
        <v>202792</v>
      </c>
      <c r="I33" s="11">
        <v>202792</v>
      </c>
      <c r="J33" s="11"/>
      <c r="K33" s="11">
        <f>SUM(L33:M33)</f>
        <v>70043</v>
      </c>
      <c r="L33" s="11">
        <v>70043</v>
      </c>
      <c r="M33" s="11"/>
      <c r="N33" s="29">
        <f>SUM(K33/H33)</f>
        <v>0.3453933094007653</v>
      </c>
      <c r="O33" s="28">
        <f t="shared" si="4"/>
        <v>7200</v>
      </c>
      <c r="P33" s="28">
        <v>7200</v>
      </c>
      <c r="Q33" s="28"/>
      <c r="R33" s="11">
        <f>SUM(S33:T33)</f>
        <v>6200</v>
      </c>
      <c r="S33" s="11">
        <v>6200</v>
      </c>
      <c r="T33" s="11"/>
      <c r="U33" s="29">
        <f t="shared" si="5"/>
        <v>0.8611111111111112</v>
      </c>
    </row>
    <row r="34" spans="1:21" s="34" customFormat="1" ht="12" customHeight="1">
      <c r="A34" s="31"/>
      <c r="B34" s="31"/>
      <c r="C34" s="32">
        <v>6050</v>
      </c>
      <c r="D34" s="31" t="s">
        <v>114</v>
      </c>
      <c r="E34" s="11">
        <f aca="true" t="shared" si="8" ref="E34:E106">SUM(F34:G34)</f>
        <v>50000</v>
      </c>
      <c r="F34" s="11"/>
      <c r="G34" s="11">
        <f>100000-50000</f>
        <v>50000</v>
      </c>
      <c r="H34" s="11">
        <f t="shared" si="0"/>
        <v>50000</v>
      </c>
      <c r="I34" s="11"/>
      <c r="J34" s="11">
        <f>100000-50000</f>
        <v>50000</v>
      </c>
      <c r="K34" s="11">
        <f t="shared" si="1"/>
        <v>10000</v>
      </c>
      <c r="L34" s="11"/>
      <c r="M34" s="11">
        <v>10000</v>
      </c>
      <c r="N34" s="29">
        <f t="shared" si="3"/>
        <v>0.2</v>
      </c>
      <c r="O34" s="28">
        <f t="shared" si="4"/>
        <v>50000</v>
      </c>
      <c r="P34" s="28">
        <v>0</v>
      </c>
      <c r="Q34" s="28">
        <v>50000</v>
      </c>
      <c r="R34" s="11">
        <f t="shared" si="7"/>
        <v>50000</v>
      </c>
      <c r="S34" s="11"/>
      <c r="T34" s="11">
        <v>50000</v>
      </c>
      <c r="U34" s="29">
        <f t="shared" si="5"/>
        <v>1</v>
      </c>
    </row>
    <row r="35" spans="1:21" ht="12" customHeight="1">
      <c r="A35" s="1"/>
      <c r="B35" s="1"/>
      <c r="C35" s="55" t="s">
        <v>24</v>
      </c>
      <c r="D35" s="55"/>
      <c r="E35" s="3">
        <f t="shared" si="8"/>
        <v>628000</v>
      </c>
      <c r="F35" s="3">
        <f>SUM(F31:F32)</f>
        <v>578000</v>
      </c>
      <c r="G35" s="3">
        <f>SUM(G34)</f>
        <v>50000</v>
      </c>
      <c r="H35" s="3">
        <f t="shared" si="0"/>
        <v>621000</v>
      </c>
      <c r="I35" s="3">
        <f>SUM(I31:I32)</f>
        <v>571000</v>
      </c>
      <c r="J35" s="3">
        <f>SUM(J34)</f>
        <v>50000</v>
      </c>
      <c r="K35" s="3">
        <f t="shared" si="1"/>
        <v>144596</v>
      </c>
      <c r="L35" s="3">
        <f>SUM(L31:L32)</f>
        <v>134596</v>
      </c>
      <c r="M35" s="3">
        <f>SUM(M34)</f>
        <v>10000</v>
      </c>
      <c r="N35" s="16">
        <f t="shared" si="3"/>
        <v>0.2328438003220612</v>
      </c>
      <c r="O35" s="13">
        <f t="shared" si="4"/>
        <v>549400</v>
      </c>
      <c r="P35" s="13">
        <f>SUM(P31:P34)</f>
        <v>499400</v>
      </c>
      <c r="Q35" s="13">
        <f>SUM(Q34)</f>
        <v>50000</v>
      </c>
      <c r="R35" s="3">
        <f t="shared" si="7"/>
        <v>544614</v>
      </c>
      <c r="S35" s="3">
        <f>SUM(S31:S33)</f>
        <v>494614</v>
      </c>
      <c r="T35" s="3">
        <f>SUM(T34)</f>
        <v>50000</v>
      </c>
      <c r="U35" s="16">
        <f t="shared" si="5"/>
        <v>0.9912886785584274</v>
      </c>
    </row>
    <row r="36" spans="1:21" ht="12" customHeight="1">
      <c r="A36" s="62" t="s">
        <v>25</v>
      </c>
      <c r="B36" s="62"/>
      <c r="C36" s="62"/>
      <c r="D36" s="62"/>
      <c r="E36" s="6">
        <f t="shared" si="8"/>
        <v>2931000</v>
      </c>
      <c r="F36" s="6">
        <f>SUM(F30+F35)</f>
        <v>1846000</v>
      </c>
      <c r="G36" s="6">
        <f>SUM(G30+G35)</f>
        <v>1085000</v>
      </c>
      <c r="H36" s="6">
        <f t="shared" si="0"/>
        <v>2931000</v>
      </c>
      <c r="I36" s="6">
        <f>SUM(I30+I35)</f>
        <v>1846000</v>
      </c>
      <c r="J36" s="6">
        <f>SUM(J30+J35)</f>
        <v>1085000</v>
      </c>
      <c r="K36" s="6">
        <f t="shared" si="1"/>
        <v>479293</v>
      </c>
      <c r="L36" s="6">
        <f>SUM(L30+L35)</f>
        <v>469293</v>
      </c>
      <c r="M36" s="6">
        <f>SUM(M30+M35)</f>
        <v>10000</v>
      </c>
      <c r="N36" s="14">
        <f t="shared" si="3"/>
        <v>0.1635254179460935</v>
      </c>
      <c r="O36" s="7">
        <f t="shared" si="4"/>
        <v>2652612</v>
      </c>
      <c r="P36" s="7">
        <f>SUM(P30+P35)</f>
        <v>1516612</v>
      </c>
      <c r="Q36" s="7">
        <f>SUM(Q30+Q35)</f>
        <v>1136000</v>
      </c>
      <c r="R36" s="6">
        <f t="shared" si="7"/>
        <v>2379815</v>
      </c>
      <c r="S36" s="6">
        <f>SUM(S30+S35)</f>
        <v>1497438</v>
      </c>
      <c r="T36" s="6">
        <f>SUM(T30+T35)</f>
        <v>882377</v>
      </c>
      <c r="U36" s="14">
        <f t="shared" si="5"/>
        <v>0.8971591020473405</v>
      </c>
    </row>
    <row r="37" spans="1:21" s="34" customFormat="1" ht="12" customHeight="1">
      <c r="A37" s="8">
        <v>700</v>
      </c>
      <c r="B37" s="32">
        <v>70004</v>
      </c>
      <c r="C37" s="32">
        <v>3030</v>
      </c>
      <c r="D37" s="36" t="s">
        <v>10</v>
      </c>
      <c r="E37" s="11">
        <f t="shared" si="8"/>
        <v>3700</v>
      </c>
      <c r="F37" s="11">
        <v>3700</v>
      </c>
      <c r="G37" s="11"/>
      <c r="H37" s="11">
        <f t="shared" si="0"/>
        <v>3700</v>
      </c>
      <c r="I37" s="11">
        <v>3700</v>
      </c>
      <c r="J37" s="11"/>
      <c r="K37" s="11">
        <f t="shared" si="1"/>
        <v>3500</v>
      </c>
      <c r="L37" s="11">
        <v>3500</v>
      </c>
      <c r="M37" s="11"/>
      <c r="N37" s="29">
        <f t="shared" si="3"/>
        <v>0.9459459459459459</v>
      </c>
      <c r="O37" s="28">
        <f t="shared" si="4"/>
        <v>3700</v>
      </c>
      <c r="P37" s="28">
        <v>3700</v>
      </c>
      <c r="Q37" s="28"/>
      <c r="R37" s="11">
        <f t="shared" si="7"/>
        <v>3500</v>
      </c>
      <c r="S37" s="11">
        <v>3500</v>
      </c>
      <c r="T37" s="11"/>
      <c r="U37" s="29">
        <f t="shared" si="5"/>
        <v>0.9459459459459459</v>
      </c>
    </row>
    <row r="38" spans="1:21" s="34" customFormat="1" ht="12" customHeight="1">
      <c r="A38" s="33"/>
      <c r="B38" s="33"/>
      <c r="C38" s="32">
        <v>4110</v>
      </c>
      <c r="D38" s="36" t="s">
        <v>26</v>
      </c>
      <c r="E38" s="11">
        <f t="shared" si="8"/>
        <v>700</v>
      </c>
      <c r="F38" s="11">
        <v>700</v>
      </c>
      <c r="G38" s="11"/>
      <c r="H38" s="11">
        <f t="shared" si="0"/>
        <v>700</v>
      </c>
      <c r="I38" s="11">
        <v>700</v>
      </c>
      <c r="J38" s="11"/>
      <c r="K38" s="11">
        <f t="shared" si="1"/>
        <v>626</v>
      </c>
      <c r="L38" s="11">
        <v>626</v>
      </c>
      <c r="M38" s="11"/>
      <c r="N38" s="29">
        <f t="shared" si="3"/>
        <v>0.8942857142857142</v>
      </c>
      <c r="O38" s="28">
        <f t="shared" si="4"/>
        <v>700</v>
      </c>
      <c r="P38" s="28">
        <v>700</v>
      </c>
      <c r="Q38" s="28"/>
      <c r="R38" s="11">
        <f t="shared" si="7"/>
        <v>625</v>
      </c>
      <c r="S38" s="11">
        <v>625</v>
      </c>
      <c r="T38" s="11"/>
      <c r="U38" s="29">
        <f t="shared" si="5"/>
        <v>0.8928571428571429</v>
      </c>
    </row>
    <row r="39" spans="1:21" s="34" customFormat="1" ht="12" customHeight="1">
      <c r="A39" s="33"/>
      <c r="B39" s="33"/>
      <c r="C39" s="32">
        <v>4120</v>
      </c>
      <c r="D39" s="31" t="s">
        <v>27</v>
      </c>
      <c r="E39" s="11">
        <f t="shared" si="8"/>
        <v>100</v>
      </c>
      <c r="F39" s="11">
        <v>100</v>
      </c>
      <c r="G39" s="11"/>
      <c r="H39" s="11">
        <f t="shared" si="0"/>
        <v>100</v>
      </c>
      <c r="I39" s="11">
        <v>100</v>
      </c>
      <c r="J39" s="11"/>
      <c r="K39" s="11">
        <f t="shared" si="1"/>
        <v>86</v>
      </c>
      <c r="L39" s="11">
        <v>86</v>
      </c>
      <c r="M39" s="11"/>
      <c r="N39" s="29">
        <f t="shared" si="3"/>
        <v>0.86</v>
      </c>
      <c r="O39" s="28">
        <f t="shared" si="4"/>
        <v>100</v>
      </c>
      <c r="P39" s="28">
        <v>100</v>
      </c>
      <c r="Q39" s="28"/>
      <c r="R39" s="11">
        <f t="shared" si="7"/>
        <v>86</v>
      </c>
      <c r="S39" s="11">
        <v>86</v>
      </c>
      <c r="T39" s="11"/>
      <c r="U39" s="29">
        <f t="shared" si="5"/>
        <v>0.86</v>
      </c>
    </row>
    <row r="40" spans="1:21" s="34" customFormat="1" ht="12" customHeight="1">
      <c r="A40" s="37"/>
      <c r="B40" s="37"/>
      <c r="C40" s="32">
        <v>4260</v>
      </c>
      <c r="D40" s="36" t="s">
        <v>28</v>
      </c>
      <c r="E40" s="11">
        <f t="shared" si="8"/>
        <v>3000</v>
      </c>
      <c r="F40" s="11">
        <v>3000</v>
      </c>
      <c r="G40" s="11"/>
      <c r="H40" s="11">
        <f t="shared" si="0"/>
        <v>8628</v>
      </c>
      <c r="I40" s="11">
        <v>8628</v>
      </c>
      <c r="J40" s="11"/>
      <c r="K40" s="11">
        <f t="shared" si="1"/>
        <v>3159</v>
      </c>
      <c r="L40" s="11">
        <v>3159</v>
      </c>
      <c r="M40" s="11"/>
      <c r="N40" s="29">
        <f t="shared" si="3"/>
        <v>0.36613351877607786</v>
      </c>
      <c r="O40" s="28">
        <f t="shared" si="4"/>
        <v>8628</v>
      </c>
      <c r="P40" s="28">
        <v>8628</v>
      </c>
      <c r="Q40" s="28"/>
      <c r="R40" s="11">
        <f t="shared" si="7"/>
        <v>3985</v>
      </c>
      <c r="S40" s="11">
        <v>3985</v>
      </c>
      <c r="T40" s="11"/>
      <c r="U40" s="29">
        <f t="shared" si="5"/>
        <v>0.46186833565136765</v>
      </c>
    </row>
    <row r="41" spans="1:21" s="34" customFormat="1" ht="12" customHeight="1">
      <c r="A41" s="32"/>
      <c r="B41" s="32"/>
      <c r="C41" s="32">
        <v>4270</v>
      </c>
      <c r="D41" s="36" t="s">
        <v>13</v>
      </c>
      <c r="E41" s="11">
        <f t="shared" si="8"/>
        <v>99700</v>
      </c>
      <c r="F41" s="11">
        <v>99700</v>
      </c>
      <c r="G41" s="11"/>
      <c r="H41" s="11">
        <f t="shared" si="0"/>
        <v>165700</v>
      </c>
      <c r="I41" s="11">
        <v>165700</v>
      </c>
      <c r="J41" s="11"/>
      <c r="K41" s="11">
        <f t="shared" si="1"/>
        <v>0</v>
      </c>
      <c r="L41" s="11">
        <v>0</v>
      </c>
      <c r="M41" s="11"/>
      <c r="N41" s="29">
        <f t="shared" si="3"/>
        <v>0</v>
      </c>
      <c r="O41" s="28">
        <f t="shared" si="4"/>
        <v>165700</v>
      </c>
      <c r="P41" s="28">
        <v>165700</v>
      </c>
      <c r="Q41" s="28"/>
      <c r="R41" s="11">
        <f t="shared" si="7"/>
        <v>164999</v>
      </c>
      <c r="S41" s="11">
        <v>164999</v>
      </c>
      <c r="T41" s="11"/>
      <c r="U41" s="29">
        <f t="shared" si="5"/>
        <v>0.9957694628847314</v>
      </c>
    </row>
    <row r="42" spans="1:21" s="34" customFormat="1" ht="12" customHeight="1">
      <c r="A42" s="32"/>
      <c r="B42" s="32"/>
      <c r="C42" s="32">
        <v>4300</v>
      </c>
      <c r="D42" s="36" t="s">
        <v>14</v>
      </c>
      <c r="E42" s="11">
        <f>SUM(F42:G42)</f>
        <v>11500</v>
      </c>
      <c r="F42" s="11">
        <v>11500</v>
      </c>
      <c r="G42" s="11"/>
      <c r="H42" s="11">
        <f t="shared" si="0"/>
        <v>8000</v>
      </c>
      <c r="I42" s="11">
        <v>8000</v>
      </c>
      <c r="J42" s="11"/>
      <c r="K42" s="11">
        <f t="shared" si="1"/>
        <v>2923</v>
      </c>
      <c r="L42" s="11">
        <v>2923</v>
      </c>
      <c r="M42" s="11"/>
      <c r="N42" s="29">
        <f t="shared" si="3"/>
        <v>0.365375</v>
      </c>
      <c r="O42" s="28">
        <f t="shared" si="4"/>
        <v>5500</v>
      </c>
      <c r="P42" s="28">
        <v>5500</v>
      </c>
      <c r="Q42" s="28"/>
      <c r="R42" s="11">
        <f t="shared" si="7"/>
        <v>4832</v>
      </c>
      <c r="S42" s="11">
        <v>4832</v>
      </c>
      <c r="T42" s="11"/>
      <c r="U42" s="29">
        <f t="shared" si="5"/>
        <v>0.8785454545454545</v>
      </c>
    </row>
    <row r="43" spans="1:21" s="34" customFormat="1" ht="12" customHeight="1">
      <c r="A43" s="32"/>
      <c r="B43" s="32"/>
      <c r="C43" s="32">
        <v>4430</v>
      </c>
      <c r="D43" s="36" t="s">
        <v>20</v>
      </c>
      <c r="E43" s="11">
        <f>SUM(F43:G43)</f>
        <v>3000</v>
      </c>
      <c r="F43" s="11">
        <v>3000</v>
      </c>
      <c r="G43" s="11"/>
      <c r="H43" s="11">
        <f t="shared" si="0"/>
        <v>3000</v>
      </c>
      <c r="I43" s="11">
        <v>3000</v>
      </c>
      <c r="J43" s="11"/>
      <c r="K43" s="11">
        <f t="shared" si="1"/>
        <v>2075</v>
      </c>
      <c r="L43" s="11">
        <v>2075</v>
      </c>
      <c r="M43" s="11"/>
      <c r="N43" s="29">
        <f t="shared" si="3"/>
        <v>0.6916666666666667</v>
      </c>
      <c r="O43" s="28">
        <f t="shared" si="4"/>
        <v>2075</v>
      </c>
      <c r="P43" s="28">
        <v>2075</v>
      </c>
      <c r="Q43" s="28"/>
      <c r="R43" s="11">
        <f t="shared" si="7"/>
        <v>2075</v>
      </c>
      <c r="S43" s="11">
        <v>2075</v>
      </c>
      <c r="T43" s="11"/>
      <c r="U43" s="29">
        <f t="shared" si="5"/>
        <v>1</v>
      </c>
    </row>
    <row r="44" spans="1:21" s="34" customFormat="1" ht="12" customHeight="1">
      <c r="A44" s="31"/>
      <c r="B44" s="31"/>
      <c r="C44" s="32">
        <v>6050</v>
      </c>
      <c r="D44" s="31" t="s">
        <v>114</v>
      </c>
      <c r="E44" s="11">
        <f>SUM(F44:G44)</f>
        <v>300000</v>
      </c>
      <c r="F44" s="11"/>
      <c r="G44" s="11">
        <v>300000</v>
      </c>
      <c r="H44" s="11">
        <f t="shared" si="0"/>
        <v>300000</v>
      </c>
      <c r="I44" s="11"/>
      <c r="J44" s="11">
        <v>300000</v>
      </c>
      <c r="K44" s="11">
        <f t="shared" si="1"/>
        <v>50000</v>
      </c>
      <c r="L44" s="11"/>
      <c r="M44" s="11">
        <v>50000</v>
      </c>
      <c r="N44" s="29">
        <f t="shared" si="3"/>
        <v>0.16666666666666666</v>
      </c>
      <c r="O44" s="28">
        <f t="shared" si="4"/>
        <v>350000</v>
      </c>
      <c r="P44" s="28">
        <v>0</v>
      </c>
      <c r="Q44" s="28">
        <v>350000</v>
      </c>
      <c r="R44" s="11">
        <f t="shared" si="7"/>
        <v>340419</v>
      </c>
      <c r="S44" s="11"/>
      <c r="T44" s="11">
        <v>340419</v>
      </c>
      <c r="U44" s="29">
        <f t="shared" si="5"/>
        <v>0.9726257142857143</v>
      </c>
    </row>
    <row r="45" spans="1:21" ht="23.25" customHeight="1">
      <c r="A45" s="1"/>
      <c r="B45" s="1"/>
      <c r="C45" s="63" t="s">
        <v>29</v>
      </c>
      <c r="D45" s="63"/>
      <c r="E45" s="3">
        <f t="shared" si="8"/>
        <v>421700</v>
      </c>
      <c r="F45" s="3">
        <f>SUM(F37:F43)</f>
        <v>121700</v>
      </c>
      <c r="G45" s="3">
        <f>SUM(G44)</f>
        <v>300000</v>
      </c>
      <c r="H45" s="3">
        <f aca="true" t="shared" si="9" ref="H45:H130">SUM(I45:J45)</f>
        <v>489828</v>
      </c>
      <c r="I45" s="3">
        <f>SUM(I37:I43)</f>
        <v>189828</v>
      </c>
      <c r="J45" s="3">
        <f>SUM(J44)</f>
        <v>300000</v>
      </c>
      <c r="K45" s="3">
        <f aca="true" t="shared" si="10" ref="K45:K130">SUM(L45:M45)</f>
        <v>62369</v>
      </c>
      <c r="L45" s="3">
        <f>SUM(L37:L43)</f>
        <v>12369</v>
      </c>
      <c r="M45" s="3">
        <f>SUM(M44)</f>
        <v>50000</v>
      </c>
      <c r="N45" s="16">
        <f t="shared" si="3"/>
        <v>0.12732836832520802</v>
      </c>
      <c r="O45" s="13">
        <f t="shared" si="4"/>
        <v>536403</v>
      </c>
      <c r="P45" s="13">
        <f>SUM(P37:P44)</f>
        <v>186403</v>
      </c>
      <c r="Q45" s="13">
        <f>SUM(Q44)</f>
        <v>350000</v>
      </c>
      <c r="R45" s="3">
        <f aca="true" t="shared" si="11" ref="R45:R92">SUM(S45:T45)</f>
        <v>520521</v>
      </c>
      <c r="S45" s="3">
        <f>SUM(S37:S43)</f>
        <v>180102</v>
      </c>
      <c r="T45" s="3">
        <f>SUM(T44)</f>
        <v>340419</v>
      </c>
      <c r="U45" s="16">
        <f t="shared" si="5"/>
        <v>0.9703916644761494</v>
      </c>
    </row>
    <row r="46" spans="1:21" s="34" customFormat="1" ht="12" customHeight="1">
      <c r="A46" s="31"/>
      <c r="B46" s="31">
        <v>70005</v>
      </c>
      <c r="C46" s="32">
        <v>3030</v>
      </c>
      <c r="D46" s="36" t="s">
        <v>10</v>
      </c>
      <c r="E46" s="11">
        <f t="shared" si="8"/>
        <v>85000</v>
      </c>
      <c r="F46" s="11">
        <v>85000</v>
      </c>
      <c r="G46" s="11"/>
      <c r="H46" s="11">
        <f t="shared" si="9"/>
        <v>85000</v>
      </c>
      <c r="I46" s="11">
        <v>85000</v>
      </c>
      <c r="J46" s="11"/>
      <c r="K46" s="11">
        <f t="shared" si="10"/>
        <v>2700</v>
      </c>
      <c r="L46" s="11">
        <v>2700</v>
      </c>
      <c r="M46" s="11"/>
      <c r="N46" s="29">
        <f t="shared" si="3"/>
        <v>0.03176470588235294</v>
      </c>
      <c r="O46" s="28">
        <f t="shared" si="4"/>
        <v>0</v>
      </c>
      <c r="P46" s="28">
        <v>0</v>
      </c>
      <c r="Q46" s="28"/>
      <c r="R46" s="11">
        <f t="shared" si="11"/>
        <v>0</v>
      </c>
      <c r="S46" s="11">
        <v>0</v>
      </c>
      <c r="T46" s="11"/>
      <c r="U46" s="29" t="e">
        <f t="shared" si="5"/>
        <v>#DIV/0!</v>
      </c>
    </row>
    <row r="47" spans="1:21" s="34" customFormat="1" ht="12" customHeight="1">
      <c r="A47" s="31"/>
      <c r="B47" s="31"/>
      <c r="C47" s="32">
        <v>4300</v>
      </c>
      <c r="D47" s="36" t="s">
        <v>14</v>
      </c>
      <c r="E47" s="11">
        <f t="shared" si="8"/>
        <v>25500</v>
      </c>
      <c r="F47" s="11">
        <v>25500</v>
      </c>
      <c r="G47" s="11"/>
      <c r="H47" s="11">
        <f t="shared" si="9"/>
        <v>25500</v>
      </c>
      <c r="I47" s="11">
        <v>25500</v>
      </c>
      <c r="J47" s="11"/>
      <c r="K47" s="11">
        <f t="shared" si="10"/>
        <v>18711</v>
      </c>
      <c r="L47" s="11">
        <v>18711</v>
      </c>
      <c r="M47" s="11"/>
      <c r="N47" s="29">
        <f t="shared" si="3"/>
        <v>0.733764705882353</v>
      </c>
      <c r="O47" s="28">
        <f t="shared" si="4"/>
        <v>67500</v>
      </c>
      <c r="P47" s="28">
        <v>67500</v>
      </c>
      <c r="Q47" s="28"/>
      <c r="R47" s="11">
        <f t="shared" si="11"/>
        <v>61598</v>
      </c>
      <c r="S47" s="11">
        <v>61598</v>
      </c>
      <c r="T47" s="11"/>
      <c r="U47" s="29">
        <f t="shared" si="5"/>
        <v>0.9125629629629629</v>
      </c>
    </row>
    <row r="48" spans="1:21" s="34" customFormat="1" ht="12" customHeight="1">
      <c r="A48" s="31"/>
      <c r="B48" s="31"/>
      <c r="C48" s="32">
        <v>4430</v>
      </c>
      <c r="D48" s="36" t="s">
        <v>20</v>
      </c>
      <c r="E48" s="11">
        <f t="shared" si="8"/>
        <v>500</v>
      </c>
      <c r="F48" s="11">
        <v>500</v>
      </c>
      <c r="G48" s="11"/>
      <c r="H48" s="11">
        <f t="shared" si="9"/>
        <v>500</v>
      </c>
      <c r="I48" s="11">
        <v>500</v>
      </c>
      <c r="J48" s="11"/>
      <c r="K48" s="11">
        <f t="shared" si="10"/>
        <v>428</v>
      </c>
      <c r="L48" s="11">
        <v>428</v>
      </c>
      <c r="M48" s="11"/>
      <c r="N48" s="29">
        <f t="shared" si="3"/>
        <v>0.856</v>
      </c>
      <c r="O48" s="28">
        <f t="shared" si="4"/>
        <v>1051</v>
      </c>
      <c r="P48" s="28">
        <v>1051</v>
      </c>
      <c r="Q48" s="28"/>
      <c r="R48" s="11">
        <f t="shared" si="11"/>
        <v>952</v>
      </c>
      <c r="S48" s="11">
        <v>952</v>
      </c>
      <c r="T48" s="11"/>
      <c r="U48" s="29">
        <f t="shared" si="5"/>
        <v>0.9058039961941009</v>
      </c>
    </row>
    <row r="49" spans="1:21" s="34" customFormat="1" ht="12" customHeight="1">
      <c r="A49" s="31"/>
      <c r="B49" s="31"/>
      <c r="C49" s="32">
        <v>4530</v>
      </c>
      <c r="D49" s="31" t="s">
        <v>16</v>
      </c>
      <c r="E49" s="11">
        <f t="shared" si="8"/>
        <v>14000</v>
      </c>
      <c r="F49" s="11">
        <v>14000</v>
      </c>
      <c r="G49" s="11"/>
      <c r="H49" s="11">
        <f t="shared" si="9"/>
        <v>14000</v>
      </c>
      <c r="I49" s="11">
        <v>14000</v>
      </c>
      <c r="J49" s="11"/>
      <c r="K49" s="11">
        <f t="shared" si="10"/>
        <v>7419</v>
      </c>
      <c r="L49" s="11">
        <v>7419</v>
      </c>
      <c r="M49" s="11"/>
      <c r="N49" s="29">
        <f t="shared" si="3"/>
        <v>0.5299285714285714</v>
      </c>
      <c r="O49" s="28">
        <f t="shared" si="4"/>
        <v>28000</v>
      </c>
      <c r="P49" s="28">
        <v>28000</v>
      </c>
      <c r="Q49" s="28"/>
      <c r="R49" s="11">
        <f t="shared" si="11"/>
        <v>22544</v>
      </c>
      <c r="S49" s="11">
        <v>22544</v>
      </c>
      <c r="T49" s="11"/>
      <c r="U49" s="29">
        <f t="shared" si="5"/>
        <v>0.8051428571428572</v>
      </c>
    </row>
    <row r="50" spans="1:21" s="34" customFormat="1" ht="12" customHeight="1">
      <c r="A50" s="31"/>
      <c r="B50" s="31"/>
      <c r="C50" s="32">
        <v>4590</v>
      </c>
      <c r="D50" s="31" t="s">
        <v>117</v>
      </c>
      <c r="E50" s="11"/>
      <c r="F50" s="11"/>
      <c r="G50" s="11"/>
      <c r="H50" s="11"/>
      <c r="I50" s="11"/>
      <c r="J50" s="11"/>
      <c r="K50" s="11"/>
      <c r="L50" s="11"/>
      <c r="M50" s="11"/>
      <c r="N50" s="29"/>
      <c r="O50" s="28">
        <f t="shared" si="4"/>
        <v>4100</v>
      </c>
      <c r="P50" s="28">
        <v>4100</v>
      </c>
      <c r="Q50" s="28"/>
      <c r="R50" s="11">
        <f t="shared" si="11"/>
        <v>4100</v>
      </c>
      <c r="S50" s="11">
        <v>4100</v>
      </c>
      <c r="T50" s="11"/>
      <c r="U50" s="29">
        <f t="shared" si="5"/>
        <v>1</v>
      </c>
    </row>
    <row r="51" spans="1:21" s="34" customFormat="1" ht="12" customHeight="1">
      <c r="A51" s="31"/>
      <c r="B51" s="31"/>
      <c r="C51" s="32">
        <v>6050</v>
      </c>
      <c r="D51" s="31" t="s">
        <v>114</v>
      </c>
      <c r="E51" s="11">
        <f t="shared" si="8"/>
        <v>300000</v>
      </c>
      <c r="F51" s="11"/>
      <c r="G51" s="11">
        <v>300000</v>
      </c>
      <c r="H51" s="11">
        <f t="shared" si="9"/>
        <v>300000</v>
      </c>
      <c r="I51" s="11"/>
      <c r="J51" s="11">
        <v>300000</v>
      </c>
      <c r="K51" s="11">
        <f t="shared" si="10"/>
        <v>4000</v>
      </c>
      <c r="L51" s="11"/>
      <c r="M51" s="11">
        <v>4000</v>
      </c>
      <c r="N51" s="29">
        <f t="shared" si="3"/>
        <v>0.013333333333333334</v>
      </c>
      <c r="O51" s="28">
        <f t="shared" si="4"/>
        <v>4000</v>
      </c>
      <c r="P51" s="28">
        <f>SUM(S51)</f>
        <v>0</v>
      </c>
      <c r="Q51" s="28">
        <v>4000</v>
      </c>
      <c r="R51" s="11">
        <f t="shared" si="11"/>
        <v>4000</v>
      </c>
      <c r="S51" s="11"/>
      <c r="T51" s="11">
        <v>4000</v>
      </c>
      <c r="U51" s="29">
        <f t="shared" si="5"/>
        <v>1</v>
      </c>
    </row>
    <row r="52" spans="1:21" ht="23.25" customHeight="1">
      <c r="A52" s="1"/>
      <c r="B52" s="1"/>
      <c r="C52" s="55" t="s">
        <v>30</v>
      </c>
      <c r="D52" s="55"/>
      <c r="E52" s="3">
        <f t="shared" si="8"/>
        <v>425000</v>
      </c>
      <c r="F52" s="3">
        <f>SUM(F46:F49)</f>
        <v>125000</v>
      </c>
      <c r="G52" s="3">
        <f>SUM(G51)</f>
        <v>300000</v>
      </c>
      <c r="H52" s="3">
        <f t="shared" si="9"/>
        <v>425000</v>
      </c>
      <c r="I52" s="3">
        <f>SUM(I46:I49)</f>
        <v>125000</v>
      </c>
      <c r="J52" s="3">
        <f>SUM(J51)</f>
        <v>300000</v>
      </c>
      <c r="K52" s="3">
        <f t="shared" si="10"/>
        <v>33258</v>
      </c>
      <c r="L52" s="3">
        <f>SUM(L46:L49)</f>
        <v>29258</v>
      </c>
      <c r="M52" s="3">
        <f>SUM(M51)</f>
        <v>4000</v>
      </c>
      <c r="N52" s="16">
        <f t="shared" si="3"/>
        <v>0.07825411764705882</v>
      </c>
      <c r="O52" s="13">
        <f>SUM(P52:Q52)</f>
        <v>104651</v>
      </c>
      <c r="P52" s="13">
        <f>SUM(P46:P51)</f>
        <v>100651</v>
      </c>
      <c r="Q52" s="13">
        <f>SUM(Q51)</f>
        <v>4000</v>
      </c>
      <c r="R52" s="3">
        <f t="shared" si="11"/>
        <v>93194</v>
      </c>
      <c r="S52" s="3">
        <f>SUM(S46:S50)</f>
        <v>89194</v>
      </c>
      <c r="T52" s="3">
        <f>SUM(T51)</f>
        <v>4000</v>
      </c>
      <c r="U52" s="16">
        <f t="shared" si="5"/>
        <v>0.890521829700624</v>
      </c>
    </row>
    <row r="53" spans="1:21" ht="12" customHeight="1">
      <c r="A53" s="62" t="s">
        <v>31</v>
      </c>
      <c r="B53" s="62"/>
      <c r="C53" s="62"/>
      <c r="D53" s="62"/>
      <c r="E53" s="6">
        <f t="shared" si="8"/>
        <v>846700</v>
      </c>
      <c r="F53" s="6">
        <f>SUM(F45+F52)</f>
        <v>246700</v>
      </c>
      <c r="G53" s="6">
        <f>SUM(G45+G52)</f>
        <v>600000</v>
      </c>
      <c r="H53" s="6">
        <f t="shared" si="9"/>
        <v>914828</v>
      </c>
      <c r="I53" s="6">
        <f>SUM(I45+I52)</f>
        <v>314828</v>
      </c>
      <c r="J53" s="6">
        <f>SUM(J45+J52)</f>
        <v>600000</v>
      </c>
      <c r="K53" s="6">
        <f t="shared" si="10"/>
        <v>95627</v>
      </c>
      <c r="L53" s="6">
        <f>SUM(L45+L52)</f>
        <v>41627</v>
      </c>
      <c r="M53" s="6">
        <f>SUM(M45+M52)</f>
        <v>54000</v>
      </c>
      <c r="N53" s="14">
        <f t="shared" si="3"/>
        <v>0.10453003187484423</v>
      </c>
      <c r="O53" s="7">
        <f t="shared" si="4"/>
        <v>641054</v>
      </c>
      <c r="P53" s="7">
        <f>SUM(P45+P52)</f>
        <v>287054</v>
      </c>
      <c r="Q53" s="7">
        <f>SUM(Q45+Q52)</f>
        <v>354000</v>
      </c>
      <c r="R53" s="6">
        <f t="shared" si="11"/>
        <v>613715</v>
      </c>
      <c r="S53" s="6">
        <f>SUM(S45+S52)</f>
        <v>269296</v>
      </c>
      <c r="T53" s="6">
        <f>SUM(T45+T52)</f>
        <v>344419</v>
      </c>
      <c r="U53" s="14">
        <f t="shared" si="5"/>
        <v>0.9573530467012139</v>
      </c>
    </row>
    <row r="54" spans="1:21" s="34" customFormat="1" ht="12" customHeight="1">
      <c r="A54" s="8">
        <v>710</v>
      </c>
      <c r="B54" s="31">
        <v>71004</v>
      </c>
      <c r="C54" s="32">
        <v>4270</v>
      </c>
      <c r="D54" s="36" t="s">
        <v>13</v>
      </c>
      <c r="E54" s="11">
        <f t="shared" si="8"/>
        <v>250000</v>
      </c>
      <c r="F54" s="11">
        <v>250000</v>
      </c>
      <c r="G54" s="11"/>
      <c r="H54" s="11">
        <f t="shared" si="9"/>
        <v>250000</v>
      </c>
      <c r="I54" s="11">
        <v>250000</v>
      </c>
      <c r="J54" s="11"/>
      <c r="K54" s="11">
        <f t="shared" si="10"/>
        <v>31720</v>
      </c>
      <c r="L54" s="11">
        <v>31720</v>
      </c>
      <c r="M54" s="11"/>
      <c r="N54" s="29">
        <f t="shared" si="3"/>
        <v>0.12688</v>
      </c>
      <c r="O54" s="28">
        <f t="shared" si="4"/>
        <v>114890</v>
      </c>
      <c r="P54" s="28">
        <v>114890</v>
      </c>
      <c r="Q54" s="28"/>
      <c r="R54" s="11">
        <f t="shared" si="11"/>
        <v>78720</v>
      </c>
      <c r="S54" s="11">
        <v>78720</v>
      </c>
      <c r="T54" s="11"/>
      <c r="U54" s="29">
        <f t="shared" si="5"/>
        <v>0.6851771259465576</v>
      </c>
    </row>
    <row r="55" spans="1:21" s="34" customFormat="1" ht="12" customHeight="1">
      <c r="A55" s="32"/>
      <c r="B55" s="31"/>
      <c r="C55" s="32">
        <v>4300</v>
      </c>
      <c r="D55" s="36" t="s">
        <v>14</v>
      </c>
      <c r="E55" s="11">
        <f>SUM(F55:G55)</f>
        <v>25500</v>
      </c>
      <c r="F55" s="11">
        <v>25500</v>
      </c>
      <c r="G55" s="11"/>
      <c r="H55" s="11">
        <f>SUM(I55:J55)</f>
        <v>25500</v>
      </c>
      <c r="I55" s="11">
        <v>25500</v>
      </c>
      <c r="J55" s="11"/>
      <c r="K55" s="11">
        <f>SUM(L55:M55)</f>
        <v>18711</v>
      </c>
      <c r="L55" s="11">
        <v>18711</v>
      </c>
      <c r="M55" s="11"/>
      <c r="N55" s="29">
        <f>SUM(K55/H55)</f>
        <v>0.733764705882353</v>
      </c>
      <c r="O55" s="28">
        <f t="shared" si="4"/>
        <v>35110</v>
      </c>
      <c r="P55" s="28">
        <v>35110</v>
      </c>
      <c r="Q55" s="28"/>
      <c r="R55" s="11">
        <f>SUM(S55:T55)</f>
        <v>35110</v>
      </c>
      <c r="S55" s="11">
        <v>35110</v>
      </c>
      <c r="T55" s="11"/>
      <c r="U55" s="29">
        <f t="shared" si="5"/>
        <v>1</v>
      </c>
    </row>
    <row r="56" spans="1:21" ht="21.75" customHeight="1">
      <c r="A56" s="1"/>
      <c r="B56" s="1"/>
      <c r="C56" s="55" t="s">
        <v>32</v>
      </c>
      <c r="D56" s="55"/>
      <c r="E56" s="3">
        <f t="shared" si="8"/>
        <v>250000</v>
      </c>
      <c r="F56" s="3">
        <f>SUM(F54)</f>
        <v>250000</v>
      </c>
      <c r="G56" s="3">
        <f>SUM(G54)</f>
        <v>0</v>
      </c>
      <c r="H56" s="3">
        <f t="shared" si="9"/>
        <v>250000</v>
      </c>
      <c r="I56" s="3">
        <f>SUM(I54)</f>
        <v>250000</v>
      </c>
      <c r="J56" s="3">
        <f>SUM(J54)</f>
        <v>0</v>
      </c>
      <c r="K56" s="3">
        <f t="shared" si="10"/>
        <v>31720</v>
      </c>
      <c r="L56" s="3">
        <f>SUM(L54)</f>
        <v>31720</v>
      </c>
      <c r="M56" s="3">
        <f>SUM(M54)</f>
        <v>0</v>
      </c>
      <c r="N56" s="16">
        <f t="shared" si="3"/>
        <v>0.12688</v>
      </c>
      <c r="O56" s="13">
        <f t="shared" si="4"/>
        <v>150000</v>
      </c>
      <c r="P56" s="13">
        <f>SUM(P54:P55)</f>
        <v>150000</v>
      </c>
      <c r="Q56" s="13"/>
      <c r="R56" s="3">
        <f t="shared" si="11"/>
        <v>113830</v>
      </c>
      <c r="S56" s="3">
        <f>SUM(S54:S55)</f>
        <v>113830</v>
      </c>
      <c r="T56" s="3">
        <f>SUM(T54)</f>
        <v>0</v>
      </c>
      <c r="U56" s="16">
        <f t="shared" si="5"/>
        <v>0.7588666666666667</v>
      </c>
    </row>
    <row r="57" spans="1:21" ht="12" customHeight="1">
      <c r="A57" s="64" t="s">
        <v>33</v>
      </c>
      <c r="B57" s="64"/>
      <c r="C57" s="64"/>
      <c r="D57" s="64"/>
      <c r="E57" s="6">
        <f t="shared" si="8"/>
        <v>250000</v>
      </c>
      <c r="F57" s="7">
        <f>SUM(F56)</f>
        <v>250000</v>
      </c>
      <c r="G57" s="7">
        <f>SUM(G56)</f>
        <v>0</v>
      </c>
      <c r="H57" s="6">
        <f t="shared" si="9"/>
        <v>250000</v>
      </c>
      <c r="I57" s="7">
        <f>SUM(I56)</f>
        <v>250000</v>
      </c>
      <c r="J57" s="7">
        <f>SUM(J56)</f>
        <v>0</v>
      </c>
      <c r="K57" s="6">
        <f t="shared" si="10"/>
        <v>31720</v>
      </c>
      <c r="L57" s="7">
        <f>SUM(L56)</f>
        <v>31720</v>
      </c>
      <c r="M57" s="7">
        <f>SUM(M56)</f>
        <v>0</v>
      </c>
      <c r="N57" s="14">
        <f t="shared" si="3"/>
        <v>0.12688</v>
      </c>
      <c r="O57" s="7">
        <f t="shared" si="4"/>
        <v>150000</v>
      </c>
      <c r="P57" s="7">
        <f>SUM(P56)</f>
        <v>150000</v>
      </c>
      <c r="Q57" s="7">
        <f>SUM(Q56)</f>
        <v>0</v>
      </c>
      <c r="R57" s="6">
        <f t="shared" si="11"/>
        <v>113830</v>
      </c>
      <c r="S57" s="7">
        <f>SUM(S56)</f>
        <v>113830</v>
      </c>
      <c r="T57" s="7">
        <f>SUM(T56)</f>
        <v>0</v>
      </c>
      <c r="U57" s="14">
        <f t="shared" si="5"/>
        <v>0.7588666666666667</v>
      </c>
    </row>
    <row r="58" spans="1:21" s="34" customFormat="1" ht="12" customHeight="1">
      <c r="A58" s="1">
        <v>750</v>
      </c>
      <c r="B58" s="31">
        <v>75011</v>
      </c>
      <c r="C58" s="32">
        <v>4010</v>
      </c>
      <c r="D58" s="36" t="s">
        <v>34</v>
      </c>
      <c r="E58" s="11">
        <f t="shared" si="8"/>
        <v>112094</v>
      </c>
      <c r="F58" s="40">
        <v>112094</v>
      </c>
      <c r="G58" s="11"/>
      <c r="H58" s="11">
        <f t="shared" si="9"/>
        <v>109478</v>
      </c>
      <c r="I58" s="40">
        <v>109478</v>
      </c>
      <c r="J58" s="11"/>
      <c r="K58" s="11">
        <f t="shared" si="10"/>
        <v>31512</v>
      </c>
      <c r="L58" s="40">
        <v>31512</v>
      </c>
      <c r="M58" s="11"/>
      <c r="N58" s="29">
        <f t="shared" si="3"/>
        <v>0.28783865251466045</v>
      </c>
      <c r="O58" s="28">
        <f t="shared" si="4"/>
        <v>60978</v>
      </c>
      <c r="P58" s="28">
        <v>60978</v>
      </c>
      <c r="Q58" s="28"/>
      <c r="R58" s="11">
        <f t="shared" si="11"/>
        <v>60963</v>
      </c>
      <c r="S58" s="40">
        <v>60963</v>
      </c>
      <c r="T58" s="11"/>
      <c r="U58" s="29">
        <f t="shared" si="5"/>
        <v>0.999754009642822</v>
      </c>
    </row>
    <row r="59" spans="1:21" s="34" customFormat="1" ht="12" customHeight="1">
      <c r="A59" s="31"/>
      <c r="B59" s="31"/>
      <c r="C59" s="32">
        <v>4040</v>
      </c>
      <c r="D59" s="36" t="s">
        <v>35</v>
      </c>
      <c r="E59" s="11">
        <f t="shared" si="8"/>
        <v>10400</v>
      </c>
      <c r="F59" s="11">
        <v>10400</v>
      </c>
      <c r="G59" s="11"/>
      <c r="H59" s="11">
        <f t="shared" si="9"/>
        <v>8763</v>
      </c>
      <c r="I59" s="11">
        <v>8763</v>
      </c>
      <c r="J59" s="11"/>
      <c r="K59" s="11">
        <f t="shared" si="10"/>
        <v>8762</v>
      </c>
      <c r="L59" s="11">
        <v>8762</v>
      </c>
      <c r="M59" s="11"/>
      <c r="N59" s="29">
        <f t="shared" si="3"/>
        <v>0.9998858838297386</v>
      </c>
      <c r="O59" s="28">
        <f t="shared" si="4"/>
        <v>8763</v>
      </c>
      <c r="P59" s="28">
        <v>8763</v>
      </c>
      <c r="Q59" s="28"/>
      <c r="R59" s="11">
        <f t="shared" si="11"/>
        <v>8762</v>
      </c>
      <c r="S59" s="11">
        <v>8762</v>
      </c>
      <c r="T59" s="11"/>
      <c r="U59" s="29">
        <f t="shared" si="5"/>
        <v>0.9998858838297386</v>
      </c>
    </row>
    <row r="60" spans="1:21" s="34" customFormat="1" ht="12" customHeight="1">
      <c r="A60" s="31"/>
      <c r="B60" s="31"/>
      <c r="C60" s="32">
        <v>4110</v>
      </c>
      <c r="D60" s="36" t="s">
        <v>26</v>
      </c>
      <c r="E60" s="11">
        <f t="shared" si="8"/>
        <v>21177</v>
      </c>
      <c r="F60" s="11">
        <v>21177</v>
      </c>
      <c r="G60" s="11"/>
      <c r="H60" s="11">
        <f t="shared" si="9"/>
        <v>21177</v>
      </c>
      <c r="I60" s="11">
        <v>21177</v>
      </c>
      <c r="J60" s="11"/>
      <c r="K60" s="11">
        <f t="shared" si="10"/>
        <v>6620</v>
      </c>
      <c r="L60" s="11">
        <v>6620</v>
      </c>
      <c r="M60" s="11"/>
      <c r="N60" s="29">
        <f t="shared" si="3"/>
        <v>0.3126032960287104</v>
      </c>
      <c r="O60" s="28">
        <f t="shared" si="4"/>
        <v>12177</v>
      </c>
      <c r="P60" s="28">
        <v>12177</v>
      </c>
      <c r="Q60" s="28"/>
      <c r="R60" s="11">
        <f t="shared" si="11"/>
        <v>11885</v>
      </c>
      <c r="S60" s="11">
        <v>11885</v>
      </c>
      <c r="T60" s="11"/>
      <c r="U60" s="29">
        <f t="shared" si="5"/>
        <v>0.9760203662642687</v>
      </c>
    </row>
    <row r="61" spans="1:21" s="34" customFormat="1" ht="12" customHeight="1">
      <c r="A61" s="31"/>
      <c r="B61" s="31"/>
      <c r="C61" s="32">
        <v>4120</v>
      </c>
      <c r="D61" s="31" t="s">
        <v>27</v>
      </c>
      <c r="E61" s="11">
        <f t="shared" si="8"/>
        <v>3007</v>
      </c>
      <c r="F61" s="11">
        <v>3007</v>
      </c>
      <c r="G61" s="11"/>
      <c r="H61" s="11">
        <f t="shared" si="9"/>
        <v>3007</v>
      </c>
      <c r="I61" s="11">
        <v>3007</v>
      </c>
      <c r="J61" s="11"/>
      <c r="K61" s="11">
        <f t="shared" si="10"/>
        <v>907</v>
      </c>
      <c r="L61" s="11">
        <v>907</v>
      </c>
      <c r="M61" s="11"/>
      <c r="N61" s="29">
        <f t="shared" si="3"/>
        <v>0.3016295310941137</v>
      </c>
      <c r="O61" s="28">
        <f t="shared" si="4"/>
        <v>3007</v>
      </c>
      <c r="P61" s="28">
        <v>3007</v>
      </c>
      <c r="Q61" s="28"/>
      <c r="R61" s="11">
        <f t="shared" si="11"/>
        <v>1629</v>
      </c>
      <c r="S61" s="11">
        <v>1629</v>
      </c>
      <c r="T61" s="11"/>
      <c r="U61" s="29">
        <f t="shared" si="5"/>
        <v>0.5417359494512803</v>
      </c>
    </row>
    <row r="62" spans="1:21" s="34" customFormat="1" ht="12" customHeight="1">
      <c r="A62" s="31"/>
      <c r="B62" s="31"/>
      <c r="C62" s="32">
        <v>4140</v>
      </c>
      <c r="D62" s="31" t="s">
        <v>137</v>
      </c>
      <c r="E62" s="11">
        <f t="shared" si="8"/>
        <v>2300</v>
      </c>
      <c r="F62" s="11">
        <v>2300</v>
      </c>
      <c r="G62" s="11"/>
      <c r="H62" s="11">
        <f t="shared" si="9"/>
        <v>2300</v>
      </c>
      <c r="I62" s="11">
        <v>2300</v>
      </c>
      <c r="J62" s="11"/>
      <c r="K62" s="11">
        <f t="shared" si="10"/>
        <v>0</v>
      </c>
      <c r="L62" s="11">
        <v>0</v>
      </c>
      <c r="M62" s="11"/>
      <c r="N62" s="29">
        <f t="shared" si="3"/>
        <v>0</v>
      </c>
      <c r="O62" s="28">
        <f t="shared" si="4"/>
        <v>0</v>
      </c>
      <c r="P62" s="28">
        <f>SUM(S62)</f>
        <v>0</v>
      </c>
      <c r="Q62" s="28"/>
      <c r="R62" s="11">
        <f t="shared" si="11"/>
        <v>0</v>
      </c>
      <c r="S62" s="11">
        <v>0</v>
      </c>
      <c r="T62" s="11"/>
      <c r="U62" s="29" t="e">
        <f t="shared" si="5"/>
        <v>#DIV/0!</v>
      </c>
    </row>
    <row r="63" spans="1:21" ht="12" customHeight="1">
      <c r="A63" s="1"/>
      <c r="B63" s="1"/>
      <c r="C63" s="55" t="s">
        <v>36</v>
      </c>
      <c r="D63" s="55"/>
      <c r="E63" s="3">
        <f t="shared" si="8"/>
        <v>148978</v>
      </c>
      <c r="F63" s="3">
        <f>SUM(F58:F62)</f>
        <v>148978</v>
      </c>
      <c r="G63" s="3">
        <f>SUM(G58:G62)</f>
        <v>0</v>
      </c>
      <c r="H63" s="3">
        <f t="shared" si="9"/>
        <v>144725</v>
      </c>
      <c r="I63" s="3">
        <f>SUM(I58:I62)</f>
        <v>144725</v>
      </c>
      <c r="J63" s="3">
        <f>SUM(J58:J62)</f>
        <v>0</v>
      </c>
      <c r="K63" s="3">
        <f t="shared" si="10"/>
        <v>47801</v>
      </c>
      <c r="L63" s="3">
        <f>SUM(L58:L62)</f>
        <v>47801</v>
      </c>
      <c r="M63" s="3">
        <f>SUM(M58:M62)</f>
        <v>0</v>
      </c>
      <c r="N63" s="16">
        <f t="shared" si="3"/>
        <v>0.3302884781482121</v>
      </c>
      <c r="O63" s="13">
        <f t="shared" si="4"/>
        <v>84925</v>
      </c>
      <c r="P63" s="13">
        <f>SUM(P58:P62)</f>
        <v>84925</v>
      </c>
      <c r="Q63" s="13"/>
      <c r="R63" s="3">
        <f t="shared" si="11"/>
        <v>83239</v>
      </c>
      <c r="S63" s="3">
        <f>SUM(S58:S62)</f>
        <v>83239</v>
      </c>
      <c r="T63" s="3">
        <f>SUM(T58:T62)</f>
        <v>0</v>
      </c>
      <c r="U63" s="16">
        <f t="shared" si="5"/>
        <v>0.9801471886959081</v>
      </c>
    </row>
    <row r="64" spans="1:21" s="34" customFormat="1" ht="12" customHeight="1">
      <c r="A64" s="31"/>
      <c r="B64" s="31">
        <v>75020</v>
      </c>
      <c r="C64" s="32">
        <v>4010</v>
      </c>
      <c r="D64" s="25" t="s">
        <v>34</v>
      </c>
      <c r="E64" s="11">
        <f t="shared" si="8"/>
        <v>38100</v>
      </c>
      <c r="F64" s="11">
        <v>38100</v>
      </c>
      <c r="G64" s="11"/>
      <c r="H64" s="11">
        <f t="shared" si="9"/>
        <v>38100</v>
      </c>
      <c r="I64" s="11">
        <v>38100</v>
      </c>
      <c r="J64" s="11"/>
      <c r="K64" s="11">
        <f t="shared" si="10"/>
        <v>18527</v>
      </c>
      <c r="L64" s="11">
        <v>18527</v>
      </c>
      <c r="M64" s="11"/>
      <c r="N64" s="29">
        <f t="shared" si="3"/>
        <v>0.4862729658792651</v>
      </c>
      <c r="O64" s="28">
        <f t="shared" si="4"/>
        <v>38803</v>
      </c>
      <c r="P64" s="28">
        <v>38803</v>
      </c>
      <c r="Q64" s="28"/>
      <c r="R64" s="11">
        <f t="shared" si="11"/>
        <v>37141</v>
      </c>
      <c r="S64" s="11">
        <v>37141</v>
      </c>
      <c r="T64" s="11"/>
      <c r="U64" s="29">
        <f t="shared" si="5"/>
        <v>0.957168260186068</v>
      </c>
    </row>
    <row r="65" spans="1:21" s="34" customFormat="1" ht="12" customHeight="1">
      <c r="A65" s="31"/>
      <c r="B65" s="31"/>
      <c r="C65" s="32">
        <v>4040</v>
      </c>
      <c r="D65" s="25" t="s">
        <v>37</v>
      </c>
      <c r="E65" s="11">
        <f t="shared" si="8"/>
        <v>3500</v>
      </c>
      <c r="F65" s="11">
        <v>3500</v>
      </c>
      <c r="G65" s="11"/>
      <c r="H65" s="11">
        <f t="shared" si="9"/>
        <v>3500</v>
      </c>
      <c r="I65" s="11">
        <v>3500</v>
      </c>
      <c r="J65" s="11"/>
      <c r="K65" s="11">
        <f t="shared" si="10"/>
        <v>2796</v>
      </c>
      <c r="L65" s="11">
        <v>2796</v>
      </c>
      <c r="M65" s="11"/>
      <c r="N65" s="29">
        <f t="shared" si="3"/>
        <v>0.7988571428571428</v>
      </c>
      <c r="O65" s="28">
        <f t="shared" si="4"/>
        <v>2797</v>
      </c>
      <c r="P65" s="28">
        <v>2797</v>
      </c>
      <c r="Q65" s="28"/>
      <c r="R65" s="11">
        <f t="shared" si="11"/>
        <v>2797</v>
      </c>
      <c r="S65" s="11">
        <v>2797</v>
      </c>
      <c r="T65" s="11"/>
      <c r="U65" s="29">
        <f t="shared" si="5"/>
        <v>1</v>
      </c>
    </row>
    <row r="66" spans="1:21" s="34" customFormat="1" ht="12" customHeight="1">
      <c r="A66" s="31"/>
      <c r="B66" s="31"/>
      <c r="C66" s="32">
        <v>4110</v>
      </c>
      <c r="D66" s="36" t="s">
        <v>26</v>
      </c>
      <c r="E66" s="11">
        <f t="shared" si="8"/>
        <v>7340</v>
      </c>
      <c r="F66" s="11">
        <v>7340</v>
      </c>
      <c r="G66" s="11"/>
      <c r="H66" s="11">
        <f t="shared" si="9"/>
        <v>7340</v>
      </c>
      <c r="I66" s="11">
        <v>7340</v>
      </c>
      <c r="J66" s="11"/>
      <c r="K66" s="11">
        <f t="shared" si="10"/>
        <v>3812</v>
      </c>
      <c r="L66" s="11">
        <v>3812</v>
      </c>
      <c r="M66" s="11"/>
      <c r="N66" s="29">
        <f t="shared" si="3"/>
        <v>0.5193460490463215</v>
      </c>
      <c r="O66" s="28">
        <f t="shared" si="4"/>
        <v>7340</v>
      </c>
      <c r="P66" s="28">
        <v>7340</v>
      </c>
      <c r="Q66" s="28"/>
      <c r="R66" s="11">
        <f t="shared" si="11"/>
        <v>7113</v>
      </c>
      <c r="S66" s="11">
        <v>7113</v>
      </c>
      <c r="T66" s="11"/>
      <c r="U66" s="29">
        <f t="shared" si="5"/>
        <v>0.9690735694822888</v>
      </c>
    </row>
    <row r="67" spans="1:21" s="34" customFormat="1" ht="12" customHeight="1">
      <c r="A67" s="31"/>
      <c r="B67" s="31"/>
      <c r="C67" s="32">
        <v>4120</v>
      </c>
      <c r="D67" s="31" t="s">
        <v>27</v>
      </c>
      <c r="E67" s="11">
        <f t="shared" si="8"/>
        <v>1004</v>
      </c>
      <c r="F67" s="11">
        <v>1004</v>
      </c>
      <c r="G67" s="11"/>
      <c r="H67" s="11">
        <f t="shared" si="9"/>
        <v>1004</v>
      </c>
      <c r="I67" s="11">
        <v>1004</v>
      </c>
      <c r="J67" s="11"/>
      <c r="K67" s="11">
        <f t="shared" si="10"/>
        <v>522</v>
      </c>
      <c r="L67" s="11">
        <v>522</v>
      </c>
      <c r="M67" s="11"/>
      <c r="N67" s="29">
        <f t="shared" si="3"/>
        <v>0.5199203187250996</v>
      </c>
      <c r="O67" s="28">
        <f t="shared" si="4"/>
        <v>1004</v>
      </c>
      <c r="P67" s="28">
        <v>1004</v>
      </c>
      <c r="Q67" s="28"/>
      <c r="R67" s="11">
        <f t="shared" si="11"/>
        <v>975</v>
      </c>
      <c r="S67" s="11">
        <v>975</v>
      </c>
      <c r="T67" s="11"/>
      <c r="U67" s="29">
        <f t="shared" si="5"/>
        <v>0.9711155378486056</v>
      </c>
    </row>
    <row r="68" spans="1:21" s="34" customFormat="1" ht="12" customHeight="1">
      <c r="A68" s="31"/>
      <c r="B68" s="31"/>
      <c r="C68" s="32">
        <v>4140</v>
      </c>
      <c r="D68" s="31" t="s">
        <v>130</v>
      </c>
      <c r="E68" s="11">
        <f t="shared" si="8"/>
        <v>800</v>
      </c>
      <c r="F68" s="11">
        <v>800</v>
      </c>
      <c r="G68" s="11"/>
      <c r="H68" s="11">
        <f t="shared" si="9"/>
        <v>800</v>
      </c>
      <c r="I68" s="11">
        <v>800</v>
      </c>
      <c r="J68" s="11"/>
      <c r="K68" s="11">
        <f t="shared" si="10"/>
        <v>0</v>
      </c>
      <c r="L68" s="11">
        <v>0</v>
      </c>
      <c r="M68" s="11"/>
      <c r="N68" s="29">
        <f t="shared" si="3"/>
        <v>0</v>
      </c>
      <c r="O68" s="28">
        <f t="shared" si="4"/>
        <v>0</v>
      </c>
      <c r="P68" s="28">
        <f>SUM(S68)</f>
        <v>0</v>
      </c>
      <c r="Q68" s="28"/>
      <c r="R68" s="11">
        <f t="shared" si="11"/>
        <v>0</v>
      </c>
      <c r="S68" s="11">
        <v>0</v>
      </c>
      <c r="T68" s="11"/>
      <c r="U68" s="29" t="e">
        <f t="shared" si="5"/>
        <v>#DIV/0!</v>
      </c>
    </row>
    <row r="69" spans="1:21" ht="12" customHeight="1">
      <c r="A69" s="1"/>
      <c r="B69" s="1"/>
      <c r="C69" s="55" t="s">
        <v>38</v>
      </c>
      <c r="D69" s="55"/>
      <c r="E69" s="3">
        <f t="shared" si="8"/>
        <v>50744</v>
      </c>
      <c r="F69" s="3">
        <f>SUM(F64:F68)</f>
        <v>50744</v>
      </c>
      <c r="G69" s="3">
        <f>SUM(G64:G68)</f>
        <v>0</v>
      </c>
      <c r="H69" s="3">
        <f t="shared" si="9"/>
        <v>50744</v>
      </c>
      <c r="I69" s="3">
        <f>SUM(I64:I68)</f>
        <v>50744</v>
      </c>
      <c r="J69" s="3">
        <f>SUM(J64:J68)</f>
        <v>0</v>
      </c>
      <c r="K69" s="3">
        <f t="shared" si="10"/>
        <v>25657</v>
      </c>
      <c r="L69" s="3">
        <f>SUM(L64:L68)</f>
        <v>25657</v>
      </c>
      <c r="M69" s="3">
        <f>SUM(M64:M68)</f>
        <v>0</v>
      </c>
      <c r="N69" s="16">
        <f t="shared" si="3"/>
        <v>0.5056164275579379</v>
      </c>
      <c r="O69" s="13">
        <f t="shared" si="4"/>
        <v>49944</v>
      </c>
      <c r="P69" s="13">
        <f>SUM(P64:P68)</f>
        <v>49944</v>
      </c>
      <c r="Q69" s="13"/>
      <c r="R69" s="3">
        <f t="shared" si="11"/>
        <v>48026</v>
      </c>
      <c r="S69" s="3">
        <f>SUM(S64:S68)</f>
        <v>48026</v>
      </c>
      <c r="T69" s="3">
        <f>SUM(T64:T68)</f>
        <v>0</v>
      </c>
      <c r="U69" s="16">
        <f t="shared" si="5"/>
        <v>0.9615969886272625</v>
      </c>
    </row>
    <row r="70" spans="1:21" s="34" customFormat="1" ht="12" customHeight="1">
      <c r="A70" s="31"/>
      <c r="B70" s="31">
        <v>75022</v>
      </c>
      <c r="C70" s="32">
        <v>3030</v>
      </c>
      <c r="D70" s="25" t="s">
        <v>10</v>
      </c>
      <c r="E70" s="11">
        <f t="shared" si="8"/>
        <v>143000</v>
      </c>
      <c r="F70" s="11">
        <v>143000</v>
      </c>
      <c r="G70" s="11"/>
      <c r="H70" s="11">
        <f t="shared" si="9"/>
        <v>143000</v>
      </c>
      <c r="I70" s="11">
        <v>143000</v>
      </c>
      <c r="J70" s="11"/>
      <c r="K70" s="11">
        <f t="shared" si="10"/>
        <v>55469</v>
      </c>
      <c r="L70" s="11">
        <v>55469</v>
      </c>
      <c r="M70" s="11"/>
      <c r="N70" s="29">
        <f t="shared" si="3"/>
        <v>0.38789510489510487</v>
      </c>
      <c r="O70" s="28">
        <f t="shared" si="4"/>
        <v>106000</v>
      </c>
      <c r="P70" s="28">
        <v>106000</v>
      </c>
      <c r="Q70" s="28"/>
      <c r="R70" s="11">
        <f t="shared" si="11"/>
        <v>102197</v>
      </c>
      <c r="S70" s="11">
        <v>102197</v>
      </c>
      <c r="T70" s="11"/>
      <c r="U70" s="29">
        <f t="shared" si="5"/>
        <v>0.9641226415094339</v>
      </c>
    </row>
    <row r="71" spans="1:21" s="34" customFormat="1" ht="12" customHeight="1">
      <c r="A71" s="31"/>
      <c r="B71" s="31"/>
      <c r="C71" s="32">
        <v>4210</v>
      </c>
      <c r="D71" s="36" t="s">
        <v>11</v>
      </c>
      <c r="E71" s="11">
        <f>SUM(F71:G71)</f>
        <v>20000</v>
      </c>
      <c r="F71" s="11">
        <v>20000</v>
      </c>
      <c r="G71" s="11"/>
      <c r="H71" s="11">
        <f>SUM(I71:J71)</f>
        <v>20000</v>
      </c>
      <c r="I71" s="11">
        <v>20000</v>
      </c>
      <c r="J71" s="11"/>
      <c r="K71" s="11">
        <f>SUM(L71:M71)</f>
        <v>4398</v>
      </c>
      <c r="L71" s="11">
        <v>4398</v>
      </c>
      <c r="M71" s="11"/>
      <c r="N71" s="29">
        <f>SUM(K71/H71)</f>
        <v>0.2199</v>
      </c>
      <c r="O71" s="28">
        <f t="shared" si="4"/>
        <v>16000</v>
      </c>
      <c r="P71" s="28">
        <v>16000</v>
      </c>
      <c r="Q71" s="28"/>
      <c r="R71" s="11">
        <f>SUM(S71:T71)</f>
        <v>16000</v>
      </c>
      <c r="S71" s="11">
        <v>16000</v>
      </c>
      <c r="T71" s="11"/>
      <c r="U71" s="29">
        <f t="shared" si="5"/>
        <v>1</v>
      </c>
    </row>
    <row r="72" spans="1:21" s="34" customFormat="1" ht="12" customHeight="1">
      <c r="A72" s="31"/>
      <c r="B72" s="31"/>
      <c r="C72" s="32">
        <v>4300</v>
      </c>
      <c r="D72" s="36" t="s">
        <v>14</v>
      </c>
      <c r="E72" s="11">
        <f>SUM(F72:G72)</f>
        <v>5000</v>
      </c>
      <c r="F72" s="11">
        <v>5000</v>
      </c>
      <c r="G72" s="11"/>
      <c r="H72" s="11">
        <f>SUM(I72:J72)</f>
        <v>5000</v>
      </c>
      <c r="I72" s="11">
        <v>5000</v>
      </c>
      <c r="J72" s="11"/>
      <c r="K72" s="11">
        <f>SUM(L72:M72)</f>
        <v>2189</v>
      </c>
      <c r="L72" s="11">
        <v>2189</v>
      </c>
      <c r="M72" s="11"/>
      <c r="N72" s="29">
        <f>SUM(K72/H72)</f>
        <v>0.4378</v>
      </c>
      <c r="O72" s="28">
        <f t="shared" si="4"/>
        <v>5000</v>
      </c>
      <c r="P72" s="28">
        <v>5000</v>
      </c>
      <c r="Q72" s="28"/>
      <c r="R72" s="11">
        <f>SUM(S72:T72)</f>
        <v>4313</v>
      </c>
      <c r="S72" s="11">
        <v>4313</v>
      </c>
      <c r="T72" s="11"/>
      <c r="U72" s="29">
        <f t="shared" si="5"/>
        <v>0.8626</v>
      </c>
    </row>
    <row r="73" spans="1:21" s="34" customFormat="1" ht="12" customHeight="1">
      <c r="A73" s="31"/>
      <c r="B73" s="31"/>
      <c r="C73" s="32">
        <v>4410</v>
      </c>
      <c r="D73" s="36" t="s">
        <v>39</v>
      </c>
      <c r="E73" s="11">
        <f t="shared" si="8"/>
        <v>1000</v>
      </c>
      <c r="F73" s="11">
        <v>1000</v>
      </c>
      <c r="G73" s="11"/>
      <c r="H73" s="11">
        <f t="shared" si="9"/>
        <v>1000</v>
      </c>
      <c r="I73" s="11">
        <v>1000</v>
      </c>
      <c r="J73" s="11"/>
      <c r="K73" s="11">
        <f t="shared" si="10"/>
        <v>64</v>
      </c>
      <c r="L73" s="11">
        <v>64</v>
      </c>
      <c r="M73" s="11"/>
      <c r="N73" s="29">
        <f t="shared" si="3"/>
        <v>0.064</v>
      </c>
      <c r="O73" s="28">
        <f t="shared" si="4"/>
        <v>64</v>
      </c>
      <c r="P73" s="28">
        <f>SUM(S73)</f>
        <v>64</v>
      </c>
      <c r="Q73" s="28"/>
      <c r="R73" s="11">
        <f t="shared" si="11"/>
        <v>64</v>
      </c>
      <c r="S73" s="11">
        <v>64</v>
      </c>
      <c r="T73" s="11"/>
      <c r="U73" s="29">
        <f t="shared" si="5"/>
        <v>1</v>
      </c>
    </row>
    <row r="74" spans="1:21" ht="12" customHeight="1">
      <c r="A74" s="1"/>
      <c r="B74" s="1"/>
      <c r="C74" s="55" t="s">
        <v>40</v>
      </c>
      <c r="D74" s="55"/>
      <c r="E74" s="3">
        <f t="shared" si="8"/>
        <v>169000</v>
      </c>
      <c r="F74" s="3">
        <f>SUM(F70:F73)</f>
        <v>169000</v>
      </c>
      <c r="G74" s="3">
        <f>SUM(G70+G73)</f>
        <v>0</v>
      </c>
      <c r="H74" s="3" t="e">
        <f t="shared" si="9"/>
        <v>#REF!</v>
      </c>
      <c r="I74" s="3">
        <f>SUM(I70:I73)</f>
        <v>169000</v>
      </c>
      <c r="J74" s="3" t="e">
        <f>SUM(J70+J73+#REF!+#REF!)</f>
        <v>#REF!</v>
      </c>
      <c r="K74" s="3" t="e">
        <f t="shared" si="10"/>
        <v>#REF!</v>
      </c>
      <c r="L74" s="3">
        <f>SUM(L70:L73)</f>
        <v>62120</v>
      </c>
      <c r="M74" s="3" t="e">
        <f>SUM(M70+M73+#REF!+#REF!)</f>
        <v>#REF!</v>
      </c>
      <c r="N74" s="16" t="e">
        <f t="shared" si="3"/>
        <v>#REF!</v>
      </c>
      <c r="O74" s="13">
        <f t="shared" si="4"/>
        <v>127064</v>
      </c>
      <c r="P74" s="13">
        <f>SUM(P70:P73)</f>
        <v>127064</v>
      </c>
      <c r="Q74" s="13"/>
      <c r="R74" s="3">
        <f t="shared" si="11"/>
        <v>122574</v>
      </c>
      <c r="S74" s="3">
        <f>SUM(S70:S73)</f>
        <v>122574</v>
      </c>
      <c r="T74" s="3">
        <f>SUM(T70:T73)</f>
        <v>0</v>
      </c>
      <c r="U74" s="16">
        <f t="shared" si="5"/>
        <v>0.9646634766731725</v>
      </c>
    </row>
    <row r="75" spans="1:21" s="34" customFormat="1" ht="12" customHeight="1">
      <c r="A75" s="31"/>
      <c r="B75" s="31">
        <v>75023</v>
      </c>
      <c r="C75" s="32">
        <v>3020</v>
      </c>
      <c r="D75" s="36" t="s">
        <v>118</v>
      </c>
      <c r="E75" s="11">
        <f t="shared" si="8"/>
        <v>226640</v>
      </c>
      <c r="F75" s="11">
        <v>226640</v>
      </c>
      <c r="G75" s="11"/>
      <c r="H75" s="11">
        <f t="shared" si="9"/>
        <v>232895</v>
      </c>
      <c r="I75" s="11">
        <v>232895</v>
      </c>
      <c r="J75" s="11"/>
      <c r="K75" s="11">
        <f t="shared" si="10"/>
        <v>111536</v>
      </c>
      <c r="L75" s="11">
        <v>111536</v>
      </c>
      <c r="M75" s="11"/>
      <c r="N75" s="29">
        <f t="shared" si="3"/>
        <v>0.4789110972755963</v>
      </c>
      <c r="O75" s="28">
        <f aca="true" t="shared" si="12" ref="O75:O137">SUM(P75:Q75)</f>
        <v>2038</v>
      </c>
      <c r="P75" s="28">
        <v>2038</v>
      </c>
      <c r="Q75" s="28"/>
      <c r="R75" s="11">
        <f t="shared" si="11"/>
        <v>2038</v>
      </c>
      <c r="S75" s="11">
        <v>2038</v>
      </c>
      <c r="T75" s="11"/>
      <c r="U75" s="29">
        <f aca="true" t="shared" si="13" ref="U75:U147">SUM(R75/O75)</f>
        <v>1</v>
      </c>
    </row>
    <row r="76" spans="1:21" s="34" customFormat="1" ht="12" customHeight="1">
      <c r="A76" s="31"/>
      <c r="C76" s="32">
        <v>3030</v>
      </c>
      <c r="D76" s="36" t="s">
        <v>10</v>
      </c>
      <c r="E76" s="11">
        <f t="shared" si="8"/>
        <v>50000</v>
      </c>
      <c r="F76" s="11">
        <v>50000</v>
      </c>
      <c r="G76" s="11"/>
      <c r="H76" s="11">
        <f t="shared" si="9"/>
        <v>50000</v>
      </c>
      <c r="I76" s="11">
        <v>50000</v>
      </c>
      <c r="J76" s="11"/>
      <c r="K76" s="11">
        <f t="shared" si="10"/>
        <v>24487</v>
      </c>
      <c r="L76" s="11">
        <v>24487</v>
      </c>
      <c r="M76" s="11"/>
      <c r="N76" s="29">
        <f t="shared" si="3"/>
        <v>0.48974</v>
      </c>
      <c r="O76" s="28">
        <f t="shared" si="12"/>
        <v>33354</v>
      </c>
      <c r="P76" s="28">
        <v>33354</v>
      </c>
      <c r="Q76" s="28"/>
      <c r="R76" s="11">
        <f t="shared" si="11"/>
        <v>30522</v>
      </c>
      <c r="S76" s="11">
        <v>30522</v>
      </c>
      <c r="T76" s="11"/>
      <c r="U76" s="29">
        <f t="shared" si="13"/>
        <v>0.9150926425616118</v>
      </c>
    </row>
    <row r="77" spans="1:21" s="34" customFormat="1" ht="12" customHeight="1">
      <c r="A77" s="31"/>
      <c r="B77" s="39"/>
      <c r="C77" s="32">
        <v>4010</v>
      </c>
      <c r="D77" s="36" t="s">
        <v>34</v>
      </c>
      <c r="E77" s="11">
        <f t="shared" si="8"/>
        <v>2222500</v>
      </c>
      <c r="F77" s="11">
        <v>2222500</v>
      </c>
      <c r="G77" s="11"/>
      <c r="H77" s="11">
        <f t="shared" si="9"/>
        <v>2222500</v>
      </c>
      <c r="I77" s="11">
        <v>2222500</v>
      </c>
      <c r="J77" s="11"/>
      <c r="K77" s="11">
        <f t="shared" si="10"/>
        <v>1080178</v>
      </c>
      <c r="L77" s="11">
        <v>1080178</v>
      </c>
      <c r="M77" s="11"/>
      <c r="N77" s="29">
        <f t="shared" si="3"/>
        <v>0.4860193475815523</v>
      </c>
      <c r="O77" s="28">
        <f t="shared" si="12"/>
        <v>2181500</v>
      </c>
      <c r="P77" s="28">
        <v>2181500</v>
      </c>
      <c r="Q77" s="28"/>
      <c r="R77" s="11">
        <f t="shared" si="11"/>
        <v>2177643</v>
      </c>
      <c r="S77" s="11">
        <v>2177643</v>
      </c>
      <c r="T77" s="11"/>
      <c r="U77" s="29">
        <f t="shared" si="13"/>
        <v>0.9982319504927802</v>
      </c>
    </row>
    <row r="78" spans="1:21" s="34" customFormat="1" ht="12" customHeight="1">
      <c r="A78" s="31"/>
      <c r="B78" s="31"/>
      <c r="C78" s="32">
        <v>4040</v>
      </c>
      <c r="D78" s="36" t="s">
        <v>35</v>
      </c>
      <c r="E78" s="11">
        <f t="shared" si="8"/>
        <v>156900</v>
      </c>
      <c r="F78" s="11">
        <v>156900</v>
      </c>
      <c r="G78" s="11"/>
      <c r="H78" s="11">
        <f t="shared" si="9"/>
        <v>156900</v>
      </c>
      <c r="I78" s="11">
        <v>156900</v>
      </c>
      <c r="J78" s="11"/>
      <c r="K78" s="11">
        <f t="shared" si="10"/>
        <v>151071</v>
      </c>
      <c r="L78" s="11">
        <v>151071</v>
      </c>
      <c r="M78" s="11"/>
      <c r="N78" s="29">
        <f t="shared" si="3"/>
        <v>0.962848948374761</v>
      </c>
      <c r="O78" s="28">
        <f t="shared" si="12"/>
        <v>151071</v>
      </c>
      <c r="P78" s="28">
        <v>151071</v>
      </c>
      <c r="Q78" s="28"/>
      <c r="R78" s="11">
        <f t="shared" si="11"/>
        <v>151070</v>
      </c>
      <c r="S78" s="11">
        <v>151070</v>
      </c>
      <c r="T78" s="11"/>
      <c r="U78" s="29">
        <f t="shared" si="13"/>
        <v>0.9999933805958787</v>
      </c>
    </row>
    <row r="79" spans="1:21" s="34" customFormat="1" ht="12" customHeight="1">
      <c r="A79" s="31"/>
      <c r="B79" s="31"/>
      <c r="C79" s="32">
        <v>4100</v>
      </c>
      <c r="D79" s="41" t="s">
        <v>41</v>
      </c>
      <c r="E79" s="11">
        <f t="shared" si="8"/>
        <v>11000</v>
      </c>
      <c r="F79" s="11">
        <v>11000</v>
      </c>
      <c r="G79" s="11"/>
      <c r="H79" s="11">
        <f t="shared" si="9"/>
        <v>11000</v>
      </c>
      <c r="I79" s="11">
        <v>11000</v>
      </c>
      <c r="J79" s="11"/>
      <c r="K79" s="11">
        <f t="shared" si="10"/>
        <v>5860</v>
      </c>
      <c r="L79" s="11">
        <v>5860</v>
      </c>
      <c r="M79" s="11"/>
      <c r="N79" s="29">
        <f t="shared" si="3"/>
        <v>0.5327272727272727</v>
      </c>
      <c r="O79" s="28">
        <f t="shared" si="12"/>
        <v>8670</v>
      </c>
      <c r="P79" s="28">
        <v>8670</v>
      </c>
      <c r="Q79" s="28"/>
      <c r="R79" s="11">
        <f t="shared" si="11"/>
        <v>8627</v>
      </c>
      <c r="S79" s="11">
        <v>8627</v>
      </c>
      <c r="T79" s="11"/>
      <c r="U79" s="29">
        <f t="shared" si="13"/>
        <v>0.995040369088812</v>
      </c>
    </row>
    <row r="80" spans="1:21" s="34" customFormat="1" ht="12" customHeight="1">
      <c r="A80" s="31"/>
      <c r="B80" s="31"/>
      <c r="C80" s="32">
        <v>4110</v>
      </c>
      <c r="D80" s="36" t="s">
        <v>26</v>
      </c>
      <c r="E80" s="11">
        <f t="shared" si="8"/>
        <v>413000</v>
      </c>
      <c r="F80" s="11">
        <v>413000</v>
      </c>
      <c r="G80" s="11"/>
      <c r="H80" s="11">
        <f t="shared" si="9"/>
        <v>413000</v>
      </c>
      <c r="I80" s="11">
        <v>413000</v>
      </c>
      <c r="J80" s="11"/>
      <c r="K80" s="11">
        <f t="shared" si="10"/>
        <v>210015</v>
      </c>
      <c r="L80" s="11">
        <v>210015</v>
      </c>
      <c r="M80" s="11"/>
      <c r="N80" s="29">
        <f t="shared" si="3"/>
        <v>0.5085108958837773</v>
      </c>
      <c r="O80" s="28">
        <f t="shared" si="12"/>
        <v>393000</v>
      </c>
      <c r="P80" s="28">
        <v>393000</v>
      </c>
      <c r="Q80" s="28"/>
      <c r="R80" s="11">
        <f t="shared" si="11"/>
        <v>387294</v>
      </c>
      <c r="S80" s="11">
        <v>387294</v>
      </c>
      <c r="T80" s="11"/>
      <c r="U80" s="29">
        <f t="shared" si="13"/>
        <v>0.9854809160305343</v>
      </c>
    </row>
    <row r="81" spans="1:21" s="34" customFormat="1" ht="12" customHeight="1">
      <c r="A81" s="31"/>
      <c r="B81" s="31"/>
      <c r="C81" s="32">
        <v>4120</v>
      </c>
      <c r="D81" s="36" t="s">
        <v>27</v>
      </c>
      <c r="E81" s="11">
        <f t="shared" si="8"/>
        <v>57000</v>
      </c>
      <c r="F81" s="11">
        <v>57000</v>
      </c>
      <c r="G81" s="11"/>
      <c r="H81" s="11">
        <f t="shared" si="9"/>
        <v>57000</v>
      </c>
      <c r="I81" s="11">
        <v>57000</v>
      </c>
      <c r="J81" s="11"/>
      <c r="K81" s="11">
        <f t="shared" si="10"/>
        <v>28924</v>
      </c>
      <c r="L81" s="11">
        <v>28924</v>
      </c>
      <c r="M81" s="11"/>
      <c r="N81" s="29">
        <f t="shared" si="3"/>
        <v>0.507438596491228</v>
      </c>
      <c r="O81" s="28">
        <f t="shared" si="12"/>
        <v>57000</v>
      </c>
      <c r="P81" s="28">
        <v>57000</v>
      </c>
      <c r="Q81" s="28"/>
      <c r="R81" s="11">
        <f t="shared" si="11"/>
        <v>55319</v>
      </c>
      <c r="S81" s="11">
        <v>55319</v>
      </c>
      <c r="T81" s="11"/>
      <c r="U81" s="29">
        <f t="shared" si="13"/>
        <v>0.9705087719298245</v>
      </c>
    </row>
    <row r="82" spans="1:21" s="34" customFormat="1" ht="12" customHeight="1">
      <c r="A82" s="31"/>
      <c r="B82" s="31"/>
      <c r="C82" s="32">
        <v>4140</v>
      </c>
      <c r="D82" s="31" t="s">
        <v>130</v>
      </c>
      <c r="E82" s="11">
        <f t="shared" si="8"/>
        <v>44500</v>
      </c>
      <c r="F82" s="11">
        <v>44500</v>
      </c>
      <c r="G82" s="11"/>
      <c r="H82" s="11">
        <f t="shared" si="9"/>
        <v>14184</v>
      </c>
      <c r="I82" s="11">
        <v>14184</v>
      </c>
      <c r="J82" s="11"/>
      <c r="K82" s="11">
        <f t="shared" si="10"/>
        <v>4767</v>
      </c>
      <c r="L82" s="11">
        <v>4767</v>
      </c>
      <c r="M82" s="11"/>
      <c r="N82" s="29">
        <f t="shared" si="3"/>
        <v>0.336082910321489</v>
      </c>
      <c r="O82" s="28">
        <f t="shared" si="12"/>
        <v>10514</v>
      </c>
      <c r="P82" s="28">
        <v>10514</v>
      </c>
      <c r="Q82" s="28"/>
      <c r="R82" s="11">
        <f t="shared" si="11"/>
        <v>10511</v>
      </c>
      <c r="S82" s="11">
        <v>10511</v>
      </c>
      <c r="T82" s="11"/>
      <c r="U82" s="29">
        <f t="shared" si="13"/>
        <v>0.9997146661594065</v>
      </c>
    </row>
    <row r="83" spans="1:21" s="34" customFormat="1" ht="12" customHeight="1">
      <c r="A83" s="31"/>
      <c r="B83" s="31"/>
      <c r="C83" s="32">
        <v>4210</v>
      </c>
      <c r="D83" s="36" t="s">
        <v>11</v>
      </c>
      <c r="E83" s="11">
        <f t="shared" si="8"/>
        <v>120300</v>
      </c>
      <c r="F83" s="11">
        <v>120300</v>
      </c>
      <c r="G83" s="11"/>
      <c r="H83" s="11">
        <f t="shared" si="9"/>
        <v>120300</v>
      </c>
      <c r="I83" s="11">
        <v>120300</v>
      </c>
      <c r="J83" s="11"/>
      <c r="K83" s="11">
        <f t="shared" si="10"/>
        <v>53464</v>
      </c>
      <c r="L83" s="11">
        <v>53464</v>
      </c>
      <c r="M83" s="11"/>
      <c r="N83" s="29">
        <f t="shared" si="3"/>
        <v>0.44442227763923525</v>
      </c>
      <c r="O83" s="28">
        <f t="shared" si="12"/>
        <v>101500</v>
      </c>
      <c r="P83" s="28">
        <v>101500</v>
      </c>
      <c r="Q83" s="28"/>
      <c r="R83" s="11">
        <f t="shared" si="11"/>
        <v>96938</v>
      </c>
      <c r="S83" s="11">
        <v>96938</v>
      </c>
      <c r="T83" s="11"/>
      <c r="U83" s="29">
        <f t="shared" si="13"/>
        <v>0.9550541871921182</v>
      </c>
    </row>
    <row r="84" spans="1:21" s="34" customFormat="1" ht="12" customHeight="1">
      <c r="A84" s="31"/>
      <c r="B84" s="31"/>
      <c r="C84" s="32">
        <v>4260</v>
      </c>
      <c r="D84" s="36" t="s">
        <v>28</v>
      </c>
      <c r="E84" s="11">
        <f t="shared" si="8"/>
        <v>31300</v>
      </c>
      <c r="F84" s="11">
        <v>31300</v>
      </c>
      <c r="G84" s="11"/>
      <c r="H84" s="11">
        <f t="shared" si="9"/>
        <v>31300</v>
      </c>
      <c r="I84" s="11">
        <v>31300</v>
      </c>
      <c r="J84" s="11"/>
      <c r="K84" s="11">
        <f t="shared" si="10"/>
        <v>16988</v>
      </c>
      <c r="L84" s="11">
        <v>16988</v>
      </c>
      <c r="M84" s="11"/>
      <c r="N84" s="29">
        <f aca="true" t="shared" si="14" ref="N84:N172">SUM(K84/H84)</f>
        <v>0.5427476038338658</v>
      </c>
      <c r="O84" s="28">
        <f t="shared" si="12"/>
        <v>27100</v>
      </c>
      <c r="P84" s="28">
        <v>27100</v>
      </c>
      <c r="Q84" s="28"/>
      <c r="R84" s="11">
        <f t="shared" si="11"/>
        <v>27088</v>
      </c>
      <c r="S84" s="11">
        <v>27088</v>
      </c>
      <c r="T84" s="11"/>
      <c r="U84" s="29">
        <f t="shared" si="13"/>
        <v>0.9995571955719558</v>
      </c>
    </row>
    <row r="85" spans="1:21" s="34" customFormat="1" ht="12" customHeight="1">
      <c r="A85" s="31"/>
      <c r="B85" s="31"/>
      <c r="C85" s="32">
        <v>4270</v>
      </c>
      <c r="D85" s="36" t="s">
        <v>13</v>
      </c>
      <c r="E85" s="11">
        <f t="shared" si="8"/>
        <v>20000</v>
      </c>
      <c r="F85" s="11">
        <v>20000</v>
      </c>
      <c r="G85" s="11"/>
      <c r="H85" s="11">
        <f t="shared" si="9"/>
        <v>20000</v>
      </c>
      <c r="I85" s="11">
        <v>20000</v>
      </c>
      <c r="J85" s="11"/>
      <c r="K85" s="11">
        <f t="shared" si="10"/>
        <v>1092</v>
      </c>
      <c r="L85" s="11">
        <v>1092</v>
      </c>
      <c r="M85" s="11"/>
      <c r="N85" s="29">
        <f t="shared" si="14"/>
        <v>0.0546</v>
      </c>
      <c r="O85" s="28">
        <f t="shared" si="12"/>
        <v>11100</v>
      </c>
      <c r="P85" s="28">
        <v>11100</v>
      </c>
      <c r="Q85" s="28"/>
      <c r="R85" s="11">
        <f t="shared" si="11"/>
        <v>11075</v>
      </c>
      <c r="S85" s="11">
        <v>11075</v>
      </c>
      <c r="T85" s="11"/>
      <c r="U85" s="29">
        <f t="shared" si="13"/>
        <v>0.9977477477477478</v>
      </c>
    </row>
    <row r="86" spans="1:21" s="34" customFormat="1" ht="12" customHeight="1">
      <c r="A86" s="31"/>
      <c r="B86" s="31"/>
      <c r="C86" s="32">
        <v>4300</v>
      </c>
      <c r="D86" s="36" t="s">
        <v>14</v>
      </c>
      <c r="E86" s="11">
        <f t="shared" si="8"/>
        <v>297000</v>
      </c>
      <c r="F86" s="11">
        <v>297000</v>
      </c>
      <c r="G86" s="11"/>
      <c r="H86" s="11">
        <f t="shared" si="9"/>
        <v>322000</v>
      </c>
      <c r="I86" s="11">
        <v>322000</v>
      </c>
      <c r="J86" s="11"/>
      <c r="K86" s="11">
        <f t="shared" si="10"/>
        <v>189229</v>
      </c>
      <c r="L86" s="11">
        <v>189229</v>
      </c>
      <c r="M86" s="11"/>
      <c r="N86" s="29">
        <f t="shared" si="14"/>
        <v>0.587667701863354</v>
      </c>
      <c r="O86" s="28">
        <f t="shared" si="12"/>
        <v>376633</v>
      </c>
      <c r="P86" s="28">
        <v>376633</v>
      </c>
      <c r="Q86" s="28"/>
      <c r="R86" s="11">
        <f t="shared" si="11"/>
        <v>372356</v>
      </c>
      <c r="S86" s="11">
        <v>372356</v>
      </c>
      <c r="T86" s="11"/>
      <c r="U86" s="29">
        <f t="shared" si="13"/>
        <v>0.9886441177485775</v>
      </c>
    </row>
    <row r="87" spans="1:21" s="34" customFormat="1" ht="12" customHeight="1">
      <c r="A87" s="31"/>
      <c r="B87" s="31"/>
      <c r="C87" s="32">
        <v>4410</v>
      </c>
      <c r="D87" s="36" t="s">
        <v>39</v>
      </c>
      <c r="E87" s="11">
        <f t="shared" si="8"/>
        <v>33000</v>
      </c>
      <c r="F87" s="11">
        <v>33000</v>
      </c>
      <c r="G87" s="11"/>
      <c r="H87" s="11">
        <f t="shared" si="9"/>
        <v>33000</v>
      </c>
      <c r="I87" s="11">
        <v>33000</v>
      </c>
      <c r="J87" s="11"/>
      <c r="K87" s="11">
        <f t="shared" si="10"/>
        <v>22588</v>
      </c>
      <c r="L87" s="11">
        <v>22588</v>
      </c>
      <c r="M87" s="11"/>
      <c r="N87" s="29">
        <f t="shared" si="14"/>
        <v>0.6844848484848485</v>
      </c>
      <c r="O87" s="28">
        <f t="shared" si="12"/>
        <v>48500</v>
      </c>
      <c r="P87" s="28">
        <v>48500</v>
      </c>
      <c r="Q87" s="28"/>
      <c r="R87" s="11">
        <f t="shared" si="11"/>
        <v>47651</v>
      </c>
      <c r="S87" s="11">
        <v>47651</v>
      </c>
      <c r="T87" s="11"/>
      <c r="U87" s="29">
        <f t="shared" si="13"/>
        <v>0.9824948453608248</v>
      </c>
    </row>
    <row r="88" spans="1:21" s="34" customFormat="1" ht="12" customHeight="1">
      <c r="A88" s="31"/>
      <c r="B88" s="31"/>
      <c r="C88" s="32">
        <v>4430</v>
      </c>
      <c r="D88" s="36" t="s">
        <v>20</v>
      </c>
      <c r="E88" s="11">
        <f t="shared" si="8"/>
        <v>22000</v>
      </c>
      <c r="F88" s="11">
        <v>22000</v>
      </c>
      <c r="G88" s="11"/>
      <c r="H88" s="11">
        <f t="shared" si="9"/>
        <v>22000</v>
      </c>
      <c r="I88" s="11">
        <v>22000</v>
      </c>
      <c r="J88" s="11"/>
      <c r="K88" s="11">
        <f t="shared" si="10"/>
        <v>4798</v>
      </c>
      <c r="L88" s="11">
        <v>4798</v>
      </c>
      <c r="M88" s="11"/>
      <c r="N88" s="29">
        <f t="shared" si="14"/>
        <v>0.21809090909090909</v>
      </c>
      <c r="O88" s="28">
        <f t="shared" si="12"/>
        <v>12144</v>
      </c>
      <c r="P88" s="28">
        <v>12144</v>
      </c>
      <c r="Q88" s="28"/>
      <c r="R88" s="11">
        <f t="shared" si="11"/>
        <v>10892</v>
      </c>
      <c r="S88" s="11">
        <v>10892</v>
      </c>
      <c r="T88" s="11"/>
      <c r="U88" s="29">
        <f t="shared" si="13"/>
        <v>0.8969038208168643</v>
      </c>
    </row>
    <row r="89" spans="1:21" s="34" customFormat="1" ht="12" customHeight="1">
      <c r="A89" s="31"/>
      <c r="B89" s="31"/>
      <c r="C89" s="32">
        <v>4440</v>
      </c>
      <c r="D89" s="31" t="s">
        <v>42</v>
      </c>
      <c r="E89" s="11">
        <f t="shared" si="8"/>
        <v>30000</v>
      </c>
      <c r="F89" s="11">
        <v>30000</v>
      </c>
      <c r="G89" s="11"/>
      <c r="H89" s="11">
        <f t="shared" si="9"/>
        <v>35216</v>
      </c>
      <c r="I89" s="11">
        <v>35216</v>
      </c>
      <c r="J89" s="11"/>
      <c r="K89" s="11">
        <f t="shared" si="10"/>
        <v>22250</v>
      </c>
      <c r="L89" s="11">
        <v>22250</v>
      </c>
      <c r="M89" s="11"/>
      <c r="N89" s="29">
        <f t="shared" si="14"/>
        <v>0.6318150840527034</v>
      </c>
      <c r="O89" s="28">
        <f t="shared" si="12"/>
        <v>35216</v>
      </c>
      <c r="P89" s="28">
        <v>35216</v>
      </c>
      <c r="Q89" s="28"/>
      <c r="R89" s="11">
        <f t="shared" si="11"/>
        <v>35216</v>
      </c>
      <c r="S89" s="11">
        <v>35216</v>
      </c>
      <c r="T89" s="11"/>
      <c r="U89" s="29">
        <f t="shared" si="13"/>
        <v>1</v>
      </c>
    </row>
    <row r="90" spans="1:21" s="34" customFormat="1" ht="12" customHeight="1">
      <c r="A90" s="31"/>
      <c r="B90" s="31"/>
      <c r="C90" s="32">
        <v>4600</v>
      </c>
      <c r="D90" s="31" t="s">
        <v>110</v>
      </c>
      <c r="E90" s="11"/>
      <c r="F90" s="11"/>
      <c r="G90" s="11"/>
      <c r="H90" s="11">
        <f t="shared" si="9"/>
        <v>100</v>
      </c>
      <c r="I90" s="11">
        <v>100</v>
      </c>
      <c r="J90" s="11"/>
      <c r="K90" s="11">
        <f t="shared" si="10"/>
        <v>0</v>
      </c>
      <c r="L90" s="11">
        <v>0</v>
      </c>
      <c r="M90" s="11"/>
      <c r="N90" s="29">
        <f t="shared" si="14"/>
        <v>0</v>
      </c>
      <c r="O90" s="28">
        <f t="shared" si="12"/>
        <v>100</v>
      </c>
      <c r="P90" s="28">
        <v>100</v>
      </c>
      <c r="Q90" s="28"/>
      <c r="R90" s="11">
        <f t="shared" si="11"/>
        <v>100</v>
      </c>
      <c r="S90" s="11">
        <v>100</v>
      </c>
      <c r="T90" s="11"/>
      <c r="U90" s="29">
        <f t="shared" si="13"/>
        <v>1</v>
      </c>
    </row>
    <row r="91" spans="1:21" s="34" customFormat="1" ht="12" customHeight="1">
      <c r="A91" s="31"/>
      <c r="B91" s="31"/>
      <c r="C91" s="32">
        <v>6050</v>
      </c>
      <c r="D91" s="31" t="s">
        <v>114</v>
      </c>
      <c r="E91" s="11">
        <f t="shared" si="8"/>
        <v>30000</v>
      </c>
      <c r="F91" s="11"/>
      <c r="G91" s="11">
        <v>30000</v>
      </c>
      <c r="H91" s="11">
        <f t="shared" si="9"/>
        <v>30000</v>
      </c>
      <c r="I91" s="11"/>
      <c r="J91" s="11">
        <v>30000</v>
      </c>
      <c r="K91" s="11">
        <v>0</v>
      </c>
      <c r="L91" s="11"/>
      <c r="M91" s="11">
        <v>11000</v>
      </c>
      <c r="N91" s="29">
        <f t="shared" si="14"/>
        <v>0</v>
      </c>
      <c r="O91" s="28">
        <f t="shared" si="12"/>
        <v>0</v>
      </c>
      <c r="P91" s="28">
        <f>SUM(S91)</f>
        <v>0</v>
      </c>
      <c r="Q91" s="28"/>
      <c r="R91" s="11">
        <f t="shared" si="11"/>
        <v>0</v>
      </c>
      <c r="S91" s="11"/>
      <c r="T91" s="11">
        <v>0</v>
      </c>
      <c r="U91" s="29" t="e">
        <f t="shared" si="13"/>
        <v>#DIV/0!</v>
      </c>
    </row>
    <row r="92" spans="1:21" s="34" customFormat="1" ht="12" customHeight="1">
      <c r="A92" s="31"/>
      <c r="B92" s="31"/>
      <c r="C92" s="32">
        <v>6060</v>
      </c>
      <c r="D92" s="31" t="s">
        <v>121</v>
      </c>
      <c r="E92" s="11">
        <f t="shared" si="8"/>
        <v>52000</v>
      </c>
      <c r="F92" s="11"/>
      <c r="G92" s="11">
        <f>110000-58000</f>
        <v>52000</v>
      </c>
      <c r="H92" s="11">
        <f t="shared" si="9"/>
        <v>52000</v>
      </c>
      <c r="I92" s="11"/>
      <c r="J92" s="11">
        <f>110000-58000</f>
        <v>52000</v>
      </c>
      <c r="K92" s="11">
        <v>21000</v>
      </c>
      <c r="L92" s="11"/>
      <c r="M92" s="11">
        <v>10000</v>
      </c>
      <c r="N92" s="29">
        <f t="shared" si="14"/>
        <v>0.40384615384615385</v>
      </c>
      <c r="O92" s="28">
        <f t="shared" si="12"/>
        <v>99000</v>
      </c>
      <c r="P92" s="28">
        <v>0</v>
      </c>
      <c r="Q92" s="28">
        <v>99000</v>
      </c>
      <c r="R92" s="11">
        <f t="shared" si="11"/>
        <v>98398</v>
      </c>
      <c r="S92" s="11"/>
      <c r="T92" s="11">
        <v>98398</v>
      </c>
      <c r="U92" s="29">
        <f t="shared" si="13"/>
        <v>0.9939191919191919</v>
      </c>
    </row>
    <row r="93" spans="1:21" ht="12" customHeight="1">
      <c r="A93" s="1"/>
      <c r="B93" s="1"/>
      <c r="C93" s="55" t="s">
        <v>43</v>
      </c>
      <c r="D93" s="55"/>
      <c r="E93" s="3">
        <f t="shared" si="8"/>
        <v>3590500</v>
      </c>
      <c r="F93" s="3">
        <f>SUM(F76:F89)</f>
        <v>3508500</v>
      </c>
      <c r="G93" s="3">
        <f>SUM(G91:G92)</f>
        <v>82000</v>
      </c>
      <c r="H93" s="3">
        <f t="shared" si="9"/>
        <v>3590500</v>
      </c>
      <c r="I93" s="3">
        <f>SUM(I76:I90)</f>
        <v>3508500</v>
      </c>
      <c r="J93" s="3">
        <f>SUM(J91:J92)</f>
        <v>82000</v>
      </c>
      <c r="K93" s="3">
        <f t="shared" si="10"/>
        <v>1836711</v>
      </c>
      <c r="L93" s="3">
        <f>SUM(L76:L90)</f>
        <v>1815711</v>
      </c>
      <c r="M93" s="3">
        <f>SUM(M91:M92)</f>
        <v>21000</v>
      </c>
      <c r="N93" s="16">
        <f t="shared" si="14"/>
        <v>0.5115474167943184</v>
      </c>
      <c r="O93" s="13">
        <f t="shared" si="12"/>
        <v>3548440</v>
      </c>
      <c r="P93" s="13">
        <f>SUM(P75:P92)</f>
        <v>3449440</v>
      </c>
      <c r="Q93" s="13">
        <f>SUM(Q92)</f>
        <v>99000</v>
      </c>
      <c r="R93" s="3">
        <f>SUM(S93:T93)</f>
        <v>3522738</v>
      </c>
      <c r="S93" s="3">
        <f>SUM(S75:S90)</f>
        <v>3424340</v>
      </c>
      <c r="T93" s="3">
        <f>SUM(T91:T92)</f>
        <v>98398</v>
      </c>
      <c r="U93" s="16">
        <f t="shared" si="13"/>
        <v>0.9927568170801817</v>
      </c>
    </row>
    <row r="94" spans="1:21" s="34" customFormat="1" ht="12" customHeight="1">
      <c r="A94" s="31"/>
      <c r="B94" s="31">
        <v>75056</v>
      </c>
      <c r="C94" s="32">
        <v>4110</v>
      </c>
      <c r="D94" s="36" t="s">
        <v>26</v>
      </c>
      <c r="E94" s="11"/>
      <c r="F94" s="11"/>
      <c r="G94" s="11"/>
      <c r="H94" s="11">
        <f>SUM(I94:J94)</f>
        <v>449</v>
      </c>
      <c r="I94" s="11">
        <v>449</v>
      </c>
      <c r="J94" s="11"/>
      <c r="K94" s="11">
        <f>SUM(L94:M94)</f>
        <v>0</v>
      </c>
      <c r="L94" s="11">
        <v>0</v>
      </c>
      <c r="M94" s="11"/>
      <c r="N94" s="29">
        <f t="shared" si="14"/>
        <v>0</v>
      </c>
      <c r="O94" s="28">
        <f t="shared" si="12"/>
        <v>449</v>
      </c>
      <c r="P94" s="28">
        <v>449</v>
      </c>
      <c r="Q94" s="28"/>
      <c r="R94" s="11">
        <f>SUM(S94:T94)</f>
        <v>449</v>
      </c>
      <c r="S94" s="11">
        <v>449</v>
      </c>
      <c r="T94" s="11"/>
      <c r="U94" s="29">
        <f t="shared" si="13"/>
        <v>1</v>
      </c>
    </row>
    <row r="95" spans="1:21" s="34" customFormat="1" ht="12" customHeight="1">
      <c r="A95" s="31"/>
      <c r="B95" s="31"/>
      <c r="C95" s="32">
        <v>4120</v>
      </c>
      <c r="D95" s="36" t="s">
        <v>27</v>
      </c>
      <c r="E95" s="11"/>
      <c r="F95" s="11"/>
      <c r="G95" s="11"/>
      <c r="H95" s="11">
        <f>SUM(I95:J95)</f>
        <v>67</v>
      </c>
      <c r="I95" s="11">
        <v>67</v>
      </c>
      <c r="J95" s="11"/>
      <c r="K95" s="11">
        <f>SUM(L95:M95)</f>
        <v>0</v>
      </c>
      <c r="L95" s="11">
        <v>0</v>
      </c>
      <c r="M95" s="11"/>
      <c r="N95" s="29">
        <f t="shared" si="14"/>
        <v>0</v>
      </c>
      <c r="O95" s="28">
        <f t="shared" si="12"/>
        <v>67</v>
      </c>
      <c r="P95" s="28">
        <v>67</v>
      </c>
      <c r="Q95" s="28"/>
      <c r="R95" s="11">
        <f>SUM(S95:T95)</f>
        <v>67</v>
      </c>
      <c r="S95" s="11">
        <v>67</v>
      </c>
      <c r="T95" s="11"/>
      <c r="U95" s="29">
        <f t="shared" si="13"/>
        <v>1</v>
      </c>
    </row>
    <row r="96" spans="1:21" s="34" customFormat="1" ht="12" customHeight="1">
      <c r="A96" s="31"/>
      <c r="B96" s="31"/>
      <c r="C96" s="42">
        <v>4300</v>
      </c>
      <c r="D96" s="36" t="s">
        <v>14</v>
      </c>
      <c r="E96" s="11">
        <f>SUM(F96:G96)</f>
        <v>0</v>
      </c>
      <c r="F96" s="11"/>
      <c r="G96" s="11"/>
      <c r="H96" s="11">
        <f>SUM(I96:J96)</f>
        <v>10904</v>
      </c>
      <c r="I96" s="11">
        <v>10904</v>
      </c>
      <c r="J96" s="11"/>
      <c r="K96" s="11">
        <f>SUM(L96:M96)</f>
        <v>1280</v>
      </c>
      <c r="L96" s="11">
        <v>1280</v>
      </c>
      <c r="M96" s="11"/>
      <c r="N96" s="29">
        <f>SUM(K96/H96)</f>
        <v>0.11738811445341159</v>
      </c>
      <c r="O96" s="28">
        <f t="shared" si="12"/>
        <v>2769</v>
      </c>
      <c r="P96" s="28">
        <v>2769</v>
      </c>
      <c r="Q96" s="28"/>
      <c r="R96" s="11">
        <f>SUM(S96:T96)</f>
        <v>2769</v>
      </c>
      <c r="S96" s="11">
        <v>2769</v>
      </c>
      <c r="T96" s="11"/>
      <c r="U96" s="29">
        <f t="shared" si="13"/>
        <v>1</v>
      </c>
    </row>
    <row r="97" spans="1:21" ht="12" customHeight="1">
      <c r="A97" s="1"/>
      <c r="B97" s="1"/>
      <c r="C97" s="55" t="s">
        <v>111</v>
      </c>
      <c r="D97" s="76"/>
      <c r="E97" s="6"/>
      <c r="F97" s="6"/>
      <c r="G97" s="6"/>
      <c r="H97" s="3">
        <f>SUM(I97:J97)</f>
        <v>516</v>
      </c>
      <c r="I97" s="3">
        <f>SUM(I94:I95)</f>
        <v>516</v>
      </c>
      <c r="J97" s="3"/>
      <c r="K97" s="3">
        <f>SUM(L97:M97)</f>
        <v>0</v>
      </c>
      <c r="L97" s="3">
        <f>SUM(L94:L95)</f>
        <v>0</v>
      </c>
      <c r="M97" s="3"/>
      <c r="N97" s="16">
        <f t="shared" si="14"/>
        <v>0</v>
      </c>
      <c r="O97" s="13">
        <f t="shared" si="12"/>
        <v>3285</v>
      </c>
      <c r="P97" s="13">
        <f>SUM(P94:P96)</f>
        <v>3285</v>
      </c>
      <c r="Q97" s="13"/>
      <c r="R97" s="3">
        <f>SUM(S97:T97)</f>
        <v>3285</v>
      </c>
      <c r="S97" s="3">
        <f>SUM(S94:S96)</f>
        <v>3285</v>
      </c>
      <c r="T97" s="3"/>
      <c r="U97" s="29">
        <f t="shared" si="13"/>
        <v>1</v>
      </c>
    </row>
    <row r="98" spans="1:21" s="34" customFormat="1" ht="12" customHeight="1">
      <c r="A98" s="32"/>
      <c r="B98" s="32">
        <v>75095</v>
      </c>
      <c r="C98" s="32">
        <v>2900</v>
      </c>
      <c r="D98" s="36" t="s">
        <v>44</v>
      </c>
      <c r="E98" s="11">
        <f t="shared" si="8"/>
        <v>18950</v>
      </c>
      <c r="F98" s="11">
        <v>18950</v>
      </c>
      <c r="G98" s="11"/>
      <c r="H98" s="11">
        <f t="shared" si="9"/>
        <v>18950</v>
      </c>
      <c r="I98" s="11">
        <v>18950</v>
      </c>
      <c r="J98" s="11"/>
      <c r="K98" s="11">
        <f t="shared" si="10"/>
        <v>0</v>
      </c>
      <c r="L98" s="11">
        <v>0</v>
      </c>
      <c r="M98" s="11"/>
      <c r="N98" s="29">
        <f t="shared" si="14"/>
        <v>0</v>
      </c>
      <c r="O98" s="28">
        <f t="shared" si="12"/>
        <v>6584</v>
      </c>
      <c r="P98" s="28">
        <v>6584</v>
      </c>
      <c r="Q98" s="28"/>
      <c r="R98" s="11">
        <f aca="true" t="shared" si="15" ref="R98:R186">SUM(S98:T98)</f>
        <v>6583</v>
      </c>
      <c r="S98" s="11">
        <v>6583</v>
      </c>
      <c r="T98" s="11"/>
      <c r="U98" s="29">
        <f t="shared" si="13"/>
        <v>0.9998481166464156</v>
      </c>
    </row>
    <row r="99" spans="1:21" s="34" customFormat="1" ht="12" customHeight="1">
      <c r="A99" s="32"/>
      <c r="B99" s="32"/>
      <c r="C99" s="32">
        <v>4210</v>
      </c>
      <c r="D99" s="36" t="s">
        <v>11</v>
      </c>
      <c r="E99" s="11"/>
      <c r="F99" s="11"/>
      <c r="G99" s="11"/>
      <c r="H99" s="11">
        <f t="shared" si="9"/>
        <v>4239</v>
      </c>
      <c r="I99" s="11">
        <v>4239</v>
      </c>
      <c r="J99" s="11"/>
      <c r="K99" s="11">
        <f t="shared" si="10"/>
        <v>1608</v>
      </c>
      <c r="L99" s="11">
        <v>1608</v>
      </c>
      <c r="M99" s="11"/>
      <c r="N99" s="29">
        <f t="shared" si="14"/>
        <v>0.37933474876150036</v>
      </c>
      <c r="O99" s="28">
        <f t="shared" si="12"/>
        <v>7978</v>
      </c>
      <c r="P99" s="28">
        <v>7978</v>
      </c>
      <c r="Q99" s="28"/>
      <c r="R99" s="11">
        <f t="shared" si="15"/>
        <v>7580</v>
      </c>
      <c r="S99" s="11">
        <v>7580</v>
      </c>
      <c r="T99" s="11"/>
      <c r="U99" s="29">
        <f t="shared" si="13"/>
        <v>0.9501128102281273</v>
      </c>
    </row>
    <row r="100" spans="1:21" s="34" customFormat="1" ht="12" customHeight="1">
      <c r="A100" s="32"/>
      <c r="B100" s="39"/>
      <c r="C100" s="42">
        <v>4300</v>
      </c>
      <c r="D100" s="36" t="s">
        <v>14</v>
      </c>
      <c r="E100" s="11">
        <f t="shared" si="8"/>
        <v>6000</v>
      </c>
      <c r="F100" s="11">
        <v>6000</v>
      </c>
      <c r="G100" s="11"/>
      <c r="H100" s="11">
        <f t="shared" si="9"/>
        <v>10904</v>
      </c>
      <c r="I100" s="11">
        <v>10904</v>
      </c>
      <c r="J100" s="11"/>
      <c r="K100" s="11">
        <f t="shared" si="10"/>
        <v>1280</v>
      </c>
      <c r="L100" s="11">
        <v>1280</v>
      </c>
      <c r="M100" s="11"/>
      <c r="N100" s="29">
        <f t="shared" si="14"/>
        <v>0.11738811445341159</v>
      </c>
      <c r="O100" s="28">
        <f t="shared" si="12"/>
        <v>9429</v>
      </c>
      <c r="P100" s="28">
        <v>9429</v>
      </c>
      <c r="Q100" s="28"/>
      <c r="R100" s="11">
        <f t="shared" si="15"/>
        <v>7953</v>
      </c>
      <c r="S100" s="11">
        <v>7953</v>
      </c>
      <c r="T100" s="11"/>
      <c r="U100" s="29">
        <f t="shared" si="13"/>
        <v>0.8434616608335985</v>
      </c>
    </row>
    <row r="101" spans="1:21" s="34" customFormat="1" ht="12" customHeight="1">
      <c r="A101" s="32"/>
      <c r="B101" s="32"/>
      <c r="C101" s="32">
        <v>4430</v>
      </c>
      <c r="D101" s="36" t="s">
        <v>20</v>
      </c>
      <c r="E101" s="11">
        <f t="shared" si="8"/>
        <v>3000</v>
      </c>
      <c r="F101" s="11">
        <v>3000</v>
      </c>
      <c r="G101" s="11"/>
      <c r="H101" s="11">
        <f t="shared" si="9"/>
        <v>3000</v>
      </c>
      <c r="I101" s="11">
        <v>3000</v>
      </c>
      <c r="J101" s="11"/>
      <c r="K101" s="11">
        <f t="shared" si="10"/>
        <v>2633</v>
      </c>
      <c r="L101" s="11">
        <v>2633</v>
      </c>
      <c r="M101" s="11"/>
      <c r="N101" s="29">
        <f t="shared" si="14"/>
        <v>0.8776666666666667</v>
      </c>
      <c r="O101" s="28">
        <f t="shared" si="12"/>
        <v>0</v>
      </c>
      <c r="P101" s="28">
        <v>0</v>
      </c>
      <c r="Q101" s="28"/>
      <c r="R101" s="11">
        <f t="shared" si="15"/>
        <v>0</v>
      </c>
      <c r="S101" s="11">
        <v>0</v>
      </c>
      <c r="T101" s="11"/>
      <c r="U101" s="29" t="e">
        <f t="shared" si="13"/>
        <v>#DIV/0!</v>
      </c>
    </row>
    <row r="102" spans="1:21" ht="12" customHeight="1">
      <c r="A102" s="8"/>
      <c r="B102" s="8"/>
      <c r="C102" s="55" t="s">
        <v>45</v>
      </c>
      <c r="D102" s="55"/>
      <c r="E102" s="3">
        <f t="shared" si="8"/>
        <v>27950</v>
      </c>
      <c r="F102" s="3">
        <f>SUM(F98:F101)</f>
        <v>27950</v>
      </c>
      <c r="G102" s="3">
        <f>SUM(G98+G100+G101)</f>
        <v>0</v>
      </c>
      <c r="H102" s="3">
        <f t="shared" si="9"/>
        <v>37093</v>
      </c>
      <c r="I102" s="3">
        <f>SUM(I98:I101)</f>
        <v>37093</v>
      </c>
      <c r="J102" s="3">
        <f>SUM(J98+J100+J101)</f>
        <v>0</v>
      </c>
      <c r="K102" s="3">
        <f t="shared" si="10"/>
        <v>5521</v>
      </c>
      <c r="L102" s="3">
        <f>SUM(L98:L101)</f>
        <v>5521</v>
      </c>
      <c r="M102" s="3">
        <f>SUM(M98+M100+M101)</f>
        <v>0</v>
      </c>
      <c r="N102" s="16">
        <f t="shared" si="14"/>
        <v>0.14884209958752326</v>
      </c>
      <c r="O102" s="13">
        <f t="shared" si="12"/>
        <v>23991</v>
      </c>
      <c r="P102" s="13">
        <f>SUM(P98:P101)</f>
        <v>23991</v>
      </c>
      <c r="Q102" s="13"/>
      <c r="R102" s="3">
        <f t="shared" si="15"/>
        <v>22116</v>
      </c>
      <c r="S102" s="3">
        <f>SUM(S98:S101)</f>
        <v>22116</v>
      </c>
      <c r="T102" s="3">
        <f>SUM(T98+T100+T101)</f>
        <v>0</v>
      </c>
      <c r="U102" s="16">
        <f t="shared" si="13"/>
        <v>0.9218456921345505</v>
      </c>
    </row>
    <row r="103" spans="1:21" ht="12" customHeight="1">
      <c r="A103" s="62" t="s">
        <v>46</v>
      </c>
      <c r="B103" s="62"/>
      <c r="C103" s="62"/>
      <c r="D103" s="62"/>
      <c r="E103" s="6">
        <f t="shared" si="8"/>
        <v>3987172</v>
      </c>
      <c r="F103" s="6">
        <f>SUM(F63+F69+F74+F93+F102)</f>
        <v>3905172</v>
      </c>
      <c r="G103" s="6">
        <f>SUM(G63+G69+G74+G93+G102)</f>
        <v>82000</v>
      </c>
      <c r="H103" s="6" t="e">
        <f t="shared" si="9"/>
        <v>#REF!</v>
      </c>
      <c r="I103" s="6">
        <f>SUM(I63+I69+I74+I93+I97+I102)</f>
        <v>3910578</v>
      </c>
      <c r="J103" s="6" t="e">
        <f>SUM(J63+J69+J74+J93+J102)</f>
        <v>#REF!</v>
      </c>
      <c r="K103" s="6" t="e">
        <f t="shared" si="10"/>
        <v>#REF!</v>
      </c>
      <c r="L103" s="6">
        <f>SUM(L63+L69+L74+L93+L97+L102)</f>
        <v>1956810</v>
      </c>
      <c r="M103" s="6" t="e">
        <f>SUM(M63+M69+M74+M93+M102)</f>
        <v>#REF!</v>
      </c>
      <c r="N103" s="14" t="e">
        <f t="shared" si="14"/>
        <v>#REF!</v>
      </c>
      <c r="O103" s="7">
        <f t="shared" si="12"/>
        <v>3837649</v>
      </c>
      <c r="P103" s="7">
        <f>SUM(P63+P69+P74+P93+P97+P102)</f>
        <v>3738649</v>
      </c>
      <c r="Q103" s="7">
        <f>SUM(Q63+Q69+Q74+Q93+Q97+Q102)</f>
        <v>99000</v>
      </c>
      <c r="R103" s="6">
        <f t="shared" si="15"/>
        <v>3801978</v>
      </c>
      <c r="S103" s="6">
        <f>SUM(S63+S69+S74+S93+S97+S102)</f>
        <v>3703580</v>
      </c>
      <c r="T103" s="6">
        <f>SUM(T63+T69+T74+T93+T102)</f>
        <v>98398</v>
      </c>
      <c r="U103" s="14">
        <f t="shared" si="13"/>
        <v>0.9907049863080235</v>
      </c>
    </row>
    <row r="104" spans="1:21" s="34" customFormat="1" ht="12" customHeight="1">
      <c r="A104" s="8">
        <v>751</v>
      </c>
      <c r="B104" s="31">
        <v>75101</v>
      </c>
      <c r="C104" s="32">
        <v>3030</v>
      </c>
      <c r="D104" s="36" t="s">
        <v>10</v>
      </c>
      <c r="E104" s="11">
        <f t="shared" si="8"/>
        <v>1535</v>
      </c>
      <c r="F104" s="11">
        <v>1535</v>
      </c>
      <c r="G104" s="11"/>
      <c r="H104" s="11">
        <f t="shared" si="9"/>
        <v>1535</v>
      </c>
      <c r="I104" s="11">
        <v>1535</v>
      </c>
      <c r="J104" s="11"/>
      <c r="K104" s="11">
        <f t="shared" si="10"/>
        <v>462</v>
      </c>
      <c r="L104" s="11">
        <v>462</v>
      </c>
      <c r="M104" s="11"/>
      <c r="N104" s="29">
        <f t="shared" si="14"/>
        <v>0.3009771986970684</v>
      </c>
      <c r="O104" s="28">
        <f t="shared" si="12"/>
        <v>462</v>
      </c>
      <c r="P104" s="28">
        <f>SUM(S104)</f>
        <v>462</v>
      </c>
      <c r="Q104" s="28"/>
      <c r="R104" s="11">
        <f t="shared" si="15"/>
        <v>462</v>
      </c>
      <c r="S104" s="11">
        <v>462</v>
      </c>
      <c r="T104" s="11"/>
      <c r="U104" s="29">
        <f t="shared" si="13"/>
        <v>1</v>
      </c>
    </row>
    <row r="105" spans="1:21" s="34" customFormat="1" ht="12" customHeight="1">
      <c r="A105" s="31"/>
      <c r="B105" s="31"/>
      <c r="C105" s="32">
        <v>4110</v>
      </c>
      <c r="D105" s="36" t="s">
        <v>26</v>
      </c>
      <c r="E105" s="11">
        <f t="shared" si="8"/>
        <v>275</v>
      </c>
      <c r="F105" s="11">
        <v>275</v>
      </c>
      <c r="G105" s="11"/>
      <c r="H105" s="11">
        <f t="shared" si="9"/>
        <v>275</v>
      </c>
      <c r="I105" s="11">
        <v>275</v>
      </c>
      <c r="J105" s="11"/>
      <c r="K105" s="11">
        <f t="shared" si="10"/>
        <v>83</v>
      </c>
      <c r="L105" s="11">
        <v>83</v>
      </c>
      <c r="M105" s="11"/>
      <c r="N105" s="29">
        <f t="shared" si="14"/>
        <v>0.3018181818181818</v>
      </c>
      <c r="O105" s="28">
        <f t="shared" si="12"/>
        <v>275</v>
      </c>
      <c r="P105" s="28">
        <v>275</v>
      </c>
      <c r="Q105" s="28"/>
      <c r="R105" s="11">
        <f t="shared" si="15"/>
        <v>274</v>
      </c>
      <c r="S105" s="11">
        <v>274</v>
      </c>
      <c r="T105" s="11"/>
      <c r="U105" s="29">
        <f t="shared" si="13"/>
        <v>0.9963636363636363</v>
      </c>
    </row>
    <row r="106" spans="1:21" s="34" customFormat="1" ht="12" customHeight="1">
      <c r="A106" s="31"/>
      <c r="B106" s="31"/>
      <c r="C106" s="32">
        <v>4120</v>
      </c>
      <c r="D106" s="36" t="s">
        <v>27</v>
      </c>
      <c r="E106" s="11">
        <f t="shared" si="8"/>
        <v>38</v>
      </c>
      <c r="F106" s="11">
        <v>38</v>
      </c>
      <c r="G106" s="11"/>
      <c r="H106" s="11">
        <f t="shared" si="9"/>
        <v>38</v>
      </c>
      <c r="I106" s="11">
        <v>38</v>
      </c>
      <c r="J106" s="11"/>
      <c r="K106" s="11">
        <f t="shared" si="10"/>
        <v>11</v>
      </c>
      <c r="L106" s="11">
        <v>11</v>
      </c>
      <c r="M106" s="11"/>
      <c r="N106" s="29">
        <f t="shared" si="14"/>
        <v>0.2894736842105263</v>
      </c>
      <c r="O106" s="28">
        <f t="shared" si="12"/>
        <v>38</v>
      </c>
      <c r="P106" s="28">
        <v>38</v>
      </c>
      <c r="Q106" s="28"/>
      <c r="R106" s="11">
        <f t="shared" si="15"/>
        <v>38</v>
      </c>
      <c r="S106" s="11">
        <v>38</v>
      </c>
      <c r="T106" s="11"/>
      <c r="U106" s="29">
        <f t="shared" si="13"/>
        <v>1</v>
      </c>
    </row>
    <row r="107" spans="1:21" s="34" customFormat="1" ht="12" customHeight="1">
      <c r="A107" s="31"/>
      <c r="B107" s="31"/>
      <c r="C107" s="32">
        <v>4300</v>
      </c>
      <c r="D107" s="36" t="s">
        <v>54</v>
      </c>
      <c r="E107" s="11">
        <f>SUM(F107:G107)</f>
        <v>1500</v>
      </c>
      <c r="F107" s="11">
        <v>1500</v>
      </c>
      <c r="G107" s="11"/>
      <c r="H107" s="11">
        <f t="shared" si="9"/>
        <v>1500</v>
      </c>
      <c r="I107" s="11">
        <v>1500</v>
      </c>
      <c r="J107" s="11"/>
      <c r="K107" s="11">
        <f t="shared" si="10"/>
        <v>0</v>
      </c>
      <c r="L107" s="11">
        <v>0</v>
      </c>
      <c r="M107" s="11"/>
      <c r="N107" s="29">
        <f>SUM(K107/H107)</f>
        <v>0</v>
      </c>
      <c r="O107" s="28">
        <f t="shared" si="12"/>
        <v>1073</v>
      </c>
      <c r="P107" s="28">
        <v>1073</v>
      </c>
      <c r="Q107" s="28"/>
      <c r="R107" s="11">
        <f>SUM(S107:T107)</f>
        <v>1073</v>
      </c>
      <c r="S107" s="11">
        <v>1073</v>
      </c>
      <c r="T107" s="11"/>
      <c r="U107" s="29">
        <f t="shared" si="13"/>
        <v>1</v>
      </c>
    </row>
    <row r="108" spans="1:21" ht="24" customHeight="1">
      <c r="A108" s="1"/>
      <c r="B108" s="1"/>
      <c r="C108" s="55" t="s">
        <v>47</v>
      </c>
      <c r="D108" s="55"/>
      <c r="E108" s="3">
        <f aca="true" t="shared" si="16" ref="E108:E190">SUM(F108:G108)</f>
        <v>1848</v>
      </c>
      <c r="F108" s="3">
        <f>SUM(F104+F105+F106)</f>
        <v>1848</v>
      </c>
      <c r="G108" s="3">
        <f>SUM(G104+G105+G106)</f>
        <v>0</v>
      </c>
      <c r="H108" s="3">
        <f t="shared" si="9"/>
        <v>1848</v>
      </c>
      <c r="I108" s="3">
        <f>SUM(I104+I105+I106)</f>
        <v>1848</v>
      </c>
      <c r="J108" s="3">
        <f>SUM(J104+J105+J106)</f>
        <v>0</v>
      </c>
      <c r="K108" s="3">
        <f t="shared" si="10"/>
        <v>556</v>
      </c>
      <c r="L108" s="3">
        <f>SUM(L104+L105+L106)</f>
        <v>556</v>
      </c>
      <c r="M108" s="3">
        <f>SUM(M104+M105+M106)</f>
        <v>0</v>
      </c>
      <c r="N108" s="16">
        <f t="shared" si="14"/>
        <v>0.3008658008658009</v>
      </c>
      <c r="O108" s="13">
        <f t="shared" si="12"/>
        <v>1848</v>
      </c>
      <c r="P108" s="13">
        <f>SUM(P104:P107)</f>
        <v>1848</v>
      </c>
      <c r="Q108" s="13"/>
      <c r="R108" s="3">
        <f t="shared" si="15"/>
        <v>1847</v>
      </c>
      <c r="S108" s="3">
        <f>SUM(S104:S107)</f>
        <v>1847</v>
      </c>
      <c r="T108" s="3">
        <f>SUM(T104+T105+T106)</f>
        <v>0</v>
      </c>
      <c r="U108" s="16">
        <f t="shared" si="13"/>
        <v>0.9994588744588745</v>
      </c>
    </row>
    <row r="109" spans="1:21" s="34" customFormat="1" ht="12" customHeight="1">
      <c r="A109" s="31"/>
      <c r="B109" s="31">
        <v>75108</v>
      </c>
      <c r="C109" s="32">
        <v>3030</v>
      </c>
      <c r="D109" s="36" t="s">
        <v>10</v>
      </c>
      <c r="E109" s="11">
        <f aca="true" t="shared" si="17" ref="E109:E114">SUM(F109:G109)</f>
        <v>0</v>
      </c>
      <c r="F109" s="11"/>
      <c r="G109" s="11"/>
      <c r="H109" s="11">
        <f aca="true" t="shared" si="18" ref="H109:H114">SUM(I109:J109)</f>
        <v>7000</v>
      </c>
      <c r="I109" s="11">
        <v>7000</v>
      </c>
      <c r="J109" s="11"/>
      <c r="K109" s="11">
        <f aca="true" t="shared" si="19" ref="K109:K114">SUM(L109:M109)</f>
        <v>0</v>
      </c>
      <c r="L109" s="11">
        <v>0</v>
      </c>
      <c r="M109" s="11"/>
      <c r="N109" s="29">
        <f aca="true" t="shared" si="20" ref="N109:N114">SUM(K109/H109)</f>
        <v>0</v>
      </c>
      <c r="O109" s="28">
        <f t="shared" si="12"/>
        <v>8042</v>
      </c>
      <c r="P109" s="28">
        <v>8042</v>
      </c>
      <c r="Q109" s="28"/>
      <c r="R109" s="11">
        <f aca="true" t="shared" si="21" ref="R109:R118">SUM(S109:T109)</f>
        <v>8042</v>
      </c>
      <c r="S109" s="11">
        <v>8042</v>
      </c>
      <c r="T109" s="11"/>
      <c r="U109" s="29">
        <f t="shared" si="13"/>
        <v>1</v>
      </c>
    </row>
    <row r="110" spans="1:21" s="34" customFormat="1" ht="12" customHeight="1">
      <c r="A110" s="31"/>
      <c r="B110" s="31"/>
      <c r="C110" s="32">
        <v>4110</v>
      </c>
      <c r="D110" s="36" t="s">
        <v>26</v>
      </c>
      <c r="E110" s="11">
        <f t="shared" si="17"/>
        <v>0</v>
      </c>
      <c r="F110" s="11"/>
      <c r="G110" s="11"/>
      <c r="H110" s="11">
        <f t="shared" si="18"/>
        <v>275</v>
      </c>
      <c r="I110" s="11">
        <v>275</v>
      </c>
      <c r="J110" s="11"/>
      <c r="K110" s="11">
        <f t="shared" si="19"/>
        <v>83</v>
      </c>
      <c r="L110" s="11">
        <v>83</v>
      </c>
      <c r="M110" s="11"/>
      <c r="N110" s="29">
        <f t="shared" si="20"/>
        <v>0.3018181818181818</v>
      </c>
      <c r="O110" s="28">
        <f t="shared" si="12"/>
        <v>197</v>
      </c>
      <c r="P110" s="28">
        <v>197</v>
      </c>
      <c r="Q110" s="28"/>
      <c r="R110" s="11">
        <f t="shared" si="21"/>
        <v>197</v>
      </c>
      <c r="S110" s="11">
        <v>197</v>
      </c>
      <c r="T110" s="11"/>
      <c r="U110" s="29">
        <f t="shared" si="13"/>
        <v>1</v>
      </c>
    </row>
    <row r="111" spans="1:21" s="34" customFormat="1" ht="12" customHeight="1">
      <c r="A111" s="31"/>
      <c r="B111" s="31"/>
      <c r="C111" s="32">
        <v>4120</v>
      </c>
      <c r="D111" s="36" t="s">
        <v>27</v>
      </c>
      <c r="E111" s="11">
        <f t="shared" si="17"/>
        <v>0</v>
      </c>
      <c r="F111" s="11"/>
      <c r="G111" s="11"/>
      <c r="H111" s="11">
        <f t="shared" si="18"/>
        <v>38</v>
      </c>
      <c r="I111" s="11">
        <v>38</v>
      </c>
      <c r="J111" s="11"/>
      <c r="K111" s="11">
        <f t="shared" si="19"/>
        <v>11</v>
      </c>
      <c r="L111" s="11">
        <v>11</v>
      </c>
      <c r="M111" s="11"/>
      <c r="N111" s="29">
        <f t="shared" si="20"/>
        <v>0.2894736842105263</v>
      </c>
      <c r="O111" s="28">
        <f t="shared" si="12"/>
        <v>18</v>
      </c>
      <c r="P111" s="28">
        <v>18</v>
      </c>
      <c r="Q111" s="28"/>
      <c r="R111" s="11">
        <f t="shared" si="21"/>
        <v>18</v>
      </c>
      <c r="S111" s="11">
        <v>18</v>
      </c>
      <c r="T111" s="11"/>
      <c r="U111" s="29">
        <f t="shared" si="13"/>
        <v>1</v>
      </c>
    </row>
    <row r="112" spans="1:21" s="34" customFormat="1" ht="12" customHeight="1">
      <c r="A112" s="31"/>
      <c r="B112" s="31"/>
      <c r="C112" s="32">
        <v>4210</v>
      </c>
      <c r="D112" s="36" t="s">
        <v>11</v>
      </c>
      <c r="E112" s="11"/>
      <c r="F112" s="11"/>
      <c r="G112" s="11"/>
      <c r="H112" s="11">
        <f t="shared" si="18"/>
        <v>4239</v>
      </c>
      <c r="I112" s="11">
        <v>4239</v>
      </c>
      <c r="J112" s="11"/>
      <c r="K112" s="11">
        <f t="shared" si="19"/>
        <v>1608</v>
      </c>
      <c r="L112" s="11">
        <v>1608</v>
      </c>
      <c r="M112" s="11"/>
      <c r="N112" s="29">
        <f t="shared" si="20"/>
        <v>0.37933474876150036</v>
      </c>
      <c r="O112" s="28">
        <f t="shared" si="12"/>
        <v>3950</v>
      </c>
      <c r="P112" s="28">
        <v>3950</v>
      </c>
      <c r="Q112" s="28"/>
      <c r="R112" s="11">
        <f t="shared" si="21"/>
        <v>3950</v>
      </c>
      <c r="S112" s="11">
        <v>3950</v>
      </c>
      <c r="T112" s="11"/>
      <c r="U112" s="29">
        <f>SUM(R112/O112)</f>
        <v>1</v>
      </c>
    </row>
    <row r="113" spans="1:21" s="34" customFormat="1" ht="12" customHeight="1">
      <c r="A113" s="31"/>
      <c r="B113" s="31"/>
      <c r="C113" s="32">
        <v>4300</v>
      </c>
      <c r="D113" s="36" t="s">
        <v>54</v>
      </c>
      <c r="E113" s="11">
        <f t="shared" si="17"/>
        <v>0</v>
      </c>
      <c r="F113" s="11"/>
      <c r="G113" s="11"/>
      <c r="H113" s="11">
        <f t="shared" si="18"/>
        <v>1500</v>
      </c>
      <c r="I113" s="11">
        <v>1500</v>
      </c>
      <c r="J113" s="11"/>
      <c r="K113" s="11">
        <f t="shared" si="19"/>
        <v>0</v>
      </c>
      <c r="L113" s="11">
        <v>0</v>
      </c>
      <c r="M113" s="11"/>
      <c r="N113" s="29">
        <f t="shared" si="20"/>
        <v>0</v>
      </c>
      <c r="O113" s="28">
        <f t="shared" si="12"/>
        <v>3703</v>
      </c>
      <c r="P113" s="28">
        <v>3703</v>
      </c>
      <c r="Q113" s="28"/>
      <c r="R113" s="11">
        <f t="shared" si="21"/>
        <v>3703</v>
      </c>
      <c r="S113" s="11">
        <v>3703</v>
      </c>
      <c r="T113" s="11"/>
      <c r="U113" s="29">
        <f t="shared" si="13"/>
        <v>1</v>
      </c>
    </row>
    <row r="114" spans="1:21" s="34" customFormat="1" ht="12" customHeight="1">
      <c r="A114" s="31"/>
      <c r="B114" s="31"/>
      <c r="C114" s="32">
        <v>4410</v>
      </c>
      <c r="D114" s="36" t="s">
        <v>39</v>
      </c>
      <c r="E114" s="11">
        <f t="shared" si="17"/>
        <v>0</v>
      </c>
      <c r="F114" s="11"/>
      <c r="G114" s="11"/>
      <c r="H114" s="11">
        <f t="shared" si="18"/>
        <v>13510</v>
      </c>
      <c r="I114" s="11">
        <v>13510</v>
      </c>
      <c r="J114" s="11"/>
      <c r="K114" s="11">
        <f t="shared" si="19"/>
        <v>5890</v>
      </c>
      <c r="L114" s="11">
        <v>5890</v>
      </c>
      <c r="M114" s="11"/>
      <c r="N114" s="29">
        <f t="shared" si="20"/>
        <v>0.4359733530717987</v>
      </c>
      <c r="O114" s="28">
        <f t="shared" si="12"/>
        <v>36</v>
      </c>
      <c r="P114" s="28">
        <v>36</v>
      </c>
      <c r="Q114" s="28"/>
      <c r="R114" s="11">
        <f t="shared" si="21"/>
        <v>36</v>
      </c>
      <c r="S114" s="11">
        <v>36</v>
      </c>
      <c r="T114" s="11"/>
      <c r="U114" s="29">
        <f t="shared" si="13"/>
        <v>1</v>
      </c>
    </row>
    <row r="115" spans="1:21" ht="12" customHeight="1">
      <c r="A115" s="1"/>
      <c r="B115" s="1"/>
      <c r="C115" s="71" t="s">
        <v>120</v>
      </c>
      <c r="D115" s="78"/>
      <c r="E115" s="3"/>
      <c r="F115" s="3"/>
      <c r="G115" s="3"/>
      <c r="H115" s="3"/>
      <c r="I115" s="3"/>
      <c r="J115" s="3"/>
      <c r="K115" s="3"/>
      <c r="L115" s="3"/>
      <c r="M115" s="3"/>
      <c r="N115" s="16"/>
      <c r="O115" s="13">
        <f t="shared" si="12"/>
        <v>15946</v>
      </c>
      <c r="P115" s="13">
        <f>SUM(P109:P114)</f>
        <v>15946</v>
      </c>
      <c r="Q115" s="13"/>
      <c r="R115" s="3">
        <f t="shared" si="21"/>
        <v>15946</v>
      </c>
      <c r="S115" s="3">
        <f>SUM(S109:S114)</f>
        <v>15946</v>
      </c>
      <c r="T115" s="3">
        <f>SUM(T109:T114)</f>
        <v>0</v>
      </c>
      <c r="U115" s="15">
        <f t="shared" si="13"/>
        <v>1</v>
      </c>
    </row>
    <row r="116" spans="1:21" s="34" customFormat="1" ht="12" customHeight="1">
      <c r="A116" s="31"/>
      <c r="B116" s="31">
        <v>75109</v>
      </c>
      <c r="C116" s="32">
        <v>3030</v>
      </c>
      <c r="D116" s="36" t="s">
        <v>10</v>
      </c>
      <c r="E116" s="11">
        <f>SUM(F116:G116)</f>
        <v>0</v>
      </c>
      <c r="F116" s="11"/>
      <c r="G116" s="11"/>
      <c r="H116" s="11">
        <f>SUM(I116:J116)</f>
        <v>7000</v>
      </c>
      <c r="I116" s="11">
        <v>7000</v>
      </c>
      <c r="J116" s="11"/>
      <c r="K116" s="11">
        <f>SUM(L116:M116)</f>
        <v>0</v>
      </c>
      <c r="L116" s="11">
        <v>0</v>
      </c>
      <c r="M116" s="11"/>
      <c r="N116" s="29">
        <f>SUM(K116/H116)</f>
        <v>0</v>
      </c>
      <c r="O116" s="28">
        <f t="shared" si="12"/>
        <v>2021</v>
      </c>
      <c r="P116" s="28">
        <v>2021</v>
      </c>
      <c r="Q116" s="28"/>
      <c r="R116" s="11">
        <f>SUM(S116:T116)</f>
        <v>2020</v>
      </c>
      <c r="S116" s="11">
        <v>2020</v>
      </c>
      <c r="T116" s="11"/>
      <c r="U116" s="29">
        <f>SUM(R116/O116)</f>
        <v>0.9995051954477981</v>
      </c>
    </row>
    <row r="117" spans="1:21" s="34" customFormat="1" ht="12" customHeight="1">
      <c r="A117" s="31"/>
      <c r="B117" s="31"/>
      <c r="C117" s="32">
        <v>4210</v>
      </c>
      <c r="D117" s="36" t="s">
        <v>11</v>
      </c>
      <c r="E117" s="11"/>
      <c r="F117" s="11"/>
      <c r="G117" s="11"/>
      <c r="H117" s="11">
        <f>SUM(I117:J117)</f>
        <v>4239</v>
      </c>
      <c r="I117" s="11">
        <v>4239</v>
      </c>
      <c r="J117" s="11"/>
      <c r="K117" s="11">
        <f>SUM(L117:M117)</f>
        <v>1608</v>
      </c>
      <c r="L117" s="11">
        <v>1608</v>
      </c>
      <c r="M117" s="11"/>
      <c r="N117" s="29">
        <f>SUM(K117/H117)</f>
        <v>0.37933474876150036</v>
      </c>
      <c r="O117" s="28">
        <f t="shared" si="12"/>
        <v>927</v>
      </c>
      <c r="P117" s="28">
        <v>927</v>
      </c>
      <c r="Q117" s="28"/>
      <c r="R117" s="11">
        <f>SUM(S117:T117)</f>
        <v>927</v>
      </c>
      <c r="S117" s="11">
        <v>927</v>
      </c>
      <c r="T117" s="11"/>
      <c r="U117" s="29">
        <f>SUM(R117/O117)</f>
        <v>1</v>
      </c>
    </row>
    <row r="118" spans="1:21" ht="23.25" customHeight="1">
      <c r="A118" s="1"/>
      <c r="B118" s="1"/>
      <c r="C118" s="71" t="s">
        <v>119</v>
      </c>
      <c r="D118" s="78"/>
      <c r="E118" s="3"/>
      <c r="F118" s="3"/>
      <c r="G118" s="3"/>
      <c r="H118" s="3"/>
      <c r="I118" s="3"/>
      <c r="J118" s="3"/>
      <c r="K118" s="3"/>
      <c r="L118" s="3"/>
      <c r="M118" s="3"/>
      <c r="N118" s="16"/>
      <c r="O118" s="13">
        <f t="shared" si="12"/>
        <v>2948</v>
      </c>
      <c r="P118" s="12">
        <f>SUM(P116:P117)</f>
        <v>2948</v>
      </c>
      <c r="Q118" s="12"/>
      <c r="R118" s="11">
        <f t="shared" si="21"/>
        <v>2947</v>
      </c>
      <c r="S118" s="2">
        <f>SUM(S116:S117)</f>
        <v>2947</v>
      </c>
      <c r="T118" s="2">
        <f>SUM(T116:T117)</f>
        <v>0</v>
      </c>
      <c r="U118" s="16">
        <f t="shared" si="13"/>
        <v>0.9996607869742198</v>
      </c>
    </row>
    <row r="119" spans="1:21" ht="12" customHeight="1">
      <c r="A119" s="62" t="s">
        <v>48</v>
      </c>
      <c r="B119" s="62"/>
      <c r="C119" s="62"/>
      <c r="D119" s="62"/>
      <c r="E119" s="6">
        <f t="shared" si="16"/>
        <v>1848</v>
      </c>
      <c r="F119" s="6">
        <f>SUM(F108)</f>
        <v>1848</v>
      </c>
      <c r="G119" s="6">
        <f>SUM(G108)</f>
        <v>0</v>
      </c>
      <c r="H119" s="6">
        <f t="shared" si="9"/>
        <v>1848</v>
      </c>
      <c r="I119" s="6">
        <f>SUM(I108)</f>
        <v>1848</v>
      </c>
      <c r="J119" s="6">
        <f>SUM(J108)</f>
        <v>0</v>
      </c>
      <c r="K119" s="6">
        <f t="shared" si="10"/>
        <v>556</v>
      </c>
      <c r="L119" s="6">
        <f>SUM(L108)</f>
        <v>556</v>
      </c>
      <c r="M119" s="6">
        <f>SUM(M108)</f>
        <v>0</v>
      </c>
      <c r="N119" s="14">
        <f t="shared" si="14"/>
        <v>0.3008658008658009</v>
      </c>
      <c r="O119" s="7">
        <f t="shared" si="12"/>
        <v>20742</v>
      </c>
      <c r="P119" s="7">
        <f>SUM(P108+P115+P118)</f>
        <v>20742</v>
      </c>
      <c r="Q119" s="7">
        <f>SUM(Q108+Q115+Q118)</f>
        <v>0</v>
      </c>
      <c r="R119" s="6">
        <f t="shared" si="15"/>
        <v>20740</v>
      </c>
      <c r="S119" s="6">
        <f>SUM(S108+S115+S118)</f>
        <v>20740</v>
      </c>
      <c r="T119" s="6">
        <f>SUM(T108)</f>
        <v>0</v>
      </c>
      <c r="U119" s="14">
        <f t="shared" si="13"/>
        <v>0.9999035772828079</v>
      </c>
    </row>
    <row r="120" spans="1:21" s="34" customFormat="1" ht="12" customHeight="1">
      <c r="A120" s="1">
        <v>752</v>
      </c>
      <c r="B120" s="31">
        <v>75212</v>
      </c>
      <c r="C120" s="32">
        <v>4270</v>
      </c>
      <c r="D120" s="36" t="s">
        <v>13</v>
      </c>
      <c r="E120" s="11">
        <f t="shared" si="16"/>
        <v>500</v>
      </c>
      <c r="F120" s="11">
        <v>500</v>
      </c>
      <c r="G120" s="11"/>
      <c r="H120" s="11">
        <f t="shared" si="9"/>
        <v>500</v>
      </c>
      <c r="I120" s="11">
        <v>500</v>
      </c>
      <c r="J120" s="11"/>
      <c r="K120" s="11">
        <f t="shared" si="10"/>
        <v>0</v>
      </c>
      <c r="L120" s="11">
        <v>0</v>
      </c>
      <c r="M120" s="11"/>
      <c r="N120" s="29">
        <f t="shared" si="14"/>
        <v>0</v>
      </c>
      <c r="O120" s="28">
        <f t="shared" si="12"/>
        <v>500</v>
      </c>
      <c r="P120" s="28">
        <v>500</v>
      </c>
      <c r="Q120" s="28"/>
      <c r="R120" s="11">
        <f t="shared" si="15"/>
        <v>500</v>
      </c>
      <c r="S120" s="11">
        <v>500</v>
      </c>
      <c r="T120" s="11"/>
      <c r="U120" s="29">
        <f t="shared" si="13"/>
        <v>1</v>
      </c>
    </row>
    <row r="121" spans="1:21" ht="12" customHeight="1">
      <c r="A121" s="1"/>
      <c r="B121" s="1"/>
      <c r="C121" s="55" t="s">
        <v>49</v>
      </c>
      <c r="D121" s="55"/>
      <c r="E121" s="3">
        <f t="shared" si="16"/>
        <v>500</v>
      </c>
      <c r="F121" s="3">
        <f>SUM(F120)</f>
        <v>500</v>
      </c>
      <c r="G121" s="6">
        <f>SUM(G120)</f>
        <v>0</v>
      </c>
      <c r="H121" s="3">
        <f t="shared" si="9"/>
        <v>500</v>
      </c>
      <c r="I121" s="3">
        <f>SUM(I120)</f>
        <v>500</v>
      </c>
      <c r="J121" s="3">
        <f>SUM(J120)</f>
        <v>0</v>
      </c>
      <c r="K121" s="3">
        <f t="shared" si="10"/>
        <v>0</v>
      </c>
      <c r="L121" s="3">
        <f>SUM(L120)</f>
        <v>0</v>
      </c>
      <c r="M121" s="3">
        <f>SUM(M120)</f>
        <v>0</v>
      </c>
      <c r="N121" s="16">
        <f t="shared" si="14"/>
        <v>0</v>
      </c>
      <c r="O121" s="13">
        <f t="shared" si="12"/>
        <v>500</v>
      </c>
      <c r="P121" s="13">
        <f>SUM(P120)</f>
        <v>500</v>
      </c>
      <c r="Q121" s="13"/>
      <c r="R121" s="3">
        <f t="shared" si="15"/>
        <v>500</v>
      </c>
      <c r="S121" s="3">
        <f>SUM(S120)</f>
        <v>500</v>
      </c>
      <c r="T121" s="3">
        <f>SUM(T120)</f>
        <v>0</v>
      </c>
      <c r="U121" s="29">
        <f t="shared" si="13"/>
        <v>1</v>
      </c>
    </row>
    <row r="122" spans="1:21" ht="12" customHeight="1">
      <c r="A122" s="62" t="s">
        <v>50</v>
      </c>
      <c r="B122" s="62"/>
      <c r="C122" s="62"/>
      <c r="D122" s="62"/>
      <c r="E122" s="6">
        <f t="shared" si="16"/>
        <v>500</v>
      </c>
      <c r="F122" s="6">
        <f>SUM(F121)</f>
        <v>500</v>
      </c>
      <c r="G122" s="6">
        <f>SUM(G121)</f>
        <v>0</v>
      </c>
      <c r="H122" s="6">
        <f t="shared" si="9"/>
        <v>500</v>
      </c>
      <c r="I122" s="6">
        <f>SUM(I121)</f>
        <v>500</v>
      </c>
      <c r="J122" s="6">
        <f>SUM(J121)</f>
        <v>0</v>
      </c>
      <c r="K122" s="6">
        <f t="shared" si="10"/>
        <v>0</v>
      </c>
      <c r="L122" s="6">
        <f>SUM(L121)</f>
        <v>0</v>
      </c>
      <c r="M122" s="6">
        <f>SUM(M121)</f>
        <v>0</v>
      </c>
      <c r="N122" s="14">
        <f t="shared" si="14"/>
        <v>0</v>
      </c>
      <c r="O122" s="7">
        <f t="shared" si="12"/>
        <v>500</v>
      </c>
      <c r="P122" s="7">
        <f>SUM(P121)</f>
        <v>500</v>
      </c>
      <c r="Q122" s="7">
        <f>SUM(Q121)</f>
        <v>0</v>
      </c>
      <c r="R122" s="6">
        <f t="shared" si="15"/>
        <v>500</v>
      </c>
      <c r="S122" s="6">
        <f>SUM(S121)</f>
        <v>500</v>
      </c>
      <c r="T122" s="6">
        <f>SUM(T121)</f>
        <v>0</v>
      </c>
      <c r="U122" s="14">
        <f t="shared" si="13"/>
        <v>1</v>
      </c>
    </row>
    <row r="123" spans="1:21" s="34" customFormat="1" ht="12" customHeight="1">
      <c r="A123" s="42">
        <v>754</v>
      </c>
      <c r="B123" s="32">
        <v>75403</v>
      </c>
      <c r="C123" s="32">
        <v>4210</v>
      </c>
      <c r="D123" s="36" t="s">
        <v>11</v>
      </c>
      <c r="E123" s="11">
        <f t="shared" si="16"/>
        <v>23000</v>
      </c>
      <c r="F123" s="11">
        <v>23000</v>
      </c>
      <c r="G123" s="11"/>
      <c r="H123" s="11">
        <f t="shared" si="9"/>
        <v>23000</v>
      </c>
      <c r="I123" s="11">
        <v>23000</v>
      </c>
      <c r="J123" s="11"/>
      <c r="K123" s="11">
        <f t="shared" si="10"/>
        <v>5155</v>
      </c>
      <c r="L123" s="11">
        <v>5155</v>
      </c>
      <c r="M123" s="11"/>
      <c r="N123" s="29">
        <f t="shared" si="14"/>
        <v>0.2241304347826087</v>
      </c>
      <c r="O123" s="28">
        <f t="shared" si="12"/>
        <v>16863</v>
      </c>
      <c r="P123" s="28">
        <v>16863</v>
      </c>
      <c r="Q123" s="28"/>
      <c r="R123" s="11">
        <f t="shared" si="15"/>
        <v>16746</v>
      </c>
      <c r="S123" s="11">
        <v>16746</v>
      </c>
      <c r="T123" s="11"/>
      <c r="U123" s="29">
        <f t="shared" si="13"/>
        <v>0.9930617327877602</v>
      </c>
    </row>
    <row r="124" spans="1:21" s="34" customFormat="1" ht="12" customHeight="1">
      <c r="A124" s="42"/>
      <c r="B124" s="32"/>
      <c r="C124" s="32">
        <v>4300</v>
      </c>
      <c r="D124" s="36" t="s">
        <v>54</v>
      </c>
      <c r="E124" s="11">
        <f>SUM(F124:G124)</f>
        <v>0</v>
      </c>
      <c r="F124" s="11"/>
      <c r="G124" s="11"/>
      <c r="H124" s="11">
        <f t="shared" si="9"/>
        <v>1500</v>
      </c>
      <c r="I124" s="11">
        <v>1500</v>
      </c>
      <c r="J124" s="11"/>
      <c r="K124" s="11">
        <f t="shared" si="10"/>
        <v>0</v>
      </c>
      <c r="L124" s="11">
        <v>0</v>
      </c>
      <c r="M124" s="11"/>
      <c r="N124" s="29">
        <f>SUM(K124/H124)</f>
        <v>0</v>
      </c>
      <c r="O124" s="28">
        <f t="shared" si="12"/>
        <v>137</v>
      </c>
      <c r="P124" s="28">
        <v>137</v>
      </c>
      <c r="Q124" s="28"/>
      <c r="R124" s="11">
        <f>SUM(S124:T124)</f>
        <v>137</v>
      </c>
      <c r="S124" s="11">
        <v>137</v>
      </c>
      <c r="T124" s="11"/>
      <c r="U124" s="29">
        <f>SUM(R124/O124)</f>
        <v>1</v>
      </c>
    </row>
    <row r="125" spans="1:21" s="34" customFormat="1" ht="12" customHeight="1">
      <c r="A125" s="42"/>
      <c r="B125" s="32"/>
      <c r="C125" s="32">
        <v>6060</v>
      </c>
      <c r="D125" s="31" t="s">
        <v>121</v>
      </c>
      <c r="E125" s="11">
        <f>SUM(F125:G125)</f>
        <v>0</v>
      </c>
      <c r="F125" s="11"/>
      <c r="G125" s="11"/>
      <c r="H125" s="11">
        <f>SUM(I125:J125)</f>
        <v>52000</v>
      </c>
      <c r="I125" s="11"/>
      <c r="J125" s="11">
        <f>110000-58000</f>
        <v>52000</v>
      </c>
      <c r="K125" s="11">
        <v>21000</v>
      </c>
      <c r="L125" s="11"/>
      <c r="M125" s="11">
        <v>10000</v>
      </c>
      <c r="N125" s="29">
        <f>SUM(K125/H125)</f>
        <v>0.40384615384615385</v>
      </c>
      <c r="O125" s="28">
        <f t="shared" si="12"/>
        <v>6000</v>
      </c>
      <c r="P125" s="28">
        <v>0</v>
      </c>
      <c r="Q125" s="28">
        <v>6000</v>
      </c>
      <c r="R125" s="11">
        <f>SUM(S125:T125)</f>
        <v>5951</v>
      </c>
      <c r="S125" s="11"/>
      <c r="T125" s="11">
        <v>5951</v>
      </c>
      <c r="U125" s="29">
        <f>SUM(R125/O125)</f>
        <v>0.9918333333333333</v>
      </c>
    </row>
    <row r="126" spans="1:21" ht="12" customHeight="1">
      <c r="A126" s="9"/>
      <c r="B126" s="8"/>
      <c r="C126" s="55" t="s">
        <v>51</v>
      </c>
      <c r="D126" s="55"/>
      <c r="E126" s="3">
        <f t="shared" si="16"/>
        <v>23000</v>
      </c>
      <c r="F126" s="3">
        <f>SUM(F123)</f>
        <v>23000</v>
      </c>
      <c r="G126" s="3"/>
      <c r="H126" s="3">
        <f t="shared" si="9"/>
        <v>23000</v>
      </c>
      <c r="I126" s="3">
        <f>SUM(I123)</f>
        <v>23000</v>
      </c>
      <c r="J126" s="3"/>
      <c r="K126" s="3">
        <f t="shared" si="10"/>
        <v>5155</v>
      </c>
      <c r="L126" s="3">
        <f>SUM(L123)</f>
        <v>5155</v>
      </c>
      <c r="M126" s="3"/>
      <c r="N126" s="16">
        <f t="shared" si="14"/>
        <v>0.2241304347826087</v>
      </c>
      <c r="O126" s="13">
        <f t="shared" si="12"/>
        <v>23000</v>
      </c>
      <c r="P126" s="13">
        <f>SUM(P123:P125)</f>
        <v>17000</v>
      </c>
      <c r="Q126" s="13">
        <f>SUM(Q125)</f>
        <v>6000</v>
      </c>
      <c r="R126" s="3">
        <f t="shared" si="15"/>
        <v>22834</v>
      </c>
      <c r="S126" s="3">
        <f>SUM(S123:S125)</f>
        <v>16883</v>
      </c>
      <c r="T126" s="3">
        <f>SUM(T123:T125)</f>
        <v>5951</v>
      </c>
      <c r="U126" s="16">
        <f t="shared" si="13"/>
        <v>0.9927826086956522</v>
      </c>
    </row>
    <row r="127" spans="1:21" s="34" customFormat="1" ht="34.5" customHeight="1">
      <c r="A127" s="42"/>
      <c r="B127" s="32">
        <v>75405</v>
      </c>
      <c r="C127" s="32">
        <v>2320</v>
      </c>
      <c r="D127" s="36" t="s">
        <v>122</v>
      </c>
      <c r="E127" s="11">
        <f t="shared" si="16"/>
        <v>147000</v>
      </c>
      <c r="F127" s="11">
        <v>147000</v>
      </c>
      <c r="G127" s="2"/>
      <c r="H127" s="11">
        <f t="shared" si="9"/>
        <v>147000</v>
      </c>
      <c r="I127" s="11">
        <v>147000</v>
      </c>
      <c r="J127" s="2"/>
      <c r="K127" s="11">
        <f t="shared" si="10"/>
        <v>6552</v>
      </c>
      <c r="L127" s="11">
        <v>6552</v>
      </c>
      <c r="M127" s="2"/>
      <c r="N127" s="29">
        <f t="shared" si="14"/>
        <v>0.044571428571428574</v>
      </c>
      <c r="O127" s="28">
        <f t="shared" si="12"/>
        <v>66016</v>
      </c>
      <c r="P127" s="28">
        <v>66016</v>
      </c>
      <c r="Q127" s="28"/>
      <c r="R127" s="11">
        <f t="shared" si="15"/>
        <v>66011</v>
      </c>
      <c r="S127" s="11">
        <v>66011</v>
      </c>
      <c r="T127" s="2"/>
      <c r="U127" s="29">
        <f t="shared" si="13"/>
        <v>0.9999242607852642</v>
      </c>
    </row>
    <row r="128" spans="1:21" ht="12" customHeight="1">
      <c r="A128" s="9"/>
      <c r="B128" s="8"/>
      <c r="C128" s="55" t="s">
        <v>52</v>
      </c>
      <c r="D128" s="65"/>
      <c r="E128" s="3">
        <f t="shared" si="16"/>
        <v>147000</v>
      </c>
      <c r="F128" s="3">
        <f>SUM(F127)</f>
        <v>147000</v>
      </c>
      <c r="G128" s="3"/>
      <c r="H128" s="3">
        <f t="shared" si="9"/>
        <v>147000</v>
      </c>
      <c r="I128" s="3">
        <f>SUM(I127)</f>
        <v>147000</v>
      </c>
      <c r="J128" s="3"/>
      <c r="K128" s="3">
        <f t="shared" si="10"/>
        <v>6552</v>
      </c>
      <c r="L128" s="3">
        <f>SUM(L127)</f>
        <v>6552</v>
      </c>
      <c r="M128" s="3"/>
      <c r="N128" s="16">
        <f t="shared" si="14"/>
        <v>0.044571428571428574</v>
      </c>
      <c r="O128" s="13">
        <f t="shared" si="12"/>
        <v>66016</v>
      </c>
      <c r="P128" s="13">
        <f>SUM(P127)</f>
        <v>66016</v>
      </c>
      <c r="Q128" s="13"/>
      <c r="R128" s="3">
        <f t="shared" si="15"/>
        <v>66011</v>
      </c>
      <c r="S128" s="3">
        <f>SUM(S127)</f>
        <v>66011</v>
      </c>
      <c r="T128" s="3"/>
      <c r="U128" s="16">
        <f t="shared" si="13"/>
        <v>0.9999242607852642</v>
      </c>
    </row>
    <row r="129" spans="1:21" s="34" customFormat="1" ht="12" customHeight="1">
      <c r="A129" s="31"/>
      <c r="B129" s="31">
        <v>75412</v>
      </c>
      <c r="C129" s="32">
        <v>3030</v>
      </c>
      <c r="D129" s="36" t="s">
        <v>10</v>
      </c>
      <c r="E129" s="11">
        <f t="shared" si="16"/>
        <v>7000</v>
      </c>
      <c r="F129" s="11">
        <v>7000</v>
      </c>
      <c r="G129" s="11"/>
      <c r="H129" s="11">
        <f t="shared" si="9"/>
        <v>7000</v>
      </c>
      <c r="I129" s="11">
        <v>7000</v>
      </c>
      <c r="J129" s="11"/>
      <c r="K129" s="11">
        <f t="shared" si="10"/>
        <v>0</v>
      </c>
      <c r="L129" s="11">
        <v>0</v>
      </c>
      <c r="M129" s="11"/>
      <c r="N129" s="29">
        <f t="shared" si="14"/>
        <v>0</v>
      </c>
      <c r="O129" s="28">
        <f t="shared" si="12"/>
        <v>5600</v>
      </c>
      <c r="P129" s="28">
        <v>5600</v>
      </c>
      <c r="Q129" s="28"/>
      <c r="R129" s="11">
        <f t="shared" si="15"/>
        <v>5372</v>
      </c>
      <c r="S129" s="11">
        <v>5372</v>
      </c>
      <c r="T129" s="11"/>
      <c r="U129" s="29">
        <f t="shared" si="13"/>
        <v>0.9592857142857143</v>
      </c>
    </row>
    <row r="130" spans="1:21" s="34" customFormat="1" ht="12" customHeight="1">
      <c r="A130" s="31"/>
      <c r="B130" s="31"/>
      <c r="C130" s="32">
        <v>4210</v>
      </c>
      <c r="D130" s="36" t="s">
        <v>11</v>
      </c>
      <c r="E130" s="11">
        <f t="shared" si="16"/>
        <v>18000</v>
      </c>
      <c r="F130" s="11">
        <v>18000</v>
      </c>
      <c r="G130" s="11"/>
      <c r="H130" s="11">
        <f t="shared" si="9"/>
        <v>18000</v>
      </c>
      <c r="I130" s="11">
        <v>18000</v>
      </c>
      <c r="J130" s="11"/>
      <c r="K130" s="11">
        <f t="shared" si="10"/>
        <v>1000</v>
      </c>
      <c r="L130" s="11">
        <v>1000</v>
      </c>
      <c r="M130" s="11"/>
      <c r="N130" s="29">
        <f t="shared" si="14"/>
        <v>0.05555555555555555</v>
      </c>
      <c r="O130" s="28">
        <f t="shared" si="12"/>
        <v>3256</v>
      </c>
      <c r="P130" s="28">
        <v>3256</v>
      </c>
      <c r="Q130" s="28"/>
      <c r="R130" s="11">
        <f t="shared" si="15"/>
        <v>2716</v>
      </c>
      <c r="S130" s="11">
        <v>2716</v>
      </c>
      <c r="T130" s="11"/>
      <c r="U130" s="29">
        <f t="shared" si="13"/>
        <v>0.8341523341523341</v>
      </c>
    </row>
    <row r="131" spans="1:21" s="34" customFormat="1" ht="12" customHeight="1">
      <c r="A131" s="31"/>
      <c r="B131" s="31"/>
      <c r="C131" s="32">
        <v>4260</v>
      </c>
      <c r="D131" s="36" t="s">
        <v>28</v>
      </c>
      <c r="E131" s="11">
        <f t="shared" si="16"/>
        <v>5000</v>
      </c>
      <c r="F131" s="11">
        <v>5000</v>
      </c>
      <c r="G131" s="11"/>
      <c r="H131" s="11">
        <f aca="true" t="shared" si="22" ref="H131:H201">SUM(I131:J131)</f>
        <v>5000</v>
      </c>
      <c r="I131" s="11">
        <v>5000</v>
      </c>
      <c r="J131" s="11"/>
      <c r="K131" s="11">
        <f aca="true" t="shared" si="23" ref="K131:K201">SUM(L131:M131)</f>
        <v>1257</v>
      </c>
      <c r="L131" s="11">
        <v>1257</v>
      </c>
      <c r="M131" s="11"/>
      <c r="N131" s="29">
        <f t="shared" si="14"/>
        <v>0.2514</v>
      </c>
      <c r="O131" s="28">
        <f t="shared" si="12"/>
        <v>2770</v>
      </c>
      <c r="P131" s="28">
        <v>2770</v>
      </c>
      <c r="Q131" s="28"/>
      <c r="R131" s="11">
        <f t="shared" si="15"/>
        <v>2733</v>
      </c>
      <c r="S131" s="11">
        <v>2733</v>
      </c>
      <c r="T131" s="11"/>
      <c r="U131" s="29">
        <f t="shared" si="13"/>
        <v>0.9866425992779784</v>
      </c>
    </row>
    <row r="132" spans="1:21" s="34" customFormat="1" ht="12" customHeight="1">
      <c r="A132" s="31"/>
      <c r="B132" s="31"/>
      <c r="C132" s="32">
        <v>4270</v>
      </c>
      <c r="D132" s="36" t="s">
        <v>13</v>
      </c>
      <c r="E132" s="11">
        <f t="shared" si="16"/>
        <v>70000</v>
      </c>
      <c r="F132" s="11">
        <v>70000</v>
      </c>
      <c r="G132" s="11"/>
      <c r="H132" s="11">
        <f t="shared" si="22"/>
        <v>52000</v>
      </c>
      <c r="I132" s="11">
        <v>52000</v>
      </c>
      <c r="J132" s="11"/>
      <c r="K132" s="11">
        <f t="shared" si="23"/>
        <v>51995</v>
      </c>
      <c r="L132" s="11">
        <v>51995</v>
      </c>
      <c r="M132" s="11"/>
      <c r="N132" s="29">
        <f t="shared" si="14"/>
        <v>0.9999038461538462</v>
      </c>
      <c r="O132" s="28">
        <f t="shared" si="12"/>
        <v>52000</v>
      </c>
      <c r="P132" s="28">
        <v>52000</v>
      </c>
      <c r="Q132" s="28"/>
      <c r="R132" s="11">
        <f t="shared" si="15"/>
        <v>51995</v>
      </c>
      <c r="S132" s="11">
        <v>51995</v>
      </c>
      <c r="T132" s="11"/>
      <c r="U132" s="29">
        <f t="shared" si="13"/>
        <v>0.9999038461538462</v>
      </c>
    </row>
    <row r="133" spans="1:21" s="34" customFormat="1" ht="12" customHeight="1">
      <c r="A133" s="31"/>
      <c r="B133" s="31"/>
      <c r="C133" s="32">
        <v>4300</v>
      </c>
      <c r="D133" s="36" t="s">
        <v>54</v>
      </c>
      <c r="E133" s="11">
        <f>SUM(F133:G133)</f>
        <v>0</v>
      </c>
      <c r="F133" s="11"/>
      <c r="G133" s="11"/>
      <c r="H133" s="11">
        <f>SUM(I133:J133)</f>
        <v>1500</v>
      </c>
      <c r="I133" s="11">
        <v>1500</v>
      </c>
      <c r="J133" s="11"/>
      <c r="K133" s="11">
        <f>SUM(L133:M133)</f>
        <v>0</v>
      </c>
      <c r="L133" s="11">
        <v>0</v>
      </c>
      <c r="M133" s="11"/>
      <c r="N133" s="29">
        <f>SUM(K133/H133)</f>
        <v>0</v>
      </c>
      <c r="O133" s="28">
        <f t="shared" si="12"/>
        <v>1774</v>
      </c>
      <c r="P133" s="28">
        <v>1774</v>
      </c>
      <c r="Q133" s="28"/>
      <c r="R133" s="11">
        <f>SUM(S133:T133)</f>
        <v>1774</v>
      </c>
      <c r="S133" s="11">
        <v>1774</v>
      </c>
      <c r="T133" s="11"/>
      <c r="U133" s="29">
        <f>SUM(R133/O133)</f>
        <v>1</v>
      </c>
    </row>
    <row r="134" spans="1:21" s="34" customFormat="1" ht="12" customHeight="1">
      <c r="A134" s="31"/>
      <c r="B134" s="31"/>
      <c r="C134" s="32">
        <v>4430</v>
      </c>
      <c r="D134" s="36" t="s">
        <v>20</v>
      </c>
      <c r="E134" s="11">
        <f t="shared" si="16"/>
        <v>5000</v>
      </c>
      <c r="F134" s="11">
        <v>5000</v>
      </c>
      <c r="G134" s="11"/>
      <c r="H134" s="11">
        <f t="shared" si="22"/>
        <v>5000</v>
      </c>
      <c r="I134" s="11">
        <v>5000</v>
      </c>
      <c r="J134" s="11"/>
      <c r="K134" s="11">
        <f t="shared" si="23"/>
        <v>723</v>
      </c>
      <c r="L134" s="11">
        <v>723</v>
      </c>
      <c r="M134" s="11"/>
      <c r="N134" s="29">
        <f t="shared" si="14"/>
        <v>0.1446</v>
      </c>
      <c r="O134" s="28">
        <f t="shared" si="12"/>
        <v>3000</v>
      </c>
      <c r="P134" s="28">
        <v>3000</v>
      </c>
      <c r="Q134" s="28"/>
      <c r="R134" s="11">
        <f t="shared" si="15"/>
        <v>1896</v>
      </c>
      <c r="S134" s="11">
        <v>1896</v>
      </c>
      <c r="T134" s="11"/>
      <c r="U134" s="29">
        <f t="shared" si="13"/>
        <v>0.632</v>
      </c>
    </row>
    <row r="135" spans="1:21" s="34" customFormat="1" ht="12" customHeight="1">
      <c r="A135" s="31"/>
      <c r="B135" s="31"/>
      <c r="C135" s="32">
        <v>6060</v>
      </c>
      <c r="D135" s="31" t="s">
        <v>121</v>
      </c>
      <c r="E135" s="11">
        <f t="shared" si="16"/>
        <v>52000</v>
      </c>
      <c r="F135" s="11"/>
      <c r="G135" s="11">
        <f>110000-58000</f>
        <v>52000</v>
      </c>
      <c r="H135" s="11">
        <f t="shared" si="22"/>
        <v>52000</v>
      </c>
      <c r="I135" s="11"/>
      <c r="J135" s="11">
        <f>110000-58000</f>
        <v>52000</v>
      </c>
      <c r="K135" s="11">
        <v>21000</v>
      </c>
      <c r="L135" s="11"/>
      <c r="M135" s="11">
        <v>10000</v>
      </c>
      <c r="N135" s="29">
        <f t="shared" si="14"/>
        <v>0.40384615384615385</v>
      </c>
      <c r="O135" s="28">
        <f t="shared" si="12"/>
        <v>7000</v>
      </c>
      <c r="P135" s="28">
        <v>0</v>
      </c>
      <c r="Q135" s="28">
        <v>7000</v>
      </c>
      <c r="R135" s="11">
        <f t="shared" si="15"/>
        <v>7000</v>
      </c>
      <c r="S135" s="11"/>
      <c r="T135" s="11">
        <v>7000</v>
      </c>
      <c r="U135" s="29">
        <f t="shared" si="13"/>
        <v>1</v>
      </c>
    </row>
    <row r="136" spans="1:21" ht="12" customHeight="1">
      <c r="A136" s="1"/>
      <c r="B136" s="1"/>
      <c r="C136" s="55" t="s">
        <v>53</v>
      </c>
      <c r="D136" s="55"/>
      <c r="E136" s="3">
        <f t="shared" si="16"/>
        <v>105000</v>
      </c>
      <c r="F136" s="3">
        <f>SUM(F129:F134)</f>
        <v>105000</v>
      </c>
      <c r="G136" s="3">
        <f>SUM(G129:G134)</f>
        <v>0</v>
      </c>
      <c r="H136" s="3">
        <f t="shared" si="22"/>
        <v>88500</v>
      </c>
      <c r="I136" s="3">
        <f>SUM(I129:I134)</f>
        <v>88500</v>
      </c>
      <c r="J136" s="3">
        <f>SUM(J129:J134)</f>
        <v>0</v>
      </c>
      <c r="K136" s="3">
        <f t="shared" si="23"/>
        <v>54975</v>
      </c>
      <c r="L136" s="3">
        <f>SUM(L129:L134)</f>
        <v>54975</v>
      </c>
      <c r="M136" s="3">
        <f>SUM(M129:M134)</f>
        <v>0</v>
      </c>
      <c r="N136" s="16">
        <f t="shared" si="14"/>
        <v>0.6211864406779661</v>
      </c>
      <c r="O136" s="13">
        <f t="shared" si="12"/>
        <v>75400</v>
      </c>
      <c r="P136" s="13">
        <f>SUM(P129:P135)</f>
        <v>68400</v>
      </c>
      <c r="Q136" s="13">
        <f>SUM(Q135)</f>
        <v>7000</v>
      </c>
      <c r="R136" s="3">
        <f t="shared" si="15"/>
        <v>73486</v>
      </c>
      <c r="S136" s="3">
        <f>SUM(S129:S134)</f>
        <v>66486</v>
      </c>
      <c r="T136" s="3">
        <f>SUM(T135)</f>
        <v>7000</v>
      </c>
      <c r="U136" s="16">
        <f t="shared" si="13"/>
        <v>0.9746153846153847</v>
      </c>
    </row>
    <row r="137" spans="1:21" s="34" customFormat="1" ht="12" customHeight="1">
      <c r="A137" s="31"/>
      <c r="B137" s="32">
        <v>75414</v>
      </c>
      <c r="C137" s="42">
        <v>4210</v>
      </c>
      <c r="D137" s="36" t="s">
        <v>11</v>
      </c>
      <c r="E137" s="11">
        <f t="shared" si="16"/>
        <v>3500</v>
      </c>
      <c r="F137" s="11">
        <v>3500</v>
      </c>
      <c r="G137" s="11"/>
      <c r="H137" s="11">
        <f t="shared" si="22"/>
        <v>3500</v>
      </c>
      <c r="I137" s="11">
        <v>3500</v>
      </c>
      <c r="J137" s="11"/>
      <c r="K137" s="11">
        <f t="shared" si="23"/>
        <v>0</v>
      </c>
      <c r="L137" s="11">
        <v>0</v>
      </c>
      <c r="M137" s="11"/>
      <c r="N137" s="29">
        <f t="shared" si="14"/>
        <v>0</v>
      </c>
      <c r="O137" s="28">
        <f t="shared" si="12"/>
        <v>3500</v>
      </c>
      <c r="P137" s="28">
        <v>3500</v>
      </c>
      <c r="Q137" s="28"/>
      <c r="R137" s="11">
        <f t="shared" si="15"/>
        <v>3148</v>
      </c>
      <c r="S137" s="11">
        <v>3148</v>
      </c>
      <c r="T137" s="11"/>
      <c r="U137" s="29">
        <f t="shared" si="13"/>
        <v>0.8994285714285715</v>
      </c>
    </row>
    <row r="138" spans="1:21" s="34" customFormat="1" ht="12" customHeight="1">
      <c r="A138" s="31"/>
      <c r="B138" s="32"/>
      <c r="C138" s="32">
        <v>4300</v>
      </c>
      <c r="D138" s="36" t="s">
        <v>54</v>
      </c>
      <c r="E138" s="11">
        <f t="shared" si="16"/>
        <v>1500</v>
      </c>
      <c r="F138" s="11">
        <v>1500</v>
      </c>
      <c r="G138" s="11"/>
      <c r="H138" s="11">
        <f t="shared" si="22"/>
        <v>1500</v>
      </c>
      <c r="I138" s="11">
        <v>1500</v>
      </c>
      <c r="J138" s="11"/>
      <c r="K138" s="11">
        <f t="shared" si="23"/>
        <v>0</v>
      </c>
      <c r="L138" s="11">
        <v>0</v>
      </c>
      <c r="M138" s="11"/>
      <c r="N138" s="29">
        <f t="shared" si="14"/>
        <v>0</v>
      </c>
      <c r="O138" s="28">
        <f aca="true" t="shared" si="24" ref="O138:O201">SUM(P138:Q138)</f>
        <v>1500</v>
      </c>
      <c r="P138" s="28">
        <v>1500</v>
      </c>
      <c r="Q138" s="28"/>
      <c r="R138" s="11">
        <f t="shared" si="15"/>
        <v>1500</v>
      </c>
      <c r="S138" s="11">
        <v>1500</v>
      </c>
      <c r="T138" s="11"/>
      <c r="U138" s="29">
        <f t="shared" si="13"/>
        <v>1</v>
      </c>
    </row>
    <row r="139" spans="1:21" ht="12" customHeight="1">
      <c r="A139" s="1"/>
      <c r="B139" s="8"/>
      <c r="C139" s="55" t="s">
        <v>55</v>
      </c>
      <c r="D139" s="55"/>
      <c r="E139" s="3">
        <f t="shared" si="16"/>
        <v>5000</v>
      </c>
      <c r="F139" s="3">
        <f>SUM(F137:F138)</f>
        <v>5000</v>
      </c>
      <c r="G139" s="3">
        <f>SUM(G137+G138)</f>
        <v>0</v>
      </c>
      <c r="H139" s="3">
        <f t="shared" si="22"/>
        <v>5000</v>
      </c>
      <c r="I139" s="3">
        <f>SUM(I137:I138)</f>
        <v>5000</v>
      </c>
      <c r="J139" s="3">
        <f>SUM(J137+J138)</f>
        <v>0</v>
      </c>
      <c r="K139" s="3">
        <f t="shared" si="23"/>
        <v>0</v>
      </c>
      <c r="L139" s="3">
        <f>SUM(L137:L138)</f>
        <v>0</v>
      </c>
      <c r="M139" s="3">
        <f>SUM(M137+M138)</f>
        <v>0</v>
      </c>
      <c r="N139" s="16">
        <f t="shared" si="14"/>
        <v>0</v>
      </c>
      <c r="O139" s="13">
        <f t="shared" si="24"/>
        <v>5000</v>
      </c>
      <c r="P139" s="13">
        <f>SUM(P137:P138)</f>
        <v>5000</v>
      </c>
      <c r="Q139" s="13"/>
      <c r="R139" s="3">
        <f t="shared" si="15"/>
        <v>4648</v>
      </c>
      <c r="S139" s="3">
        <f>SUM(S137:S138)</f>
        <v>4648</v>
      </c>
      <c r="T139" s="3">
        <f>SUM(T137+T138)</f>
        <v>0</v>
      </c>
      <c r="U139" s="16">
        <f t="shared" si="13"/>
        <v>0.9296</v>
      </c>
    </row>
    <row r="140" spans="1:21" ht="24" customHeight="1">
      <c r="A140" s="62" t="s">
        <v>56</v>
      </c>
      <c r="B140" s="62"/>
      <c r="C140" s="62"/>
      <c r="D140" s="62"/>
      <c r="E140" s="6">
        <f t="shared" si="16"/>
        <v>280000</v>
      </c>
      <c r="F140" s="6">
        <f>SUM(F126+F128+F136+F139)</f>
        <v>280000</v>
      </c>
      <c r="G140" s="6">
        <f>SUM(G126+G136+G139)</f>
        <v>0</v>
      </c>
      <c r="H140" s="6">
        <f t="shared" si="22"/>
        <v>263500</v>
      </c>
      <c r="I140" s="6">
        <f>SUM(I126+I128+I136+I139)</f>
        <v>263500</v>
      </c>
      <c r="J140" s="6">
        <f>SUM(J126+J136+J139)</f>
        <v>0</v>
      </c>
      <c r="K140" s="6">
        <f t="shared" si="23"/>
        <v>66682</v>
      </c>
      <c r="L140" s="6">
        <f>SUM(L126+L128+L136+L139)</f>
        <v>66682</v>
      </c>
      <c r="M140" s="6">
        <f>SUM(M126+M136+M139)</f>
        <v>0</v>
      </c>
      <c r="N140" s="14">
        <f t="shared" si="14"/>
        <v>0.2530626185958254</v>
      </c>
      <c r="O140" s="7">
        <f t="shared" si="24"/>
        <v>169416</v>
      </c>
      <c r="P140" s="7">
        <f>SUM(P126+P128+P136+P139)</f>
        <v>156416</v>
      </c>
      <c r="Q140" s="7">
        <f>SUM(Q126+Q128+Q136+Q139)</f>
        <v>13000</v>
      </c>
      <c r="R140" s="6">
        <f t="shared" si="15"/>
        <v>166979</v>
      </c>
      <c r="S140" s="6">
        <f>SUM(S126+S128+S136+S139)</f>
        <v>154028</v>
      </c>
      <c r="T140" s="6">
        <f>SUM(T126+T136+T139)</f>
        <v>12951</v>
      </c>
      <c r="U140" s="14">
        <f t="shared" si="13"/>
        <v>0.9856152901733012</v>
      </c>
    </row>
    <row r="141" spans="1:21" s="34" customFormat="1" ht="13.5" customHeight="1">
      <c r="A141" s="33">
        <v>757</v>
      </c>
      <c r="B141" s="33">
        <v>75702</v>
      </c>
      <c r="C141" s="33">
        <v>8070</v>
      </c>
      <c r="D141" s="33" t="s">
        <v>123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29"/>
      <c r="O141" s="28">
        <f t="shared" si="24"/>
        <v>1321518</v>
      </c>
      <c r="P141" s="28">
        <v>1321518</v>
      </c>
      <c r="Q141" s="28"/>
      <c r="R141" s="11">
        <f t="shared" si="15"/>
        <v>1152190</v>
      </c>
      <c r="S141" s="11">
        <v>1152190</v>
      </c>
      <c r="T141" s="11"/>
      <c r="U141" s="29">
        <f t="shared" si="13"/>
        <v>0.8718685632734476</v>
      </c>
    </row>
    <row r="142" spans="1:21" ht="12" customHeight="1">
      <c r="A142" s="4"/>
      <c r="B142" s="4"/>
      <c r="C142" s="51" t="s">
        <v>131</v>
      </c>
      <c r="D142" s="69"/>
      <c r="E142" s="6"/>
      <c r="F142" s="6"/>
      <c r="G142" s="6"/>
      <c r="H142" s="6"/>
      <c r="I142" s="6"/>
      <c r="J142" s="6"/>
      <c r="K142" s="6"/>
      <c r="L142" s="6"/>
      <c r="M142" s="6"/>
      <c r="N142" s="14"/>
      <c r="O142" s="13">
        <f t="shared" si="24"/>
        <v>1321518</v>
      </c>
      <c r="P142" s="13">
        <f>SUM(P141)</f>
        <v>1321518</v>
      </c>
      <c r="Q142" s="13"/>
      <c r="R142" s="3">
        <f t="shared" si="15"/>
        <v>1152190</v>
      </c>
      <c r="S142" s="3">
        <f>SUM(S141)</f>
        <v>1152190</v>
      </c>
      <c r="T142" s="3"/>
      <c r="U142" s="15">
        <f t="shared" si="13"/>
        <v>0.8718685632734476</v>
      </c>
    </row>
    <row r="143" spans="1:21" ht="12" customHeight="1">
      <c r="A143" s="66" t="s">
        <v>124</v>
      </c>
      <c r="B143" s="67"/>
      <c r="C143" s="67"/>
      <c r="D143" s="68"/>
      <c r="E143" s="6"/>
      <c r="F143" s="6"/>
      <c r="G143" s="6"/>
      <c r="H143" s="6"/>
      <c r="I143" s="6"/>
      <c r="J143" s="6"/>
      <c r="K143" s="6"/>
      <c r="L143" s="6"/>
      <c r="M143" s="6"/>
      <c r="N143" s="14"/>
      <c r="O143" s="7">
        <f t="shared" si="24"/>
        <v>1321518</v>
      </c>
      <c r="P143" s="7">
        <f>SUM(P142)</f>
        <v>1321518</v>
      </c>
      <c r="Q143" s="7">
        <f>SUM(Q142)</f>
        <v>0</v>
      </c>
      <c r="R143" s="6">
        <f t="shared" si="15"/>
        <v>1152190</v>
      </c>
      <c r="S143" s="6">
        <f>SUM(S142)</f>
        <v>1152190</v>
      </c>
      <c r="T143" s="6"/>
      <c r="U143" s="14">
        <f t="shared" si="13"/>
        <v>0.8718685632734476</v>
      </c>
    </row>
    <row r="144" spans="1:21" s="34" customFormat="1" ht="12" customHeight="1">
      <c r="A144" s="9">
        <v>758</v>
      </c>
      <c r="B144" s="32">
        <v>75802</v>
      </c>
      <c r="C144" s="32">
        <v>2930</v>
      </c>
      <c r="D144" s="36" t="s">
        <v>57</v>
      </c>
      <c r="E144" s="11">
        <f t="shared" si="16"/>
        <v>261416</v>
      </c>
      <c r="F144" s="11">
        <v>261416</v>
      </c>
      <c r="G144" s="11"/>
      <c r="H144" s="11">
        <f t="shared" si="22"/>
        <v>262775</v>
      </c>
      <c r="I144" s="11">
        <v>262775</v>
      </c>
      <c r="J144" s="11"/>
      <c r="K144" s="11">
        <f t="shared" si="23"/>
        <v>131303</v>
      </c>
      <c r="L144" s="11">
        <v>131303</v>
      </c>
      <c r="M144" s="11"/>
      <c r="N144" s="29">
        <f t="shared" si="14"/>
        <v>0.49967843211873275</v>
      </c>
      <c r="O144" s="28">
        <f t="shared" si="24"/>
        <v>262775</v>
      </c>
      <c r="P144" s="28">
        <v>262775</v>
      </c>
      <c r="Q144" s="28"/>
      <c r="R144" s="11">
        <f t="shared" si="15"/>
        <v>262775</v>
      </c>
      <c r="S144" s="11">
        <v>262775</v>
      </c>
      <c r="T144" s="11"/>
      <c r="U144" s="29">
        <f t="shared" si="13"/>
        <v>1</v>
      </c>
    </row>
    <row r="145" spans="1:21" ht="22.5" customHeight="1">
      <c r="A145" s="1"/>
      <c r="B145" s="8"/>
      <c r="C145" s="55" t="s">
        <v>58</v>
      </c>
      <c r="D145" s="55"/>
      <c r="E145" s="3">
        <f t="shared" si="16"/>
        <v>261416</v>
      </c>
      <c r="F145" s="3">
        <f>SUM(F144)</f>
        <v>261416</v>
      </c>
      <c r="G145" s="3">
        <f>SUM(G144)</f>
        <v>0</v>
      </c>
      <c r="H145" s="3">
        <f t="shared" si="22"/>
        <v>262775</v>
      </c>
      <c r="I145" s="3">
        <f>SUM(I144)</f>
        <v>262775</v>
      </c>
      <c r="J145" s="3">
        <f>SUM(J144)</f>
        <v>0</v>
      </c>
      <c r="K145" s="3">
        <f t="shared" si="23"/>
        <v>131303</v>
      </c>
      <c r="L145" s="3">
        <f>SUM(L144)</f>
        <v>131303</v>
      </c>
      <c r="M145" s="3">
        <f>SUM(M144)</f>
        <v>0</v>
      </c>
      <c r="N145" s="16">
        <f t="shared" si="14"/>
        <v>0.49967843211873275</v>
      </c>
      <c r="O145" s="13">
        <f t="shared" si="24"/>
        <v>262775</v>
      </c>
      <c r="P145" s="13">
        <f>SUM(P144)</f>
        <v>262775</v>
      </c>
      <c r="Q145" s="13"/>
      <c r="R145" s="3">
        <f t="shared" si="15"/>
        <v>262775</v>
      </c>
      <c r="S145" s="3">
        <f>SUM(S144)</f>
        <v>262775</v>
      </c>
      <c r="T145" s="3">
        <f>SUM(T144)</f>
        <v>0</v>
      </c>
      <c r="U145" s="16">
        <f t="shared" si="13"/>
        <v>1</v>
      </c>
    </row>
    <row r="146" spans="1:21" ht="12" customHeight="1">
      <c r="A146" s="8"/>
      <c r="B146" s="8">
        <v>75818</v>
      </c>
      <c r="C146" s="8">
        <v>4810</v>
      </c>
      <c r="D146" s="5" t="s">
        <v>59</v>
      </c>
      <c r="E146" s="6">
        <f t="shared" si="16"/>
        <v>32898</v>
      </c>
      <c r="F146" s="6">
        <f>25526+18950-218-11360</f>
        <v>32898</v>
      </c>
      <c r="G146" s="6"/>
      <c r="H146" s="6">
        <f t="shared" si="22"/>
        <v>22505</v>
      </c>
      <c r="I146" s="6">
        <v>22505</v>
      </c>
      <c r="J146" s="6"/>
      <c r="K146" s="6">
        <f t="shared" si="23"/>
        <v>0</v>
      </c>
      <c r="L146" s="6">
        <v>0</v>
      </c>
      <c r="M146" s="6"/>
      <c r="N146" s="14">
        <f t="shared" si="14"/>
        <v>0</v>
      </c>
      <c r="O146" s="7">
        <f t="shared" si="24"/>
        <v>0</v>
      </c>
      <c r="P146" s="7">
        <f>SUM(S146)</f>
        <v>0</v>
      </c>
      <c r="Q146" s="7"/>
      <c r="R146" s="6">
        <f t="shared" si="15"/>
        <v>0</v>
      </c>
      <c r="S146" s="6">
        <v>0</v>
      </c>
      <c r="T146" s="6"/>
      <c r="U146" s="14" t="e">
        <f t="shared" si="13"/>
        <v>#DIV/0!</v>
      </c>
    </row>
    <row r="147" spans="1:21" ht="12" customHeight="1">
      <c r="A147" s="1"/>
      <c r="B147" s="1"/>
      <c r="C147" s="55" t="s">
        <v>60</v>
      </c>
      <c r="D147" s="55"/>
      <c r="E147" s="3">
        <f t="shared" si="16"/>
        <v>32898</v>
      </c>
      <c r="F147" s="3">
        <f>SUM(F146)</f>
        <v>32898</v>
      </c>
      <c r="G147" s="3">
        <f>SUM(G146)</f>
        <v>0</v>
      </c>
      <c r="H147" s="3">
        <f t="shared" si="22"/>
        <v>22505</v>
      </c>
      <c r="I147" s="3">
        <f>SUM(I146)</f>
        <v>22505</v>
      </c>
      <c r="J147" s="3">
        <f>SUM(J146)</f>
        <v>0</v>
      </c>
      <c r="K147" s="3">
        <f t="shared" si="23"/>
        <v>0</v>
      </c>
      <c r="L147" s="3">
        <f>SUM(L146)</f>
        <v>0</v>
      </c>
      <c r="M147" s="3">
        <f>SUM(M146)</f>
        <v>0</v>
      </c>
      <c r="N147" s="16">
        <f t="shared" si="14"/>
        <v>0</v>
      </c>
      <c r="O147" s="13">
        <f t="shared" si="24"/>
        <v>0</v>
      </c>
      <c r="P147" s="13">
        <f>SUM(S147)</f>
        <v>0</v>
      </c>
      <c r="Q147" s="13"/>
      <c r="R147" s="3">
        <f t="shared" si="15"/>
        <v>0</v>
      </c>
      <c r="S147" s="3">
        <f>SUM(S146)</f>
        <v>0</v>
      </c>
      <c r="T147" s="3">
        <f>SUM(T146)</f>
        <v>0</v>
      </c>
      <c r="U147" s="16" t="e">
        <f t="shared" si="13"/>
        <v>#DIV/0!</v>
      </c>
    </row>
    <row r="148" spans="1:21" ht="12" customHeight="1">
      <c r="A148" s="62" t="s">
        <v>61</v>
      </c>
      <c r="B148" s="62"/>
      <c r="C148" s="62"/>
      <c r="D148" s="62"/>
      <c r="E148" s="6">
        <f t="shared" si="16"/>
        <v>294314</v>
      </c>
      <c r="F148" s="6">
        <f>SUM(F145+F147)</f>
        <v>294314</v>
      </c>
      <c r="G148" s="6">
        <f>SUM(G145+G147)</f>
        <v>0</v>
      </c>
      <c r="H148" s="6">
        <f t="shared" si="22"/>
        <v>285280</v>
      </c>
      <c r="I148" s="6">
        <f>SUM(I145+I147)</f>
        <v>285280</v>
      </c>
      <c r="J148" s="6">
        <f>SUM(J145+J147)</f>
        <v>0</v>
      </c>
      <c r="K148" s="6">
        <f t="shared" si="23"/>
        <v>131303</v>
      </c>
      <c r="L148" s="6">
        <f>SUM(L145+L147)</f>
        <v>131303</v>
      </c>
      <c r="M148" s="6">
        <f>SUM(M145+M147)</f>
        <v>0</v>
      </c>
      <c r="N148" s="14">
        <f t="shared" si="14"/>
        <v>0.4602600953449243</v>
      </c>
      <c r="O148" s="7">
        <f t="shared" si="24"/>
        <v>262775</v>
      </c>
      <c r="P148" s="7">
        <f>SUM(P145+P147)</f>
        <v>262775</v>
      </c>
      <c r="Q148" s="7">
        <f>SUM(Q145+Q147)</f>
        <v>0</v>
      </c>
      <c r="R148" s="6">
        <f t="shared" si="15"/>
        <v>262775</v>
      </c>
      <c r="S148" s="6">
        <f>SUM(S145+S147)</f>
        <v>262775</v>
      </c>
      <c r="T148" s="6">
        <f>SUM(T145+T147)</f>
        <v>0</v>
      </c>
      <c r="U148" s="14">
        <f aca="true" t="shared" si="25" ref="U148:U213">SUM(R148/O148)</f>
        <v>1</v>
      </c>
    </row>
    <row r="149" spans="1:21" s="34" customFormat="1" ht="12" customHeight="1">
      <c r="A149" s="1">
        <v>801</v>
      </c>
      <c r="B149" s="31">
        <v>80101</v>
      </c>
      <c r="C149" s="32">
        <v>3020</v>
      </c>
      <c r="D149" s="36" t="s">
        <v>118</v>
      </c>
      <c r="E149" s="11">
        <f t="shared" si="16"/>
        <v>226640</v>
      </c>
      <c r="F149" s="11">
        <v>226640</v>
      </c>
      <c r="G149" s="11"/>
      <c r="H149" s="11">
        <f t="shared" si="22"/>
        <v>232895</v>
      </c>
      <c r="I149" s="11">
        <v>232895</v>
      </c>
      <c r="J149" s="11"/>
      <c r="K149" s="11">
        <f t="shared" si="23"/>
        <v>111536</v>
      </c>
      <c r="L149" s="11">
        <v>111536</v>
      </c>
      <c r="M149" s="11"/>
      <c r="N149" s="29">
        <f t="shared" si="14"/>
        <v>0.4789110972755963</v>
      </c>
      <c r="O149" s="28">
        <f t="shared" si="24"/>
        <v>209475</v>
      </c>
      <c r="P149" s="28">
        <v>209475</v>
      </c>
      <c r="Q149" s="28"/>
      <c r="R149" s="11">
        <f t="shared" si="15"/>
        <v>207074</v>
      </c>
      <c r="S149" s="11">
        <v>207074</v>
      </c>
      <c r="T149" s="11"/>
      <c r="U149" s="29">
        <f t="shared" si="25"/>
        <v>0.9885380116959064</v>
      </c>
    </row>
    <row r="150" spans="1:21" s="34" customFormat="1" ht="12" customHeight="1">
      <c r="A150" s="31"/>
      <c r="B150" s="31"/>
      <c r="C150" s="32">
        <v>3030</v>
      </c>
      <c r="D150" s="36" t="s">
        <v>10</v>
      </c>
      <c r="E150" s="11">
        <f t="shared" si="16"/>
        <v>36000</v>
      </c>
      <c r="F150" s="11">
        <v>36000</v>
      </c>
      <c r="G150" s="11"/>
      <c r="H150" s="11">
        <f t="shared" si="22"/>
        <v>36000</v>
      </c>
      <c r="I150" s="11">
        <v>36000</v>
      </c>
      <c r="J150" s="11"/>
      <c r="K150" s="11">
        <f t="shared" si="23"/>
        <v>10610</v>
      </c>
      <c r="L150" s="11">
        <v>10610</v>
      </c>
      <c r="M150" s="11"/>
      <c r="N150" s="29">
        <f t="shared" si="14"/>
        <v>0.2947222222222222</v>
      </c>
      <c r="O150" s="28">
        <f t="shared" si="24"/>
        <v>0</v>
      </c>
      <c r="P150" s="28">
        <v>0</v>
      </c>
      <c r="Q150" s="28"/>
      <c r="R150" s="11">
        <f t="shared" si="15"/>
        <v>0</v>
      </c>
      <c r="S150" s="11">
        <v>0</v>
      </c>
      <c r="T150" s="11"/>
      <c r="U150" s="29" t="e">
        <f t="shared" si="25"/>
        <v>#DIV/0!</v>
      </c>
    </row>
    <row r="151" spans="1:21" s="34" customFormat="1" ht="12" customHeight="1">
      <c r="A151" s="39"/>
      <c r="B151" s="39"/>
      <c r="C151" s="32">
        <v>4010</v>
      </c>
      <c r="D151" s="36" t="s">
        <v>34</v>
      </c>
      <c r="E151" s="11">
        <f t="shared" si="16"/>
        <v>3545510</v>
      </c>
      <c r="F151" s="11">
        <v>3545510</v>
      </c>
      <c r="G151" s="11"/>
      <c r="H151" s="11">
        <f t="shared" si="22"/>
        <v>3523988</v>
      </c>
      <c r="I151" s="11">
        <v>3523988</v>
      </c>
      <c r="J151" s="11"/>
      <c r="K151" s="11">
        <f t="shared" si="23"/>
        <v>1459245</v>
      </c>
      <c r="L151" s="11">
        <v>1459245</v>
      </c>
      <c r="M151" s="11"/>
      <c r="N151" s="29">
        <f t="shared" si="14"/>
        <v>0.41408909451451026</v>
      </c>
      <c r="O151" s="28">
        <f t="shared" si="24"/>
        <v>2990338</v>
      </c>
      <c r="P151" s="28">
        <v>2990338</v>
      </c>
      <c r="Q151" s="28"/>
      <c r="R151" s="11">
        <f t="shared" si="15"/>
        <v>2989102</v>
      </c>
      <c r="S151" s="11">
        <v>2989102</v>
      </c>
      <c r="T151" s="11"/>
      <c r="U151" s="29">
        <f t="shared" si="25"/>
        <v>0.9995866687979753</v>
      </c>
    </row>
    <row r="152" spans="1:21" s="34" customFormat="1" ht="12" customHeight="1">
      <c r="A152" s="31"/>
      <c r="B152" s="31"/>
      <c r="C152" s="32">
        <v>4040</v>
      </c>
      <c r="D152" s="36" t="s">
        <v>35</v>
      </c>
      <c r="E152" s="11">
        <f t="shared" si="16"/>
        <v>278340</v>
      </c>
      <c r="F152" s="11">
        <v>278340</v>
      </c>
      <c r="G152" s="11"/>
      <c r="H152" s="11">
        <f t="shared" si="22"/>
        <v>252574</v>
      </c>
      <c r="I152" s="11">
        <v>252574</v>
      </c>
      <c r="J152" s="11"/>
      <c r="K152" s="11">
        <f t="shared" si="23"/>
        <v>252573</v>
      </c>
      <c r="L152" s="11">
        <v>252573</v>
      </c>
      <c r="M152" s="11"/>
      <c r="N152" s="29">
        <f t="shared" si="14"/>
        <v>0.9999960407642908</v>
      </c>
      <c r="O152" s="28">
        <f t="shared" si="24"/>
        <v>252574</v>
      </c>
      <c r="P152" s="28">
        <v>252574</v>
      </c>
      <c r="Q152" s="28"/>
      <c r="R152" s="11">
        <f t="shared" si="15"/>
        <v>252573</v>
      </c>
      <c r="S152" s="11">
        <v>252573</v>
      </c>
      <c r="T152" s="11"/>
      <c r="U152" s="29">
        <f t="shared" si="25"/>
        <v>0.9999960407642908</v>
      </c>
    </row>
    <row r="153" spans="1:21" s="34" customFormat="1" ht="12" customHeight="1">
      <c r="A153" s="31"/>
      <c r="B153" s="31"/>
      <c r="C153" s="32">
        <v>4110</v>
      </c>
      <c r="D153" s="36" t="s">
        <v>26</v>
      </c>
      <c r="E153" s="11">
        <f t="shared" si="16"/>
        <v>721590</v>
      </c>
      <c r="F153" s="11">
        <v>721590</v>
      </c>
      <c r="G153" s="11"/>
      <c r="H153" s="11">
        <f t="shared" si="22"/>
        <v>716500</v>
      </c>
      <c r="I153" s="11">
        <v>716500</v>
      </c>
      <c r="J153" s="11"/>
      <c r="K153" s="11">
        <f t="shared" si="23"/>
        <v>302670</v>
      </c>
      <c r="L153" s="11">
        <v>302670</v>
      </c>
      <c r="M153" s="11"/>
      <c r="N153" s="29">
        <f t="shared" si="14"/>
        <v>0.4224284717376134</v>
      </c>
      <c r="O153" s="28">
        <f t="shared" si="24"/>
        <v>589686</v>
      </c>
      <c r="P153" s="28">
        <v>589686</v>
      </c>
      <c r="Q153" s="28"/>
      <c r="R153" s="11">
        <f t="shared" si="15"/>
        <v>589529</v>
      </c>
      <c r="S153" s="11">
        <v>589529</v>
      </c>
      <c r="T153" s="11"/>
      <c r="U153" s="29">
        <f t="shared" si="25"/>
        <v>0.9997337566094497</v>
      </c>
    </row>
    <row r="154" spans="1:21" s="34" customFormat="1" ht="12" customHeight="1">
      <c r="A154" s="31"/>
      <c r="B154" s="31"/>
      <c r="C154" s="32">
        <v>4120</v>
      </c>
      <c r="D154" s="31" t="s">
        <v>27</v>
      </c>
      <c r="E154" s="11">
        <f t="shared" si="16"/>
        <v>98880</v>
      </c>
      <c r="F154" s="11">
        <v>98880</v>
      </c>
      <c r="G154" s="11"/>
      <c r="H154" s="11">
        <f t="shared" si="22"/>
        <v>98216</v>
      </c>
      <c r="I154" s="11">
        <v>98216</v>
      </c>
      <c r="J154" s="11"/>
      <c r="K154" s="11">
        <f t="shared" si="23"/>
        <v>41707</v>
      </c>
      <c r="L154" s="11">
        <v>41707</v>
      </c>
      <c r="M154" s="11"/>
      <c r="N154" s="29">
        <f t="shared" si="14"/>
        <v>0.4246456789117863</v>
      </c>
      <c r="O154" s="28">
        <f t="shared" si="24"/>
        <v>82200</v>
      </c>
      <c r="P154" s="28">
        <v>82200</v>
      </c>
      <c r="Q154" s="28"/>
      <c r="R154" s="11">
        <f t="shared" si="15"/>
        <v>81933</v>
      </c>
      <c r="S154" s="11">
        <v>81933</v>
      </c>
      <c r="T154" s="11"/>
      <c r="U154" s="29">
        <f t="shared" si="25"/>
        <v>0.9967518248175182</v>
      </c>
    </row>
    <row r="155" spans="1:21" s="34" customFormat="1" ht="12" customHeight="1">
      <c r="A155" s="31"/>
      <c r="B155" s="31"/>
      <c r="C155" s="32">
        <v>4140</v>
      </c>
      <c r="D155" s="31" t="s">
        <v>130</v>
      </c>
      <c r="E155" s="11">
        <f t="shared" si="16"/>
        <v>12800</v>
      </c>
      <c r="F155" s="11">
        <v>12800</v>
      </c>
      <c r="G155" s="11"/>
      <c r="H155" s="11">
        <f t="shared" si="22"/>
        <v>12800</v>
      </c>
      <c r="I155" s="11">
        <v>12800</v>
      </c>
      <c r="J155" s="11"/>
      <c r="K155" s="11">
        <f t="shared" si="23"/>
        <v>0</v>
      </c>
      <c r="L155" s="11">
        <v>0</v>
      </c>
      <c r="M155" s="11"/>
      <c r="N155" s="29">
        <f t="shared" si="14"/>
        <v>0</v>
      </c>
      <c r="O155" s="28">
        <f t="shared" si="24"/>
        <v>0</v>
      </c>
      <c r="P155" s="28">
        <f>SUM(S155)</f>
        <v>0</v>
      </c>
      <c r="Q155" s="28"/>
      <c r="R155" s="11">
        <f t="shared" si="15"/>
        <v>0</v>
      </c>
      <c r="S155" s="11">
        <v>0</v>
      </c>
      <c r="T155" s="11"/>
      <c r="U155" s="29" t="e">
        <f t="shared" si="25"/>
        <v>#DIV/0!</v>
      </c>
    </row>
    <row r="156" spans="1:21" s="34" customFormat="1" ht="12" customHeight="1">
      <c r="A156" s="31"/>
      <c r="B156" s="31"/>
      <c r="C156" s="32">
        <v>4210</v>
      </c>
      <c r="D156" s="36" t="s">
        <v>11</v>
      </c>
      <c r="E156" s="11">
        <f t="shared" si="16"/>
        <v>158115</v>
      </c>
      <c r="F156" s="11">
        <v>158115</v>
      </c>
      <c r="G156" s="11"/>
      <c r="H156" s="11">
        <f t="shared" si="22"/>
        <v>159115</v>
      </c>
      <c r="I156" s="11">
        <v>159115</v>
      </c>
      <c r="J156" s="11"/>
      <c r="K156" s="11">
        <f t="shared" si="23"/>
        <v>84984</v>
      </c>
      <c r="L156" s="11">
        <v>84984</v>
      </c>
      <c r="M156" s="11"/>
      <c r="N156" s="29">
        <f t="shared" si="14"/>
        <v>0.5341042642114194</v>
      </c>
      <c r="O156" s="28">
        <f t="shared" si="24"/>
        <v>174045</v>
      </c>
      <c r="P156" s="28">
        <v>174045</v>
      </c>
      <c r="Q156" s="28"/>
      <c r="R156" s="11">
        <f t="shared" si="15"/>
        <v>172914</v>
      </c>
      <c r="S156" s="11">
        <v>172914</v>
      </c>
      <c r="T156" s="11"/>
      <c r="U156" s="29">
        <f t="shared" si="25"/>
        <v>0.9935016805998449</v>
      </c>
    </row>
    <row r="157" spans="1:21" s="34" customFormat="1" ht="12" customHeight="1">
      <c r="A157" s="31"/>
      <c r="B157" s="31"/>
      <c r="C157" s="32">
        <v>4240</v>
      </c>
      <c r="D157" s="36" t="s">
        <v>103</v>
      </c>
      <c r="E157" s="11">
        <f t="shared" si="16"/>
        <v>43070</v>
      </c>
      <c r="F157" s="11">
        <v>43070</v>
      </c>
      <c r="G157" s="11"/>
      <c r="H157" s="11">
        <f t="shared" si="22"/>
        <v>43070</v>
      </c>
      <c r="I157" s="11">
        <v>43070</v>
      </c>
      <c r="J157" s="11"/>
      <c r="K157" s="11">
        <f t="shared" si="23"/>
        <v>10821</v>
      </c>
      <c r="L157" s="11">
        <v>10821</v>
      </c>
      <c r="M157" s="11"/>
      <c r="N157" s="29">
        <f t="shared" si="14"/>
        <v>0.2512421639192013</v>
      </c>
      <c r="O157" s="28">
        <f t="shared" si="24"/>
        <v>45070</v>
      </c>
      <c r="P157" s="28">
        <v>45070</v>
      </c>
      <c r="Q157" s="28"/>
      <c r="R157" s="11">
        <f t="shared" si="15"/>
        <v>44426</v>
      </c>
      <c r="S157" s="11">
        <v>44426</v>
      </c>
      <c r="T157" s="11"/>
      <c r="U157" s="29">
        <f t="shared" si="25"/>
        <v>0.9857111160417129</v>
      </c>
    </row>
    <row r="158" spans="1:21" s="34" customFormat="1" ht="12" customHeight="1">
      <c r="A158" s="31"/>
      <c r="B158" s="31"/>
      <c r="C158" s="32">
        <v>4260</v>
      </c>
      <c r="D158" s="36" t="s">
        <v>28</v>
      </c>
      <c r="E158" s="11">
        <f t="shared" si="16"/>
        <v>386525</v>
      </c>
      <c r="F158" s="11">
        <v>386525</v>
      </c>
      <c r="G158" s="11"/>
      <c r="H158" s="11">
        <f t="shared" si="22"/>
        <v>386525</v>
      </c>
      <c r="I158" s="11">
        <v>386525</v>
      </c>
      <c r="J158" s="11"/>
      <c r="K158" s="11">
        <f t="shared" si="23"/>
        <v>155728</v>
      </c>
      <c r="L158" s="11">
        <v>155728</v>
      </c>
      <c r="M158" s="11"/>
      <c r="N158" s="29">
        <f t="shared" si="14"/>
        <v>0.4028924390401656</v>
      </c>
      <c r="O158" s="28">
        <f t="shared" si="24"/>
        <v>336525</v>
      </c>
      <c r="P158" s="28">
        <v>336525</v>
      </c>
      <c r="Q158" s="28"/>
      <c r="R158" s="11">
        <f t="shared" si="15"/>
        <v>297545</v>
      </c>
      <c r="S158" s="11">
        <v>297545</v>
      </c>
      <c r="T158" s="11"/>
      <c r="U158" s="29">
        <f t="shared" si="25"/>
        <v>0.8841690810489562</v>
      </c>
    </row>
    <row r="159" spans="1:21" s="34" customFormat="1" ht="12" customHeight="1">
      <c r="A159" s="31"/>
      <c r="B159" s="31"/>
      <c r="C159" s="32">
        <v>4270</v>
      </c>
      <c r="D159" s="36" t="s">
        <v>13</v>
      </c>
      <c r="E159" s="11">
        <f t="shared" si="16"/>
        <v>192178</v>
      </c>
      <c r="F159" s="11">
        <v>192178</v>
      </c>
      <c r="G159" s="11"/>
      <c r="H159" s="11">
        <f t="shared" si="22"/>
        <v>192178</v>
      </c>
      <c r="I159" s="11">
        <v>192178</v>
      </c>
      <c r="J159" s="11"/>
      <c r="K159" s="11">
        <f t="shared" si="23"/>
        <v>15606</v>
      </c>
      <c r="L159" s="11">
        <v>15606</v>
      </c>
      <c r="M159" s="11"/>
      <c r="N159" s="29">
        <f t="shared" si="14"/>
        <v>0.08120596530300034</v>
      </c>
      <c r="O159" s="28">
        <f t="shared" si="24"/>
        <v>192178</v>
      </c>
      <c r="P159" s="28">
        <v>192178</v>
      </c>
      <c r="Q159" s="28"/>
      <c r="R159" s="11">
        <f t="shared" si="15"/>
        <v>188299</v>
      </c>
      <c r="S159" s="11">
        <v>188299</v>
      </c>
      <c r="T159" s="11"/>
      <c r="U159" s="29">
        <f t="shared" si="25"/>
        <v>0.9798155876322993</v>
      </c>
    </row>
    <row r="160" spans="1:21" s="34" customFormat="1" ht="12" customHeight="1">
      <c r="A160" s="31"/>
      <c r="B160" s="31"/>
      <c r="C160" s="32">
        <v>4280</v>
      </c>
      <c r="D160" s="36" t="s">
        <v>125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29"/>
      <c r="O160" s="28">
        <f t="shared" si="24"/>
        <v>5365</v>
      </c>
      <c r="P160" s="28">
        <v>5365</v>
      </c>
      <c r="Q160" s="28"/>
      <c r="R160" s="11">
        <f t="shared" si="15"/>
        <v>4355</v>
      </c>
      <c r="S160" s="11">
        <v>4355</v>
      </c>
      <c r="T160" s="11"/>
      <c r="U160" s="29">
        <f t="shared" si="25"/>
        <v>0.8117427772600186</v>
      </c>
    </row>
    <row r="161" spans="1:21" s="34" customFormat="1" ht="12" customHeight="1">
      <c r="A161" s="31"/>
      <c r="B161" s="31"/>
      <c r="C161" s="32">
        <v>4300</v>
      </c>
      <c r="D161" s="36" t="s">
        <v>14</v>
      </c>
      <c r="E161" s="11">
        <f t="shared" si="16"/>
        <v>206107</v>
      </c>
      <c r="F161" s="11">
        <v>206107</v>
      </c>
      <c r="G161" s="11"/>
      <c r="H161" s="11">
        <f t="shared" si="22"/>
        <v>204840</v>
      </c>
      <c r="I161" s="11">
        <v>204840</v>
      </c>
      <c r="J161" s="11"/>
      <c r="K161" s="11">
        <f t="shared" si="23"/>
        <v>89525</v>
      </c>
      <c r="L161" s="11">
        <v>89525</v>
      </c>
      <c r="M161" s="11"/>
      <c r="N161" s="29">
        <f t="shared" si="14"/>
        <v>0.43704842804139815</v>
      </c>
      <c r="O161" s="28">
        <f t="shared" si="24"/>
        <v>271000</v>
      </c>
      <c r="P161" s="28">
        <v>271000</v>
      </c>
      <c r="Q161" s="28"/>
      <c r="R161" s="11">
        <f t="shared" si="15"/>
        <v>266226</v>
      </c>
      <c r="S161" s="11">
        <v>266226</v>
      </c>
      <c r="T161" s="11"/>
      <c r="U161" s="29">
        <f t="shared" si="25"/>
        <v>0.9823837638376384</v>
      </c>
    </row>
    <row r="162" spans="1:21" s="34" customFormat="1" ht="12" customHeight="1">
      <c r="A162" s="31"/>
      <c r="B162" s="31"/>
      <c r="C162" s="32">
        <v>4410</v>
      </c>
      <c r="D162" s="36" t="s">
        <v>39</v>
      </c>
      <c r="E162" s="11">
        <f t="shared" si="16"/>
        <v>13510</v>
      </c>
      <c r="F162" s="11">
        <v>13510</v>
      </c>
      <c r="G162" s="11"/>
      <c r="H162" s="11">
        <f t="shared" si="22"/>
        <v>13510</v>
      </c>
      <c r="I162" s="11">
        <v>13510</v>
      </c>
      <c r="J162" s="11"/>
      <c r="K162" s="11">
        <f t="shared" si="23"/>
        <v>5890</v>
      </c>
      <c r="L162" s="11">
        <v>5890</v>
      </c>
      <c r="M162" s="11"/>
      <c r="N162" s="29">
        <f t="shared" si="14"/>
        <v>0.4359733530717987</v>
      </c>
      <c r="O162" s="28">
        <f t="shared" si="24"/>
        <v>12830</v>
      </c>
      <c r="P162" s="28">
        <v>12830</v>
      </c>
      <c r="Q162" s="28"/>
      <c r="R162" s="11">
        <f t="shared" si="15"/>
        <v>10714</v>
      </c>
      <c r="S162" s="11">
        <v>10714</v>
      </c>
      <c r="T162" s="11"/>
      <c r="U162" s="29">
        <f t="shared" si="25"/>
        <v>0.8350740452065472</v>
      </c>
    </row>
    <row r="163" spans="1:21" s="34" customFormat="1" ht="11.25" customHeight="1">
      <c r="A163" s="31"/>
      <c r="B163" s="31"/>
      <c r="C163" s="32">
        <v>4430</v>
      </c>
      <c r="D163" s="36" t="s">
        <v>20</v>
      </c>
      <c r="E163" s="11">
        <f t="shared" si="16"/>
        <v>18820</v>
      </c>
      <c r="F163" s="11">
        <v>18820</v>
      </c>
      <c r="G163" s="11"/>
      <c r="H163" s="11">
        <f t="shared" si="22"/>
        <v>18820</v>
      </c>
      <c r="I163" s="11">
        <v>18820</v>
      </c>
      <c r="J163" s="11"/>
      <c r="K163" s="11">
        <f t="shared" si="23"/>
        <v>6577</v>
      </c>
      <c r="L163" s="11">
        <v>6577</v>
      </c>
      <c r="M163" s="11"/>
      <c r="N163" s="29">
        <f t="shared" si="14"/>
        <v>0.34946865037194474</v>
      </c>
      <c r="O163" s="28">
        <f t="shared" si="24"/>
        <v>16820</v>
      </c>
      <c r="P163" s="28">
        <v>16820</v>
      </c>
      <c r="Q163" s="28"/>
      <c r="R163" s="11">
        <f t="shared" si="15"/>
        <v>13765</v>
      </c>
      <c r="S163" s="11">
        <v>13765</v>
      </c>
      <c r="T163" s="11"/>
      <c r="U163" s="29">
        <f t="shared" si="25"/>
        <v>0.8183709869203329</v>
      </c>
    </row>
    <row r="164" spans="1:21" ht="12" customHeight="1">
      <c r="A164" s="1"/>
      <c r="B164" s="1"/>
      <c r="C164" s="55" t="s">
        <v>62</v>
      </c>
      <c r="D164" s="55"/>
      <c r="E164" s="3">
        <f t="shared" si="16"/>
        <v>5938085</v>
      </c>
      <c r="F164" s="3">
        <f>SUM(F149:F163)</f>
        <v>5938085</v>
      </c>
      <c r="G164" s="3">
        <f>SUM(G151+G152+G149+G162+G156+G158+G161+G150+G155+G157+G159+G163+G153+G154)</f>
        <v>0</v>
      </c>
      <c r="H164" s="3">
        <f t="shared" si="22"/>
        <v>5891031</v>
      </c>
      <c r="I164" s="3">
        <f>SUM(I149:I163)</f>
        <v>5891031</v>
      </c>
      <c r="J164" s="3">
        <f>SUM(J151+J152+J149+J162+J156+J158+J161+J150+J155+J157+J159+J163+J153+J154)</f>
        <v>0</v>
      </c>
      <c r="K164" s="3">
        <f t="shared" si="23"/>
        <v>2547472</v>
      </c>
      <c r="L164" s="3">
        <f>SUM(L149:L163)</f>
        <v>2547472</v>
      </c>
      <c r="M164" s="3">
        <f>SUM(M151+M152+M149+M162+M156+M158+M161+M150+M155+M157+M159+M163+M153+M154)</f>
        <v>0</v>
      </c>
      <c r="N164" s="16">
        <f>SUM(K164/H164)</f>
        <v>0.43243228562199043</v>
      </c>
      <c r="O164" s="13">
        <f t="shared" si="24"/>
        <v>5178106</v>
      </c>
      <c r="P164" s="13">
        <f>SUM(P149:P163)</f>
        <v>5178106</v>
      </c>
      <c r="Q164" s="13"/>
      <c r="R164" s="3">
        <f t="shared" si="15"/>
        <v>5118455</v>
      </c>
      <c r="S164" s="3">
        <f>SUM(S149:S163)</f>
        <v>5118455</v>
      </c>
      <c r="T164" s="3">
        <f>SUM(T151+T152+T149+T162+T156+T158+T161+T150+T155+T157+T159+T163+T153+T154)</f>
        <v>0</v>
      </c>
      <c r="U164" s="16">
        <f t="shared" si="25"/>
        <v>0.9884801508505233</v>
      </c>
    </row>
    <row r="165" spans="1:21" s="34" customFormat="1" ht="12" customHeight="1">
      <c r="A165" s="31"/>
      <c r="B165" s="31">
        <v>80104</v>
      </c>
      <c r="C165" s="32">
        <v>3020</v>
      </c>
      <c r="D165" s="36" t="s">
        <v>118</v>
      </c>
      <c r="E165" s="11">
        <f t="shared" si="16"/>
        <v>20650</v>
      </c>
      <c r="F165" s="11">
        <f>11850+8800</f>
        <v>20650</v>
      </c>
      <c r="G165" s="11"/>
      <c r="H165" s="11">
        <f t="shared" si="22"/>
        <v>21650</v>
      </c>
      <c r="I165" s="11">
        <v>21650</v>
      </c>
      <c r="J165" s="11"/>
      <c r="K165" s="11">
        <f t="shared" si="23"/>
        <v>9119</v>
      </c>
      <c r="L165" s="11">
        <v>9119</v>
      </c>
      <c r="M165" s="11"/>
      <c r="N165" s="29">
        <f t="shared" si="14"/>
        <v>0.4212009237875289</v>
      </c>
      <c r="O165" s="28">
        <f t="shared" si="24"/>
        <v>13686</v>
      </c>
      <c r="P165" s="28">
        <v>13686</v>
      </c>
      <c r="Q165" s="28"/>
      <c r="R165" s="11">
        <f t="shared" si="15"/>
        <v>13152</v>
      </c>
      <c r="S165" s="11">
        <v>13152</v>
      </c>
      <c r="T165" s="11"/>
      <c r="U165" s="29">
        <f t="shared" si="25"/>
        <v>0.9609820254274442</v>
      </c>
    </row>
    <row r="166" spans="1:21" s="34" customFormat="1" ht="12" customHeight="1">
      <c r="A166" s="39"/>
      <c r="B166" s="39"/>
      <c r="C166" s="32">
        <v>4010</v>
      </c>
      <c r="D166" s="36" t="s">
        <v>34</v>
      </c>
      <c r="E166" s="11">
        <f t="shared" si="16"/>
        <v>217420</v>
      </c>
      <c r="F166" s="11">
        <f>109120+108300</f>
        <v>217420</v>
      </c>
      <c r="G166" s="11"/>
      <c r="H166" s="11">
        <f t="shared" si="22"/>
        <v>217420</v>
      </c>
      <c r="I166" s="11">
        <f>109120+108300</f>
        <v>217420</v>
      </c>
      <c r="J166" s="11"/>
      <c r="K166" s="11">
        <f t="shared" si="23"/>
        <v>91146</v>
      </c>
      <c r="L166" s="11">
        <v>91146</v>
      </c>
      <c r="M166" s="11"/>
      <c r="N166" s="29">
        <f t="shared" si="14"/>
        <v>0.41921626345322416</v>
      </c>
      <c r="O166" s="28">
        <f t="shared" si="24"/>
        <v>124920</v>
      </c>
      <c r="P166" s="28">
        <v>124920</v>
      </c>
      <c r="Q166" s="28"/>
      <c r="R166" s="11">
        <f t="shared" si="15"/>
        <v>124633</v>
      </c>
      <c r="S166" s="11">
        <v>124633</v>
      </c>
      <c r="T166" s="11"/>
      <c r="U166" s="29">
        <f t="shared" si="25"/>
        <v>0.9977025296189561</v>
      </c>
    </row>
    <row r="167" spans="1:21" s="34" customFormat="1" ht="12" customHeight="1">
      <c r="A167" s="31"/>
      <c r="B167" s="31"/>
      <c r="C167" s="32">
        <v>4040</v>
      </c>
      <c r="D167" s="36" t="s">
        <v>35</v>
      </c>
      <c r="E167" s="11">
        <f t="shared" si="16"/>
        <v>14650</v>
      </c>
      <c r="F167" s="11">
        <f>6450+8200</f>
        <v>14650</v>
      </c>
      <c r="G167" s="11"/>
      <c r="H167" s="11">
        <f t="shared" si="22"/>
        <v>12604</v>
      </c>
      <c r="I167" s="11">
        <v>12604</v>
      </c>
      <c r="J167" s="11"/>
      <c r="K167" s="11">
        <f t="shared" si="23"/>
        <v>12578</v>
      </c>
      <c r="L167" s="11">
        <v>12578</v>
      </c>
      <c r="M167" s="11"/>
      <c r="N167" s="29">
        <f t="shared" si="14"/>
        <v>0.9979371628054586</v>
      </c>
      <c r="O167" s="28">
        <f t="shared" si="24"/>
        <v>12604</v>
      </c>
      <c r="P167" s="28">
        <v>12604</v>
      </c>
      <c r="Q167" s="28"/>
      <c r="R167" s="11">
        <f t="shared" si="15"/>
        <v>12578</v>
      </c>
      <c r="S167" s="11">
        <v>12578</v>
      </c>
      <c r="T167" s="11"/>
      <c r="U167" s="29">
        <f t="shared" si="25"/>
        <v>0.9979371628054586</v>
      </c>
    </row>
    <row r="168" spans="1:21" s="34" customFormat="1" ht="12" customHeight="1">
      <c r="A168" s="31"/>
      <c r="B168" s="31"/>
      <c r="C168" s="32">
        <v>4110</v>
      </c>
      <c r="D168" s="36" t="s">
        <v>26</v>
      </c>
      <c r="E168" s="11">
        <f t="shared" si="16"/>
        <v>45180</v>
      </c>
      <c r="F168" s="11">
        <f>22780+22400</f>
        <v>45180</v>
      </c>
      <c r="G168" s="11"/>
      <c r="H168" s="11">
        <f t="shared" si="22"/>
        <v>44980</v>
      </c>
      <c r="I168" s="11">
        <v>44980</v>
      </c>
      <c r="J168" s="11"/>
      <c r="K168" s="11">
        <f t="shared" si="23"/>
        <v>19243</v>
      </c>
      <c r="L168" s="11">
        <v>19243</v>
      </c>
      <c r="M168" s="11"/>
      <c r="N168" s="29">
        <f t="shared" si="14"/>
        <v>0.42781236104935527</v>
      </c>
      <c r="O168" s="28">
        <f t="shared" si="24"/>
        <v>27215</v>
      </c>
      <c r="P168" s="28">
        <v>27215</v>
      </c>
      <c r="Q168" s="28"/>
      <c r="R168" s="11">
        <f t="shared" si="15"/>
        <v>26544</v>
      </c>
      <c r="S168" s="11">
        <v>26544</v>
      </c>
      <c r="T168" s="11"/>
      <c r="U168" s="29">
        <f t="shared" si="25"/>
        <v>0.975344479147529</v>
      </c>
    </row>
    <row r="169" spans="1:21" s="34" customFormat="1" ht="12" customHeight="1">
      <c r="A169" s="31"/>
      <c r="B169" s="31"/>
      <c r="C169" s="32">
        <v>4120</v>
      </c>
      <c r="D169" s="31" t="s">
        <v>27</v>
      </c>
      <c r="E169" s="11">
        <f t="shared" si="16"/>
        <v>6220</v>
      </c>
      <c r="F169" s="11">
        <f>3120+3100</f>
        <v>6220</v>
      </c>
      <c r="G169" s="11"/>
      <c r="H169" s="11">
        <f t="shared" si="22"/>
        <v>6220</v>
      </c>
      <c r="I169" s="11">
        <f>3120+3100</f>
        <v>6220</v>
      </c>
      <c r="J169" s="11"/>
      <c r="K169" s="11">
        <f t="shared" si="23"/>
        <v>2623</v>
      </c>
      <c r="L169" s="11">
        <v>2623</v>
      </c>
      <c r="M169" s="11"/>
      <c r="N169" s="29">
        <f t="shared" si="14"/>
        <v>0.4217041800643087</v>
      </c>
      <c r="O169" s="28">
        <f t="shared" si="24"/>
        <v>4054</v>
      </c>
      <c r="P169" s="28">
        <v>4054</v>
      </c>
      <c r="Q169" s="28"/>
      <c r="R169" s="11">
        <f t="shared" si="15"/>
        <v>3637</v>
      </c>
      <c r="S169" s="11">
        <v>3637</v>
      </c>
      <c r="T169" s="11"/>
      <c r="U169" s="29">
        <f t="shared" si="25"/>
        <v>0.8971386285150469</v>
      </c>
    </row>
    <row r="170" spans="1:21" s="34" customFormat="1" ht="12" customHeight="1">
      <c r="A170" s="31"/>
      <c r="B170" s="31"/>
      <c r="C170" s="32">
        <v>4210</v>
      </c>
      <c r="D170" s="36" t="s">
        <v>11</v>
      </c>
      <c r="E170" s="11">
        <f t="shared" si="16"/>
        <v>19000</v>
      </c>
      <c r="F170" s="11">
        <f>9000+10000</f>
        <v>19000</v>
      </c>
      <c r="G170" s="11"/>
      <c r="H170" s="11">
        <f t="shared" si="22"/>
        <v>19000</v>
      </c>
      <c r="I170" s="11">
        <f>9000+10000</f>
        <v>19000</v>
      </c>
      <c r="J170" s="11"/>
      <c r="K170" s="11">
        <f t="shared" si="23"/>
        <v>2741</v>
      </c>
      <c r="L170" s="11">
        <v>2741</v>
      </c>
      <c r="M170" s="11"/>
      <c r="N170" s="29">
        <f t="shared" si="14"/>
        <v>0.14426315789473684</v>
      </c>
      <c r="O170" s="28">
        <f t="shared" si="24"/>
        <v>11744</v>
      </c>
      <c r="P170" s="28">
        <v>11744</v>
      </c>
      <c r="Q170" s="28"/>
      <c r="R170" s="11">
        <f t="shared" si="15"/>
        <v>11678</v>
      </c>
      <c r="S170" s="11">
        <v>11678</v>
      </c>
      <c r="T170" s="11"/>
      <c r="U170" s="29">
        <f t="shared" si="25"/>
        <v>0.9943801089918256</v>
      </c>
    </row>
    <row r="171" spans="1:21" s="34" customFormat="1" ht="12" customHeight="1">
      <c r="A171" s="31"/>
      <c r="B171" s="31"/>
      <c r="C171" s="32">
        <v>4240</v>
      </c>
      <c r="D171" s="36" t="s">
        <v>103</v>
      </c>
      <c r="E171" s="11">
        <f t="shared" si="16"/>
        <v>5480</v>
      </c>
      <c r="F171" s="11">
        <f>780+4700</f>
        <v>5480</v>
      </c>
      <c r="G171" s="11"/>
      <c r="H171" s="11">
        <f t="shared" si="22"/>
        <v>5480</v>
      </c>
      <c r="I171" s="11">
        <f>780+4700</f>
        <v>5480</v>
      </c>
      <c r="J171" s="11"/>
      <c r="K171" s="11">
        <f t="shared" si="23"/>
        <v>1563</v>
      </c>
      <c r="L171" s="11">
        <v>1563</v>
      </c>
      <c r="M171" s="11"/>
      <c r="N171" s="29">
        <f t="shared" si="14"/>
        <v>0.28521897810218977</v>
      </c>
      <c r="O171" s="28">
        <f t="shared" si="24"/>
        <v>2261</v>
      </c>
      <c r="P171" s="28">
        <v>2261</v>
      </c>
      <c r="Q171" s="28"/>
      <c r="R171" s="11">
        <f t="shared" si="15"/>
        <v>2011</v>
      </c>
      <c r="S171" s="11">
        <v>2011</v>
      </c>
      <c r="T171" s="11"/>
      <c r="U171" s="29">
        <f t="shared" si="25"/>
        <v>0.8894294559929234</v>
      </c>
    </row>
    <row r="172" spans="1:21" s="34" customFormat="1" ht="12" customHeight="1">
      <c r="A172" s="31"/>
      <c r="B172" s="31"/>
      <c r="C172" s="32">
        <v>4260</v>
      </c>
      <c r="D172" s="36" t="s">
        <v>28</v>
      </c>
      <c r="E172" s="11">
        <f t="shared" si="16"/>
        <v>23500</v>
      </c>
      <c r="F172" s="11">
        <f>23500</f>
        <v>23500</v>
      </c>
      <c r="G172" s="11"/>
      <c r="H172" s="11">
        <f t="shared" si="22"/>
        <v>23500</v>
      </c>
      <c r="I172" s="11">
        <f>23500</f>
        <v>23500</v>
      </c>
      <c r="J172" s="11"/>
      <c r="K172" s="11">
        <f t="shared" si="23"/>
        <v>14570</v>
      </c>
      <c r="L172" s="11">
        <v>14570</v>
      </c>
      <c r="M172" s="11"/>
      <c r="N172" s="29">
        <f t="shared" si="14"/>
        <v>0.62</v>
      </c>
      <c r="O172" s="28">
        <f t="shared" si="24"/>
        <v>14571</v>
      </c>
      <c r="P172" s="28">
        <v>14571</v>
      </c>
      <c r="Q172" s="28"/>
      <c r="R172" s="11">
        <f t="shared" si="15"/>
        <v>14570</v>
      </c>
      <c r="S172" s="11">
        <v>14570</v>
      </c>
      <c r="T172" s="11"/>
      <c r="U172" s="29">
        <f t="shared" si="25"/>
        <v>0.9999313705305058</v>
      </c>
    </row>
    <row r="173" spans="1:21" s="34" customFormat="1" ht="12" customHeight="1">
      <c r="A173" s="31"/>
      <c r="B173" s="31"/>
      <c r="C173" s="32">
        <v>4270</v>
      </c>
      <c r="D173" s="36" t="s">
        <v>13</v>
      </c>
      <c r="E173" s="11">
        <f t="shared" si="16"/>
        <v>1600</v>
      </c>
      <c r="F173" s="11">
        <f>1600</f>
        <v>1600</v>
      </c>
      <c r="G173" s="11"/>
      <c r="H173" s="11">
        <f t="shared" si="22"/>
        <v>1600</v>
      </c>
      <c r="I173" s="11">
        <f>1600</f>
        <v>1600</v>
      </c>
      <c r="J173" s="11"/>
      <c r="K173" s="11">
        <f t="shared" si="23"/>
        <v>516</v>
      </c>
      <c r="L173" s="11">
        <v>516</v>
      </c>
      <c r="M173" s="11"/>
      <c r="N173" s="29">
        <f aca="true" t="shared" si="26" ref="N173:N239">SUM(K173/H173)</f>
        <v>0.3225</v>
      </c>
      <c r="O173" s="28">
        <f t="shared" si="24"/>
        <v>517</v>
      </c>
      <c r="P173" s="28">
        <v>517</v>
      </c>
      <c r="Q173" s="28"/>
      <c r="R173" s="11">
        <f t="shared" si="15"/>
        <v>516</v>
      </c>
      <c r="S173" s="11">
        <v>516</v>
      </c>
      <c r="T173" s="11"/>
      <c r="U173" s="29">
        <f t="shared" si="25"/>
        <v>0.9980657640232108</v>
      </c>
    </row>
    <row r="174" spans="1:21" s="34" customFormat="1" ht="12" customHeight="1">
      <c r="A174" s="31"/>
      <c r="B174" s="31"/>
      <c r="C174" s="32">
        <v>4300</v>
      </c>
      <c r="D174" s="36" t="s">
        <v>14</v>
      </c>
      <c r="E174" s="11">
        <f t="shared" si="16"/>
        <v>8300</v>
      </c>
      <c r="F174" s="11">
        <f>8300</f>
        <v>8300</v>
      </c>
      <c r="G174" s="11"/>
      <c r="H174" s="11">
        <f t="shared" si="22"/>
        <v>8300</v>
      </c>
      <c r="I174" s="11">
        <f>8300</f>
        <v>8300</v>
      </c>
      <c r="J174" s="11"/>
      <c r="K174" s="11">
        <f t="shared" si="23"/>
        <v>1926</v>
      </c>
      <c r="L174" s="11">
        <v>1926</v>
      </c>
      <c r="M174" s="11"/>
      <c r="N174" s="29">
        <f t="shared" si="26"/>
        <v>0.23204819277108435</v>
      </c>
      <c r="O174" s="28">
        <f t="shared" si="24"/>
        <v>1929</v>
      </c>
      <c r="P174" s="28">
        <v>1929</v>
      </c>
      <c r="Q174" s="28"/>
      <c r="R174" s="11">
        <f t="shared" si="15"/>
        <v>1926</v>
      </c>
      <c r="S174" s="11">
        <v>1926</v>
      </c>
      <c r="T174" s="11"/>
      <c r="U174" s="29">
        <f t="shared" si="25"/>
        <v>0.9984447900466563</v>
      </c>
    </row>
    <row r="175" spans="1:21" s="34" customFormat="1" ht="12" customHeight="1">
      <c r="A175" s="31"/>
      <c r="B175" s="31"/>
      <c r="C175" s="32">
        <v>4440</v>
      </c>
      <c r="D175" s="31" t="s">
        <v>132</v>
      </c>
      <c r="E175" s="11">
        <f t="shared" si="16"/>
        <v>6900</v>
      </c>
      <c r="F175" s="11">
        <f>6900</f>
        <v>6900</v>
      </c>
      <c r="G175" s="11"/>
      <c r="H175" s="11">
        <f t="shared" si="22"/>
        <v>6600</v>
      </c>
      <c r="I175" s="11">
        <v>6600</v>
      </c>
      <c r="J175" s="11"/>
      <c r="K175" s="11">
        <f t="shared" si="23"/>
        <v>4903</v>
      </c>
      <c r="L175" s="11">
        <v>4903</v>
      </c>
      <c r="M175" s="11"/>
      <c r="N175" s="29">
        <f t="shared" si="26"/>
        <v>0.7428787878787879</v>
      </c>
      <c r="O175" s="28">
        <f t="shared" si="24"/>
        <v>2344</v>
      </c>
      <c r="P175" s="28">
        <v>2344</v>
      </c>
      <c r="Q175" s="28"/>
      <c r="R175" s="11">
        <f t="shared" si="15"/>
        <v>2344</v>
      </c>
      <c r="S175" s="11">
        <v>2344</v>
      </c>
      <c r="T175" s="11"/>
      <c r="U175" s="29">
        <f t="shared" si="25"/>
        <v>1</v>
      </c>
    </row>
    <row r="176" spans="1:21" ht="12" customHeight="1">
      <c r="A176" s="1"/>
      <c r="B176" s="1"/>
      <c r="C176" s="55" t="s">
        <v>126</v>
      </c>
      <c r="D176" s="55"/>
      <c r="E176" s="3">
        <f t="shared" si="16"/>
        <v>368900</v>
      </c>
      <c r="F176" s="3">
        <f>SUM(F165:F175)</f>
        <v>368900</v>
      </c>
      <c r="G176" s="3">
        <f>SUM(G165+G166+G167+G168+G170+G171+G172+G173+G174+G175)</f>
        <v>0</v>
      </c>
      <c r="H176" s="3">
        <f t="shared" si="22"/>
        <v>367354</v>
      </c>
      <c r="I176" s="3">
        <f>SUM(I165:I175)</f>
        <v>367354</v>
      </c>
      <c r="J176" s="3">
        <f>SUM(J165+J166+J167+J168+J170+J171+J172+J173+J174+J175)</f>
        <v>0</v>
      </c>
      <c r="K176" s="3">
        <f t="shared" si="23"/>
        <v>160928</v>
      </c>
      <c r="L176" s="3">
        <f>SUM(L165:L175)</f>
        <v>160928</v>
      </c>
      <c r="M176" s="3">
        <f>SUM(M165+M166+M167+M168+M170+M171+M172+M173+M174+M175)</f>
        <v>0</v>
      </c>
      <c r="N176" s="16">
        <f t="shared" si="26"/>
        <v>0.43807335703435923</v>
      </c>
      <c r="O176" s="13">
        <f t="shared" si="24"/>
        <v>215845</v>
      </c>
      <c r="P176" s="13">
        <f>SUM(P165:P175)</f>
        <v>215845</v>
      </c>
      <c r="Q176" s="13"/>
      <c r="R176" s="3">
        <f t="shared" si="15"/>
        <v>213589</v>
      </c>
      <c r="S176" s="3">
        <f>SUM(S165:S175)</f>
        <v>213589</v>
      </c>
      <c r="T176" s="3">
        <f>SUM(T165+T166+T167+T168+T170+T171+T172+T173+T174+T175)</f>
        <v>0</v>
      </c>
      <c r="U176" s="16">
        <f t="shared" si="25"/>
        <v>0.9895480553174731</v>
      </c>
    </row>
    <row r="177" spans="1:21" s="34" customFormat="1" ht="12" customHeight="1">
      <c r="A177" s="31"/>
      <c r="B177" s="31">
        <v>80110</v>
      </c>
      <c r="C177" s="32">
        <v>3020</v>
      </c>
      <c r="D177" s="36" t="s">
        <v>118</v>
      </c>
      <c r="E177" s="11">
        <f t="shared" si="16"/>
        <v>60600</v>
      </c>
      <c r="F177" s="11">
        <v>60600</v>
      </c>
      <c r="G177" s="11"/>
      <c r="H177" s="11">
        <f t="shared" si="22"/>
        <v>88300</v>
      </c>
      <c r="I177" s="11">
        <v>88300</v>
      </c>
      <c r="J177" s="11"/>
      <c r="K177" s="11">
        <f t="shared" si="23"/>
        <v>37525</v>
      </c>
      <c r="L177" s="11">
        <v>37525</v>
      </c>
      <c r="M177" s="11"/>
      <c r="N177" s="29">
        <f t="shared" si="26"/>
        <v>0.4249716874292186</v>
      </c>
      <c r="O177" s="28">
        <f t="shared" si="24"/>
        <v>73600</v>
      </c>
      <c r="P177" s="28">
        <v>73600</v>
      </c>
      <c r="Q177" s="28"/>
      <c r="R177" s="11">
        <f t="shared" si="15"/>
        <v>71954</v>
      </c>
      <c r="S177" s="11">
        <v>71954</v>
      </c>
      <c r="T177" s="11"/>
      <c r="U177" s="29">
        <f t="shared" si="25"/>
        <v>0.9776358695652174</v>
      </c>
    </row>
    <row r="178" spans="1:21" s="34" customFormat="1" ht="12" customHeight="1">
      <c r="A178" s="31"/>
      <c r="B178" s="31"/>
      <c r="C178" s="32">
        <v>3030</v>
      </c>
      <c r="D178" s="36" t="s">
        <v>10</v>
      </c>
      <c r="E178" s="11">
        <f t="shared" si="16"/>
        <v>5000</v>
      </c>
      <c r="F178" s="11">
        <v>5000</v>
      </c>
      <c r="G178" s="11"/>
      <c r="H178" s="11">
        <f t="shared" si="22"/>
        <v>5000</v>
      </c>
      <c r="I178" s="11">
        <v>5000</v>
      </c>
      <c r="J178" s="11"/>
      <c r="K178" s="11">
        <f t="shared" si="23"/>
        <v>0</v>
      </c>
      <c r="L178" s="11">
        <v>0</v>
      </c>
      <c r="M178" s="11"/>
      <c r="N178" s="29">
        <f t="shared" si="26"/>
        <v>0</v>
      </c>
      <c r="O178" s="28">
        <f t="shared" si="24"/>
        <v>0</v>
      </c>
      <c r="P178" s="28">
        <f>SUM(S178)</f>
        <v>0</v>
      </c>
      <c r="Q178" s="28"/>
      <c r="R178" s="11">
        <f t="shared" si="15"/>
        <v>0</v>
      </c>
      <c r="S178" s="11">
        <v>0</v>
      </c>
      <c r="T178" s="11"/>
      <c r="U178" s="29" t="e">
        <f t="shared" si="25"/>
        <v>#DIV/0!</v>
      </c>
    </row>
    <row r="179" spans="1:21" s="34" customFormat="1" ht="12" customHeight="1">
      <c r="A179" s="39"/>
      <c r="B179" s="39"/>
      <c r="C179" s="32">
        <v>4010</v>
      </c>
      <c r="D179" s="36" t="s">
        <v>34</v>
      </c>
      <c r="E179" s="11">
        <f t="shared" si="16"/>
        <v>1013500</v>
      </c>
      <c r="F179" s="11">
        <v>1013500</v>
      </c>
      <c r="G179" s="11"/>
      <c r="H179" s="11">
        <f t="shared" si="22"/>
        <v>1013500</v>
      </c>
      <c r="I179" s="11">
        <v>1013500</v>
      </c>
      <c r="J179" s="11"/>
      <c r="K179" s="11">
        <f t="shared" si="23"/>
        <v>466608</v>
      </c>
      <c r="L179" s="11">
        <v>466608</v>
      </c>
      <c r="M179" s="11"/>
      <c r="N179" s="29">
        <f t="shared" si="26"/>
        <v>0.46039269856931425</v>
      </c>
      <c r="O179" s="28">
        <f t="shared" si="24"/>
        <v>1084450</v>
      </c>
      <c r="P179" s="28">
        <v>1084450</v>
      </c>
      <c r="Q179" s="28"/>
      <c r="R179" s="11">
        <f t="shared" si="15"/>
        <v>1084450</v>
      </c>
      <c r="S179" s="11">
        <v>1084450</v>
      </c>
      <c r="T179" s="11"/>
      <c r="U179" s="29">
        <f t="shared" si="25"/>
        <v>1</v>
      </c>
    </row>
    <row r="180" spans="1:21" s="34" customFormat="1" ht="12" customHeight="1">
      <c r="A180" s="31"/>
      <c r="B180" s="31"/>
      <c r="C180" s="32">
        <v>4040</v>
      </c>
      <c r="D180" s="36" t="s">
        <v>35</v>
      </c>
      <c r="E180" s="11">
        <f t="shared" si="16"/>
        <v>41000</v>
      </c>
      <c r="F180" s="11">
        <v>41000</v>
      </c>
      <c r="G180" s="11"/>
      <c r="H180" s="11">
        <f t="shared" si="22"/>
        <v>41000</v>
      </c>
      <c r="I180" s="11">
        <v>41000</v>
      </c>
      <c r="J180" s="11"/>
      <c r="K180" s="11">
        <f t="shared" si="23"/>
        <v>41000</v>
      </c>
      <c r="L180" s="11">
        <v>41000</v>
      </c>
      <c r="M180" s="11"/>
      <c r="N180" s="29">
        <f t="shared" si="26"/>
        <v>1</v>
      </c>
      <c r="O180" s="28">
        <f t="shared" si="24"/>
        <v>41000</v>
      </c>
      <c r="P180" s="28">
        <f>SUM(S180)</f>
        <v>41000</v>
      </c>
      <c r="Q180" s="28"/>
      <c r="R180" s="11">
        <f t="shared" si="15"/>
        <v>41000</v>
      </c>
      <c r="S180" s="11">
        <v>41000</v>
      </c>
      <c r="T180" s="11"/>
      <c r="U180" s="29">
        <f t="shared" si="25"/>
        <v>1</v>
      </c>
    </row>
    <row r="181" spans="1:21" s="34" customFormat="1" ht="12" customHeight="1">
      <c r="A181" s="31"/>
      <c r="B181" s="31"/>
      <c r="C181" s="32">
        <v>4110</v>
      </c>
      <c r="D181" s="36" t="s">
        <v>26</v>
      </c>
      <c r="E181" s="11">
        <f t="shared" si="16"/>
        <v>197650</v>
      </c>
      <c r="F181" s="11">
        <v>197650</v>
      </c>
      <c r="G181" s="11"/>
      <c r="H181" s="11">
        <f t="shared" si="22"/>
        <v>197650</v>
      </c>
      <c r="I181" s="11">
        <v>197650</v>
      </c>
      <c r="J181" s="11"/>
      <c r="K181" s="11">
        <f t="shared" si="23"/>
        <v>93236</v>
      </c>
      <c r="L181" s="11">
        <v>93236</v>
      </c>
      <c r="M181" s="11"/>
      <c r="N181" s="29">
        <f t="shared" si="26"/>
        <v>0.4717227422210979</v>
      </c>
      <c r="O181" s="28">
        <f t="shared" si="24"/>
        <v>212830</v>
      </c>
      <c r="P181" s="28">
        <v>212830</v>
      </c>
      <c r="Q181" s="28"/>
      <c r="R181" s="11">
        <f t="shared" si="15"/>
        <v>212830</v>
      </c>
      <c r="S181" s="11">
        <v>212830</v>
      </c>
      <c r="T181" s="11"/>
      <c r="U181" s="29">
        <f t="shared" si="25"/>
        <v>1</v>
      </c>
    </row>
    <row r="182" spans="1:21" s="34" customFormat="1" ht="12" customHeight="1">
      <c r="A182" s="31"/>
      <c r="B182" s="31"/>
      <c r="C182" s="32">
        <v>4120</v>
      </c>
      <c r="D182" s="31" t="s">
        <v>27</v>
      </c>
      <c r="E182" s="11">
        <f t="shared" si="16"/>
        <v>27080</v>
      </c>
      <c r="F182" s="11">
        <v>27080</v>
      </c>
      <c r="G182" s="11"/>
      <c r="H182" s="11">
        <f t="shared" si="22"/>
        <v>27080</v>
      </c>
      <c r="I182" s="11">
        <v>27080</v>
      </c>
      <c r="J182" s="11"/>
      <c r="K182" s="11">
        <f t="shared" si="23"/>
        <v>12642</v>
      </c>
      <c r="L182" s="11">
        <v>12642</v>
      </c>
      <c r="M182" s="11"/>
      <c r="N182" s="29">
        <f t="shared" si="26"/>
        <v>0.46683899556868536</v>
      </c>
      <c r="O182" s="28">
        <f t="shared" si="24"/>
        <v>29100</v>
      </c>
      <c r="P182" s="28">
        <v>29100</v>
      </c>
      <c r="Q182" s="28"/>
      <c r="R182" s="11">
        <f t="shared" si="15"/>
        <v>29099</v>
      </c>
      <c r="S182" s="11">
        <v>29099</v>
      </c>
      <c r="T182" s="11"/>
      <c r="U182" s="29">
        <f t="shared" si="25"/>
        <v>0.9999656357388316</v>
      </c>
    </row>
    <row r="183" spans="1:21" s="34" customFormat="1" ht="12" customHeight="1">
      <c r="A183" s="31"/>
      <c r="B183" s="31"/>
      <c r="C183" s="32">
        <v>4210</v>
      </c>
      <c r="D183" s="36" t="s">
        <v>11</v>
      </c>
      <c r="E183" s="11">
        <f t="shared" si="16"/>
        <v>20370</v>
      </c>
      <c r="F183" s="11">
        <v>20370</v>
      </c>
      <c r="G183" s="11"/>
      <c r="H183" s="11">
        <f t="shared" si="22"/>
        <v>20370</v>
      </c>
      <c r="I183" s="11">
        <v>20370</v>
      </c>
      <c r="J183" s="11"/>
      <c r="K183" s="11">
        <f t="shared" si="23"/>
        <v>9175</v>
      </c>
      <c r="L183" s="11">
        <v>9175</v>
      </c>
      <c r="M183" s="11"/>
      <c r="N183" s="29">
        <f t="shared" si="26"/>
        <v>0.45041728031418754</v>
      </c>
      <c r="O183" s="28">
        <f t="shared" si="24"/>
        <v>20370</v>
      </c>
      <c r="P183" s="28">
        <v>20370</v>
      </c>
      <c r="Q183" s="28"/>
      <c r="R183" s="11">
        <f t="shared" si="15"/>
        <v>20309</v>
      </c>
      <c r="S183" s="11">
        <v>20309</v>
      </c>
      <c r="T183" s="11"/>
      <c r="U183" s="29">
        <f t="shared" si="25"/>
        <v>0.9970054000981836</v>
      </c>
    </row>
    <row r="184" spans="1:21" s="34" customFormat="1" ht="12" customHeight="1">
      <c r="A184" s="31"/>
      <c r="B184" s="31"/>
      <c r="C184" s="32">
        <v>4240</v>
      </c>
      <c r="D184" s="36" t="s">
        <v>103</v>
      </c>
      <c r="E184" s="11">
        <f t="shared" si="16"/>
        <v>43100</v>
      </c>
      <c r="F184" s="11">
        <v>43100</v>
      </c>
      <c r="G184" s="11"/>
      <c r="H184" s="11">
        <f t="shared" si="22"/>
        <v>43100</v>
      </c>
      <c r="I184" s="11">
        <v>43100</v>
      </c>
      <c r="J184" s="11"/>
      <c r="K184" s="11">
        <f t="shared" si="23"/>
        <v>9441</v>
      </c>
      <c r="L184" s="11">
        <v>9441</v>
      </c>
      <c r="M184" s="11"/>
      <c r="N184" s="29">
        <f t="shared" si="26"/>
        <v>0.21904872389791183</v>
      </c>
      <c r="O184" s="28">
        <f t="shared" si="24"/>
        <v>43100</v>
      </c>
      <c r="P184" s="28">
        <v>43100</v>
      </c>
      <c r="Q184" s="28"/>
      <c r="R184" s="11">
        <f t="shared" si="15"/>
        <v>43092</v>
      </c>
      <c r="S184" s="11">
        <v>43092</v>
      </c>
      <c r="T184" s="11"/>
      <c r="U184" s="29">
        <f t="shared" si="25"/>
        <v>0.9998143851508121</v>
      </c>
    </row>
    <row r="185" spans="1:21" s="34" customFormat="1" ht="12" customHeight="1">
      <c r="A185" s="31"/>
      <c r="B185" s="31"/>
      <c r="C185" s="32">
        <v>4260</v>
      </c>
      <c r="D185" s="36" t="s">
        <v>28</v>
      </c>
      <c r="E185" s="11">
        <f t="shared" si="16"/>
        <v>16075</v>
      </c>
      <c r="F185" s="11">
        <v>16075</v>
      </c>
      <c r="G185" s="11"/>
      <c r="H185" s="11">
        <f t="shared" si="22"/>
        <v>16075</v>
      </c>
      <c r="I185" s="11">
        <v>16075</v>
      </c>
      <c r="J185" s="11"/>
      <c r="K185" s="11">
        <f t="shared" si="23"/>
        <v>16075</v>
      </c>
      <c r="L185" s="11">
        <v>16075</v>
      </c>
      <c r="M185" s="11"/>
      <c r="N185" s="29">
        <f t="shared" si="26"/>
        <v>1</v>
      </c>
      <c r="O185" s="28">
        <f t="shared" si="24"/>
        <v>16075</v>
      </c>
      <c r="P185" s="28">
        <f>SUM(S185)</f>
        <v>16075</v>
      </c>
      <c r="Q185" s="28"/>
      <c r="R185" s="11">
        <f t="shared" si="15"/>
        <v>16075</v>
      </c>
      <c r="S185" s="11">
        <v>16075</v>
      </c>
      <c r="T185" s="11"/>
      <c r="U185" s="29">
        <f t="shared" si="25"/>
        <v>1</v>
      </c>
    </row>
    <row r="186" spans="1:21" s="34" customFormat="1" ht="12" customHeight="1">
      <c r="A186" s="31"/>
      <c r="B186" s="31"/>
      <c r="C186" s="32">
        <v>4270</v>
      </c>
      <c r="D186" s="36" t="s">
        <v>13</v>
      </c>
      <c r="E186" s="11">
        <f t="shared" si="16"/>
        <v>64320</v>
      </c>
      <c r="F186" s="11">
        <v>64320</v>
      </c>
      <c r="G186" s="11"/>
      <c r="H186" s="11">
        <f t="shared" si="22"/>
        <v>64320</v>
      </c>
      <c r="I186" s="11">
        <v>64320</v>
      </c>
      <c r="J186" s="11"/>
      <c r="K186" s="11">
        <f t="shared" si="23"/>
        <v>1923</v>
      </c>
      <c r="L186" s="11">
        <v>1923</v>
      </c>
      <c r="M186" s="11"/>
      <c r="N186" s="29">
        <f t="shared" si="26"/>
        <v>0.029897388059701494</v>
      </c>
      <c r="O186" s="28">
        <f t="shared" si="24"/>
        <v>64320</v>
      </c>
      <c r="P186" s="28">
        <v>64320</v>
      </c>
      <c r="Q186" s="28"/>
      <c r="R186" s="11">
        <f t="shared" si="15"/>
        <v>64315</v>
      </c>
      <c r="S186" s="11">
        <v>64315</v>
      </c>
      <c r="T186" s="11"/>
      <c r="U186" s="29">
        <f t="shared" si="25"/>
        <v>0.9999222636815921</v>
      </c>
    </row>
    <row r="187" spans="1:21" s="34" customFormat="1" ht="12" customHeight="1">
      <c r="A187" s="31"/>
      <c r="B187" s="31"/>
      <c r="C187" s="32">
        <v>4280</v>
      </c>
      <c r="D187" s="36" t="s">
        <v>125</v>
      </c>
      <c r="E187" s="11"/>
      <c r="F187" s="11"/>
      <c r="G187" s="11"/>
      <c r="H187" s="11"/>
      <c r="I187" s="11"/>
      <c r="J187" s="11"/>
      <c r="K187" s="11"/>
      <c r="L187" s="11"/>
      <c r="M187" s="11"/>
      <c r="N187" s="29"/>
      <c r="O187" s="28">
        <f t="shared" si="24"/>
        <v>3500</v>
      </c>
      <c r="P187" s="28">
        <v>3500</v>
      </c>
      <c r="Q187" s="28"/>
      <c r="R187" s="11">
        <f>SUM(S187:T187)</f>
        <v>855</v>
      </c>
      <c r="S187" s="11">
        <v>855</v>
      </c>
      <c r="T187" s="11"/>
      <c r="U187" s="29">
        <f>SUM(R187/O187)</f>
        <v>0.24428571428571427</v>
      </c>
    </row>
    <row r="188" spans="1:21" s="34" customFormat="1" ht="12" customHeight="1">
      <c r="A188" s="31"/>
      <c r="B188" s="31"/>
      <c r="C188" s="32">
        <v>4300</v>
      </c>
      <c r="D188" s="36" t="s">
        <v>14</v>
      </c>
      <c r="E188" s="11">
        <f t="shared" si="16"/>
        <v>56300</v>
      </c>
      <c r="F188" s="11">
        <v>56300</v>
      </c>
      <c r="G188" s="11"/>
      <c r="H188" s="11">
        <f t="shared" si="22"/>
        <v>56300</v>
      </c>
      <c r="I188" s="11">
        <v>56300</v>
      </c>
      <c r="J188" s="11"/>
      <c r="K188" s="11">
        <f t="shared" si="23"/>
        <v>6144</v>
      </c>
      <c r="L188" s="11">
        <v>6144</v>
      </c>
      <c r="M188" s="11"/>
      <c r="N188" s="29">
        <f t="shared" si="26"/>
        <v>0.10912966252220249</v>
      </c>
      <c r="O188" s="28">
        <f t="shared" si="24"/>
        <v>73100</v>
      </c>
      <c r="P188" s="28">
        <v>73100</v>
      </c>
      <c r="Q188" s="28"/>
      <c r="R188" s="11">
        <f aca="true" t="shared" si="27" ref="R188:R251">SUM(S188:T188)</f>
        <v>71090</v>
      </c>
      <c r="S188" s="11">
        <v>71090</v>
      </c>
      <c r="T188" s="11"/>
      <c r="U188" s="29">
        <f t="shared" si="25"/>
        <v>0.9725034199726402</v>
      </c>
    </row>
    <row r="189" spans="1:21" s="34" customFormat="1" ht="12" customHeight="1">
      <c r="A189" s="31"/>
      <c r="B189" s="31"/>
      <c r="C189" s="32">
        <v>4410</v>
      </c>
      <c r="D189" s="36" t="s">
        <v>39</v>
      </c>
      <c r="E189" s="11">
        <f t="shared" si="16"/>
        <v>4620</v>
      </c>
      <c r="F189" s="11">
        <v>4620</v>
      </c>
      <c r="G189" s="11"/>
      <c r="H189" s="11">
        <f t="shared" si="22"/>
        <v>4620</v>
      </c>
      <c r="I189" s="11">
        <v>4620</v>
      </c>
      <c r="J189" s="11"/>
      <c r="K189" s="11">
        <f t="shared" si="23"/>
        <v>2830</v>
      </c>
      <c r="L189" s="11">
        <v>2830</v>
      </c>
      <c r="M189" s="11"/>
      <c r="N189" s="29">
        <f t="shared" si="26"/>
        <v>0.6125541125541125</v>
      </c>
      <c r="O189" s="28">
        <f t="shared" si="24"/>
        <v>4620</v>
      </c>
      <c r="P189" s="28">
        <v>4620</v>
      </c>
      <c r="Q189" s="28"/>
      <c r="R189" s="11">
        <f t="shared" si="27"/>
        <v>4439</v>
      </c>
      <c r="S189" s="11">
        <v>4439</v>
      </c>
      <c r="T189" s="11"/>
      <c r="U189" s="29">
        <f t="shared" si="25"/>
        <v>0.9608225108225108</v>
      </c>
    </row>
    <row r="190" spans="1:21" s="34" customFormat="1" ht="12" customHeight="1">
      <c r="A190" s="31"/>
      <c r="B190" s="31"/>
      <c r="C190" s="32">
        <v>4430</v>
      </c>
      <c r="D190" s="36" t="s">
        <v>20</v>
      </c>
      <c r="E190" s="11">
        <f t="shared" si="16"/>
        <v>6050</v>
      </c>
      <c r="F190" s="11">
        <v>6050</v>
      </c>
      <c r="G190" s="11"/>
      <c r="H190" s="11">
        <f t="shared" si="22"/>
        <v>6050</v>
      </c>
      <c r="I190" s="11">
        <v>6050</v>
      </c>
      <c r="J190" s="11"/>
      <c r="K190" s="11">
        <f t="shared" si="23"/>
        <v>2223</v>
      </c>
      <c r="L190" s="11">
        <v>2223</v>
      </c>
      <c r="M190" s="11"/>
      <c r="N190" s="29">
        <f t="shared" si="26"/>
        <v>0.3674380165289256</v>
      </c>
      <c r="O190" s="28">
        <f t="shared" si="24"/>
        <v>6050</v>
      </c>
      <c r="P190" s="28">
        <v>6050</v>
      </c>
      <c r="Q190" s="28"/>
      <c r="R190" s="11">
        <f t="shared" si="27"/>
        <v>5850</v>
      </c>
      <c r="S190" s="11">
        <v>5850</v>
      </c>
      <c r="T190" s="11"/>
      <c r="U190" s="29">
        <f t="shared" si="25"/>
        <v>0.9669421487603306</v>
      </c>
    </row>
    <row r="191" spans="1:21" s="34" customFormat="1" ht="12" customHeight="1">
      <c r="A191" s="31"/>
      <c r="B191" s="31"/>
      <c r="C191" s="32">
        <v>6050</v>
      </c>
      <c r="D191" s="31" t="s">
        <v>133</v>
      </c>
      <c r="E191" s="11">
        <f aca="true" t="shared" si="28" ref="E191:E260">SUM(F191:G191)</f>
        <v>400000</v>
      </c>
      <c r="F191" s="11"/>
      <c r="G191" s="11">
        <v>400000</v>
      </c>
      <c r="H191" s="11">
        <f t="shared" si="22"/>
        <v>400000</v>
      </c>
      <c r="I191" s="11"/>
      <c r="J191" s="11">
        <v>400000</v>
      </c>
      <c r="K191" s="11">
        <f t="shared" si="23"/>
        <v>50000</v>
      </c>
      <c r="L191" s="11"/>
      <c r="M191" s="11">
        <v>50000</v>
      </c>
      <c r="N191" s="29">
        <f t="shared" si="26"/>
        <v>0.125</v>
      </c>
      <c r="O191" s="28">
        <f t="shared" si="24"/>
        <v>400000</v>
      </c>
      <c r="P191" s="28">
        <v>0</v>
      </c>
      <c r="Q191" s="28">
        <v>400000</v>
      </c>
      <c r="R191" s="11">
        <f t="shared" si="27"/>
        <v>340044</v>
      </c>
      <c r="S191" s="11"/>
      <c r="T191" s="11">
        <v>340044</v>
      </c>
      <c r="U191" s="29">
        <f t="shared" si="25"/>
        <v>0.85011</v>
      </c>
    </row>
    <row r="192" spans="1:21" ht="12" customHeight="1">
      <c r="A192" s="1"/>
      <c r="B192" s="1"/>
      <c r="C192" s="55" t="s">
        <v>63</v>
      </c>
      <c r="D192" s="55"/>
      <c r="E192" s="3">
        <f t="shared" si="28"/>
        <v>1955665</v>
      </c>
      <c r="F192" s="3">
        <f>SUM(F177:F190)</f>
        <v>1555665</v>
      </c>
      <c r="G192" s="3">
        <f>SUM(G191)</f>
        <v>400000</v>
      </c>
      <c r="H192" s="3">
        <f t="shared" si="22"/>
        <v>1983365</v>
      </c>
      <c r="I192" s="3">
        <f>SUM(I177:I190)</f>
        <v>1583365</v>
      </c>
      <c r="J192" s="3">
        <f>SUM(J191)</f>
        <v>400000</v>
      </c>
      <c r="K192" s="3">
        <f t="shared" si="23"/>
        <v>748822</v>
      </c>
      <c r="L192" s="3">
        <f>SUM(L177:L190)</f>
        <v>698822</v>
      </c>
      <c r="M192" s="3">
        <f>SUM(M191)</f>
        <v>50000</v>
      </c>
      <c r="N192" s="16">
        <f t="shared" si="26"/>
        <v>0.37755128279464445</v>
      </c>
      <c r="O192" s="13">
        <f t="shared" si="24"/>
        <v>2072115</v>
      </c>
      <c r="P192" s="13">
        <f>SUM(P177:P191)</f>
        <v>1672115</v>
      </c>
      <c r="Q192" s="13">
        <f>SUM(Q191)</f>
        <v>400000</v>
      </c>
      <c r="R192" s="3">
        <f t="shared" si="27"/>
        <v>2005402</v>
      </c>
      <c r="S192" s="3">
        <f>SUM(S177:S190)</f>
        <v>1665358</v>
      </c>
      <c r="T192" s="3">
        <f>SUM(T191)</f>
        <v>340044</v>
      </c>
      <c r="U192" s="16">
        <f t="shared" si="25"/>
        <v>0.967804393095943</v>
      </c>
    </row>
    <row r="193" spans="1:21" s="34" customFormat="1" ht="12" customHeight="1">
      <c r="A193" s="31"/>
      <c r="B193" s="31">
        <v>80113</v>
      </c>
      <c r="C193" s="32">
        <v>4300</v>
      </c>
      <c r="D193" s="36" t="s">
        <v>14</v>
      </c>
      <c r="E193" s="11">
        <f t="shared" si="28"/>
        <v>63000</v>
      </c>
      <c r="F193" s="11">
        <v>63000</v>
      </c>
      <c r="G193" s="11"/>
      <c r="H193" s="11">
        <f t="shared" si="22"/>
        <v>43000</v>
      </c>
      <c r="I193" s="11">
        <v>43000</v>
      </c>
      <c r="J193" s="11"/>
      <c r="K193" s="11">
        <f t="shared" si="23"/>
        <v>30068</v>
      </c>
      <c r="L193" s="11">
        <v>30068</v>
      </c>
      <c r="M193" s="11"/>
      <c r="N193" s="29">
        <f t="shared" si="26"/>
        <v>0.6992558139534883</v>
      </c>
      <c r="O193" s="28">
        <f t="shared" si="24"/>
        <v>57180</v>
      </c>
      <c r="P193" s="28">
        <v>57180</v>
      </c>
      <c r="Q193" s="28"/>
      <c r="R193" s="11">
        <f t="shared" si="27"/>
        <v>56699</v>
      </c>
      <c r="S193" s="11">
        <v>56699</v>
      </c>
      <c r="T193" s="11"/>
      <c r="U193" s="29">
        <f t="shared" si="25"/>
        <v>0.9915879678209164</v>
      </c>
    </row>
    <row r="194" spans="1:21" ht="12" customHeight="1">
      <c r="A194" s="1"/>
      <c r="B194" s="1"/>
      <c r="C194" s="55" t="s">
        <v>64</v>
      </c>
      <c r="D194" s="55"/>
      <c r="E194" s="3">
        <f t="shared" si="28"/>
        <v>63000</v>
      </c>
      <c r="F194" s="3">
        <f>SUM(F193)</f>
        <v>63000</v>
      </c>
      <c r="G194" s="3">
        <f>SUM(G193)</f>
        <v>0</v>
      </c>
      <c r="H194" s="3">
        <f t="shared" si="22"/>
        <v>43000</v>
      </c>
      <c r="I194" s="3">
        <f>SUM(I193)</f>
        <v>43000</v>
      </c>
      <c r="J194" s="3">
        <f>SUM(J193)</f>
        <v>0</v>
      </c>
      <c r="K194" s="3">
        <f t="shared" si="23"/>
        <v>30068</v>
      </c>
      <c r="L194" s="3">
        <f>SUM(L193)</f>
        <v>30068</v>
      </c>
      <c r="M194" s="3">
        <f>SUM(M193)</f>
        <v>0</v>
      </c>
      <c r="N194" s="16">
        <f t="shared" si="26"/>
        <v>0.6992558139534883</v>
      </c>
      <c r="O194" s="13">
        <f t="shared" si="24"/>
        <v>57180</v>
      </c>
      <c r="P194" s="13">
        <f>SUM(P193)</f>
        <v>57180</v>
      </c>
      <c r="Q194" s="13"/>
      <c r="R194" s="3">
        <f t="shared" si="27"/>
        <v>56699</v>
      </c>
      <c r="S194" s="3">
        <f>SUM(S193)</f>
        <v>56699</v>
      </c>
      <c r="T194" s="3">
        <f>SUM(T193)</f>
        <v>0</v>
      </c>
      <c r="U194" s="14">
        <f t="shared" si="25"/>
        <v>0.9915879678209164</v>
      </c>
    </row>
    <row r="195" spans="1:21" s="34" customFormat="1" ht="12" customHeight="1">
      <c r="A195" s="31"/>
      <c r="B195" s="31">
        <v>80120</v>
      </c>
      <c r="C195" s="32">
        <v>3020</v>
      </c>
      <c r="D195" s="36" t="s">
        <v>118</v>
      </c>
      <c r="E195" s="11">
        <f t="shared" si="28"/>
        <v>57310</v>
      </c>
      <c r="F195" s="11">
        <v>57310</v>
      </c>
      <c r="G195" s="11"/>
      <c r="H195" s="11">
        <f t="shared" si="22"/>
        <v>72910</v>
      </c>
      <c r="I195" s="11">
        <v>72910</v>
      </c>
      <c r="J195" s="11"/>
      <c r="K195" s="11">
        <f t="shared" si="23"/>
        <v>35690</v>
      </c>
      <c r="L195" s="11">
        <v>35690</v>
      </c>
      <c r="M195" s="11"/>
      <c r="N195" s="29">
        <f t="shared" si="26"/>
        <v>0.4895076121245371</v>
      </c>
      <c r="O195" s="28">
        <f t="shared" si="24"/>
        <v>61088</v>
      </c>
      <c r="P195" s="28">
        <v>61088</v>
      </c>
      <c r="Q195" s="28"/>
      <c r="R195" s="11">
        <f t="shared" si="27"/>
        <v>61087</v>
      </c>
      <c r="S195" s="11">
        <v>61087</v>
      </c>
      <c r="T195" s="11"/>
      <c r="U195" s="29">
        <f t="shared" si="25"/>
        <v>0.9999836301728654</v>
      </c>
    </row>
    <row r="196" spans="1:21" s="34" customFormat="1" ht="12" customHeight="1">
      <c r="A196" s="31"/>
      <c r="B196" s="31"/>
      <c r="C196" s="32">
        <v>3030</v>
      </c>
      <c r="D196" s="36" t="s">
        <v>10</v>
      </c>
      <c r="E196" s="11">
        <f t="shared" si="28"/>
        <v>1770</v>
      </c>
      <c r="F196" s="11">
        <v>1770</v>
      </c>
      <c r="G196" s="11"/>
      <c r="H196" s="11">
        <f t="shared" si="22"/>
        <v>1770</v>
      </c>
      <c r="I196" s="11">
        <v>1770</v>
      </c>
      <c r="J196" s="11"/>
      <c r="K196" s="11">
        <f t="shared" si="23"/>
        <v>1770</v>
      </c>
      <c r="L196" s="11">
        <v>1770</v>
      </c>
      <c r="M196" s="11"/>
      <c r="N196" s="29">
        <f t="shared" si="26"/>
        <v>1</v>
      </c>
      <c r="O196" s="28">
        <f t="shared" si="24"/>
        <v>0</v>
      </c>
      <c r="P196" s="28">
        <v>0</v>
      </c>
      <c r="Q196" s="28"/>
      <c r="R196" s="11">
        <f t="shared" si="27"/>
        <v>0</v>
      </c>
      <c r="S196" s="11">
        <v>0</v>
      </c>
      <c r="T196" s="11"/>
      <c r="U196" s="29" t="e">
        <f t="shared" si="25"/>
        <v>#DIV/0!</v>
      </c>
    </row>
    <row r="197" spans="1:21" s="34" customFormat="1" ht="12" customHeight="1">
      <c r="A197" s="39"/>
      <c r="B197" s="39"/>
      <c r="C197" s="32">
        <v>4010</v>
      </c>
      <c r="D197" s="36" t="s">
        <v>34</v>
      </c>
      <c r="E197" s="11">
        <f t="shared" si="28"/>
        <v>859590</v>
      </c>
      <c r="F197" s="11">
        <v>859590</v>
      </c>
      <c r="G197" s="11"/>
      <c r="H197" s="11">
        <f t="shared" si="22"/>
        <v>859590</v>
      </c>
      <c r="I197" s="11">
        <v>859590</v>
      </c>
      <c r="J197" s="11"/>
      <c r="K197" s="11">
        <f t="shared" si="23"/>
        <v>418232</v>
      </c>
      <c r="L197" s="11">
        <v>418232</v>
      </c>
      <c r="M197" s="11"/>
      <c r="N197" s="29">
        <f t="shared" si="26"/>
        <v>0.4865482381135192</v>
      </c>
      <c r="O197" s="28">
        <f t="shared" si="24"/>
        <v>761712</v>
      </c>
      <c r="P197" s="28">
        <v>761712</v>
      </c>
      <c r="Q197" s="28"/>
      <c r="R197" s="11">
        <f t="shared" si="27"/>
        <v>761712</v>
      </c>
      <c r="S197" s="11">
        <v>761712</v>
      </c>
      <c r="T197" s="11"/>
      <c r="U197" s="29">
        <f t="shared" si="25"/>
        <v>1</v>
      </c>
    </row>
    <row r="198" spans="1:21" s="34" customFormat="1" ht="12" customHeight="1">
      <c r="A198" s="31"/>
      <c r="B198" s="31"/>
      <c r="C198" s="32">
        <v>4040</v>
      </c>
      <c r="D198" s="36" t="s">
        <v>35</v>
      </c>
      <c r="E198" s="11">
        <f t="shared" si="28"/>
        <v>52020</v>
      </c>
      <c r="F198" s="11">
        <v>52020</v>
      </c>
      <c r="G198" s="11"/>
      <c r="H198" s="11">
        <f t="shared" si="22"/>
        <v>52020</v>
      </c>
      <c r="I198" s="11">
        <v>52020</v>
      </c>
      <c r="J198" s="11"/>
      <c r="K198" s="11">
        <f t="shared" si="23"/>
        <v>52020</v>
      </c>
      <c r="L198" s="11">
        <v>52020</v>
      </c>
      <c r="M198" s="11"/>
      <c r="N198" s="29">
        <f t="shared" si="26"/>
        <v>1</v>
      </c>
      <c r="O198" s="28">
        <f t="shared" si="24"/>
        <v>52020</v>
      </c>
      <c r="P198" s="28">
        <f>SUM(S198)</f>
        <v>52020</v>
      </c>
      <c r="Q198" s="28"/>
      <c r="R198" s="11">
        <f t="shared" si="27"/>
        <v>52020</v>
      </c>
      <c r="S198" s="11">
        <v>52020</v>
      </c>
      <c r="T198" s="11"/>
      <c r="U198" s="29">
        <f t="shared" si="25"/>
        <v>1</v>
      </c>
    </row>
    <row r="199" spans="1:21" s="34" customFormat="1" ht="12" customHeight="1">
      <c r="A199" s="31"/>
      <c r="B199" s="31"/>
      <c r="C199" s="32">
        <v>4110</v>
      </c>
      <c r="D199" s="36" t="s">
        <v>26</v>
      </c>
      <c r="E199" s="11">
        <f t="shared" si="28"/>
        <v>172820</v>
      </c>
      <c r="F199" s="11">
        <v>172820</v>
      </c>
      <c r="G199" s="11"/>
      <c r="H199" s="11">
        <f t="shared" si="22"/>
        <v>172820</v>
      </c>
      <c r="I199" s="11">
        <v>172820</v>
      </c>
      <c r="J199" s="11"/>
      <c r="K199" s="11">
        <f t="shared" si="23"/>
        <v>83832</v>
      </c>
      <c r="L199" s="11">
        <v>83832</v>
      </c>
      <c r="M199" s="11"/>
      <c r="N199" s="29">
        <f t="shared" si="26"/>
        <v>0.4850827450526559</v>
      </c>
      <c r="O199" s="28">
        <f t="shared" si="24"/>
        <v>153840</v>
      </c>
      <c r="P199" s="28">
        <v>153840</v>
      </c>
      <c r="Q199" s="28"/>
      <c r="R199" s="11">
        <f t="shared" si="27"/>
        <v>153840</v>
      </c>
      <c r="S199" s="11">
        <v>153840</v>
      </c>
      <c r="T199" s="11"/>
      <c r="U199" s="29">
        <f t="shared" si="25"/>
        <v>1</v>
      </c>
    </row>
    <row r="200" spans="1:21" s="34" customFormat="1" ht="12" customHeight="1">
      <c r="A200" s="31"/>
      <c r="B200" s="31"/>
      <c r="C200" s="32">
        <v>4120</v>
      </c>
      <c r="D200" s="31" t="s">
        <v>27</v>
      </c>
      <c r="E200" s="11">
        <f t="shared" si="28"/>
        <v>23680</v>
      </c>
      <c r="F200" s="11">
        <v>23680</v>
      </c>
      <c r="G200" s="11"/>
      <c r="H200" s="11">
        <f t="shared" si="22"/>
        <v>23680</v>
      </c>
      <c r="I200" s="11">
        <v>23680</v>
      </c>
      <c r="J200" s="11"/>
      <c r="K200" s="11">
        <f t="shared" si="23"/>
        <v>11488</v>
      </c>
      <c r="L200" s="11">
        <v>11488</v>
      </c>
      <c r="M200" s="11"/>
      <c r="N200" s="29">
        <f t="shared" si="26"/>
        <v>0.4851351351351351</v>
      </c>
      <c r="O200" s="28">
        <f t="shared" si="24"/>
        <v>21280</v>
      </c>
      <c r="P200" s="28">
        <v>21280</v>
      </c>
      <c r="Q200" s="28"/>
      <c r="R200" s="11">
        <f t="shared" si="27"/>
        <v>21279</v>
      </c>
      <c r="S200" s="11">
        <v>21279</v>
      </c>
      <c r="T200" s="11"/>
      <c r="U200" s="29">
        <f t="shared" si="25"/>
        <v>0.999953007518797</v>
      </c>
    </row>
    <row r="201" spans="1:21" s="34" customFormat="1" ht="12" customHeight="1">
      <c r="A201" s="31"/>
      <c r="B201" s="31"/>
      <c r="C201" s="32">
        <v>4210</v>
      </c>
      <c r="D201" s="36" t="s">
        <v>11</v>
      </c>
      <c r="E201" s="11">
        <f t="shared" si="28"/>
        <v>18680</v>
      </c>
      <c r="F201" s="11">
        <v>18680</v>
      </c>
      <c r="G201" s="11"/>
      <c r="H201" s="11">
        <f t="shared" si="22"/>
        <v>18680</v>
      </c>
      <c r="I201" s="11">
        <v>18680</v>
      </c>
      <c r="J201" s="11"/>
      <c r="K201" s="11">
        <f t="shared" si="23"/>
        <v>13879</v>
      </c>
      <c r="L201" s="11">
        <v>13879</v>
      </c>
      <c r="M201" s="11"/>
      <c r="N201" s="29">
        <f t="shared" si="26"/>
        <v>0.7429871520342612</v>
      </c>
      <c r="O201" s="28">
        <f t="shared" si="24"/>
        <v>18680</v>
      </c>
      <c r="P201" s="28">
        <v>18680</v>
      </c>
      <c r="Q201" s="28"/>
      <c r="R201" s="11">
        <f t="shared" si="27"/>
        <v>18679</v>
      </c>
      <c r="S201" s="11">
        <v>18679</v>
      </c>
      <c r="T201" s="11"/>
      <c r="U201" s="29">
        <f t="shared" si="25"/>
        <v>0.9999464668094219</v>
      </c>
    </row>
    <row r="202" spans="1:21" s="34" customFormat="1" ht="12" customHeight="1">
      <c r="A202" s="31"/>
      <c r="B202" s="31"/>
      <c r="C202" s="32">
        <v>4240</v>
      </c>
      <c r="D202" s="36" t="s">
        <v>103</v>
      </c>
      <c r="E202" s="11">
        <f t="shared" si="28"/>
        <v>19280</v>
      </c>
      <c r="F202" s="11">
        <v>19280</v>
      </c>
      <c r="G202" s="11"/>
      <c r="H202" s="11">
        <f aca="true" t="shared" si="29" ref="H202:H271">SUM(I202:J202)</f>
        <v>19280</v>
      </c>
      <c r="I202" s="11">
        <v>19280</v>
      </c>
      <c r="J202" s="11"/>
      <c r="K202" s="11">
        <f aca="true" t="shared" si="30" ref="K202:K271">SUM(L202:M202)</f>
        <v>2671</v>
      </c>
      <c r="L202" s="11">
        <v>2671</v>
      </c>
      <c r="M202" s="11"/>
      <c r="N202" s="29">
        <f t="shared" si="26"/>
        <v>0.13853734439834026</v>
      </c>
      <c r="O202" s="28">
        <f aca="true" t="shared" si="31" ref="O202:O265">SUM(P202:Q202)</f>
        <v>19280</v>
      </c>
      <c r="P202" s="28">
        <v>19280</v>
      </c>
      <c r="Q202" s="28"/>
      <c r="R202" s="11">
        <f t="shared" si="27"/>
        <v>19277</v>
      </c>
      <c r="S202" s="11">
        <v>19277</v>
      </c>
      <c r="T202" s="11"/>
      <c r="U202" s="29">
        <f t="shared" si="25"/>
        <v>0.999844398340249</v>
      </c>
    </row>
    <row r="203" spans="1:21" s="34" customFormat="1" ht="12" customHeight="1">
      <c r="A203" s="31"/>
      <c r="B203" s="31"/>
      <c r="C203" s="32">
        <v>4260</v>
      </c>
      <c r="D203" s="36" t="s">
        <v>28</v>
      </c>
      <c r="E203" s="11">
        <f t="shared" si="28"/>
        <v>46420</v>
      </c>
      <c r="F203" s="11">
        <v>46420</v>
      </c>
      <c r="G203" s="11"/>
      <c r="H203" s="11">
        <f t="shared" si="29"/>
        <v>46420</v>
      </c>
      <c r="I203" s="11">
        <v>46420</v>
      </c>
      <c r="J203" s="11"/>
      <c r="K203" s="11">
        <f t="shared" si="30"/>
        <v>17505</v>
      </c>
      <c r="L203" s="11">
        <v>17505</v>
      </c>
      <c r="M203" s="11"/>
      <c r="N203" s="29">
        <f t="shared" si="26"/>
        <v>0.3771003877638949</v>
      </c>
      <c r="O203" s="28">
        <f t="shared" si="31"/>
        <v>26420</v>
      </c>
      <c r="P203" s="28">
        <v>26420</v>
      </c>
      <c r="Q203" s="28"/>
      <c r="R203" s="11">
        <f t="shared" si="27"/>
        <v>25375</v>
      </c>
      <c r="S203" s="11">
        <v>25375</v>
      </c>
      <c r="T203" s="11"/>
      <c r="U203" s="29">
        <f t="shared" si="25"/>
        <v>0.960446631339894</v>
      </c>
    </row>
    <row r="204" spans="1:21" s="34" customFormat="1" ht="12" customHeight="1">
      <c r="A204" s="31"/>
      <c r="B204" s="31"/>
      <c r="C204" s="32">
        <v>4270</v>
      </c>
      <c r="D204" s="36" t="s">
        <v>13</v>
      </c>
      <c r="E204" s="11">
        <f t="shared" si="28"/>
        <v>12000</v>
      </c>
      <c r="F204" s="11">
        <v>12000</v>
      </c>
      <c r="G204" s="11"/>
      <c r="H204" s="11">
        <f t="shared" si="29"/>
        <v>12000</v>
      </c>
      <c r="I204" s="11">
        <v>12000</v>
      </c>
      <c r="J204" s="11"/>
      <c r="K204" s="11">
        <f t="shared" si="30"/>
        <v>5100</v>
      </c>
      <c r="L204" s="11">
        <v>5100</v>
      </c>
      <c r="M204" s="11"/>
      <c r="N204" s="29">
        <f t="shared" si="26"/>
        <v>0.425</v>
      </c>
      <c r="O204" s="28">
        <f t="shared" si="31"/>
        <v>32000</v>
      </c>
      <c r="P204" s="28">
        <v>32000</v>
      </c>
      <c r="Q204" s="28"/>
      <c r="R204" s="11">
        <f t="shared" si="27"/>
        <v>31899</v>
      </c>
      <c r="S204" s="11">
        <v>31899</v>
      </c>
      <c r="T204" s="11"/>
      <c r="U204" s="29">
        <f t="shared" si="25"/>
        <v>0.99684375</v>
      </c>
    </row>
    <row r="205" spans="1:21" s="34" customFormat="1" ht="12" customHeight="1">
      <c r="A205" s="31"/>
      <c r="B205" s="31"/>
      <c r="C205" s="32">
        <v>4300</v>
      </c>
      <c r="D205" s="36" t="s">
        <v>14</v>
      </c>
      <c r="E205" s="11">
        <f t="shared" si="28"/>
        <v>34520</v>
      </c>
      <c r="F205" s="11">
        <v>34520</v>
      </c>
      <c r="G205" s="11"/>
      <c r="H205" s="11">
        <f t="shared" si="29"/>
        <v>34520</v>
      </c>
      <c r="I205" s="11">
        <v>34520</v>
      </c>
      <c r="J205" s="11"/>
      <c r="K205" s="11">
        <f t="shared" si="30"/>
        <v>16358</v>
      </c>
      <c r="L205" s="11">
        <v>16358</v>
      </c>
      <c r="M205" s="11"/>
      <c r="N205" s="29">
        <f t="shared" si="26"/>
        <v>0.4738702201622248</v>
      </c>
      <c r="O205" s="28">
        <f t="shared" si="31"/>
        <v>42090</v>
      </c>
      <c r="P205" s="28">
        <v>42090</v>
      </c>
      <c r="Q205" s="28"/>
      <c r="R205" s="11">
        <f t="shared" si="27"/>
        <v>36762</v>
      </c>
      <c r="S205" s="11">
        <v>36762</v>
      </c>
      <c r="T205" s="11"/>
      <c r="U205" s="29">
        <f t="shared" si="25"/>
        <v>0.8734141126158232</v>
      </c>
    </row>
    <row r="206" spans="1:21" s="34" customFormat="1" ht="12" customHeight="1">
      <c r="A206" s="31"/>
      <c r="B206" s="31"/>
      <c r="C206" s="32">
        <v>4410</v>
      </c>
      <c r="D206" s="36" t="s">
        <v>39</v>
      </c>
      <c r="E206" s="11">
        <f t="shared" si="28"/>
        <v>2140</v>
      </c>
      <c r="F206" s="11">
        <v>2140</v>
      </c>
      <c r="G206" s="11"/>
      <c r="H206" s="11">
        <f t="shared" si="29"/>
        <v>2140</v>
      </c>
      <c r="I206" s="11">
        <v>2140</v>
      </c>
      <c r="J206" s="11"/>
      <c r="K206" s="11">
        <f t="shared" si="30"/>
        <v>1630</v>
      </c>
      <c r="L206" s="11">
        <v>1630</v>
      </c>
      <c r="M206" s="11"/>
      <c r="N206" s="29">
        <f t="shared" si="26"/>
        <v>0.7616822429906542</v>
      </c>
      <c r="O206" s="28">
        <f t="shared" si="31"/>
        <v>2140</v>
      </c>
      <c r="P206" s="28">
        <v>2140</v>
      </c>
      <c r="Q206" s="28"/>
      <c r="R206" s="11">
        <f t="shared" si="27"/>
        <v>2140</v>
      </c>
      <c r="S206" s="11">
        <v>2140</v>
      </c>
      <c r="T206" s="11"/>
      <c r="U206" s="29">
        <f t="shared" si="25"/>
        <v>1</v>
      </c>
    </row>
    <row r="207" spans="1:21" s="34" customFormat="1" ht="12" customHeight="1">
      <c r="A207" s="31"/>
      <c r="B207" s="31"/>
      <c r="C207" s="32">
        <v>4430</v>
      </c>
      <c r="D207" s="36" t="s">
        <v>15</v>
      </c>
      <c r="E207" s="11">
        <f t="shared" si="28"/>
        <v>2830</v>
      </c>
      <c r="F207" s="11">
        <v>2830</v>
      </c>
      <c r="G207" s="11"/>
      <c r="H207" s="11">
        <f t="shared" si="29"/>
        <v>2830</v>
      </c>
      <c r="I207" s="11">
        <v>2830</v>
      </c>
      <c r="J207" s="11"/>
      <c r="K207" s="11">
        <f t="shared" si="30"/>
        <v>1932</v>
      </c>
      <c r="L207" s="11">
        <v>1932</v>
      </c>
      <c r="M207" s="11"/>
      <c r="N207" s="29">
        <f t="shared" si="26"/>
        <v>0.6826855123674912</v>
      </c>
      <c r="O207" s="28">
        <f t="shared" si="31"/>
        <v>2830</v>
      </c>
      <c r="P207" s="28">
        <v>2830</v>
      </c>
      <c r="Q207" s="28"/>
      <c r="R207" s="11">
        <f t="shared" si="27"/>
        <v>2133</v>
      </c>
      <c r="S207" s="11">
        <v>2133</v>
      </c>
      <c r="T207" s="11"/>
      <c r="U207" s="29">
        <f t="shared" si="25"/>
        <v>0.7537102473498233</v>
      </c>
    </row>
    <row r="208" spans="1:21" s="34" customFormat="1" ht="12" customHeight="1">
      <c r="A208" s="31"/>
      <c r="B208" s="31"/>
      <c r="C208" s="32">
        <v>4440</v>
      </c>
      <c r="D208" s="31" t="s">
        <v>132</v>
      </c>
      <c r="E208" s="11">
        <f t="shared" si="28"/>
        <v>53910</v>
      </c>
      <c r="F208" s="11">
        <v>53910</v>
      </c>
      <c r="G208" s="11"/>
      <c r="H208" s="11">
        <f t="shared" si="29"/>
        <v>51854</v>
      </c>
      <c r="I208" s="11">
        <v>51854</v>
      </c>
      <c r="J208" s="11"/>
      <c r="K208" s="11">
        <f t="shared" si="30"/>
        <v>51854</v>
      </c>
      <c r="L208" s="11">
        <v>51854</v>
      </c>
      <c r="M208" s="11"/>
      <c r="N208" s="29">
        <f t="shared" si="26"/>
        <v>1</v>
      </c>
      <c r="O208" s="28">
        <f t="shared" si="31"/>
        <v>51854</v>
      </c>
      <c r="P208" s="28">
        <v>51854</v>
      </c>
      <c r="Q208" s="28"/>
      <c r="R208" s="11">
        <f t="shared" si="27"/>
        <v>51854</v>
      </c>
      <c r="S208" s="11">
        <v>51854</v>
      </c>
      <c r="T208" s="11"/>
      <c r="U208" s="29">
        <f t="shared" si="25"/>
        <v>1</v>
      </c>
    </row>
    <row r="209" spans="1:21" ht="12" customHeight="1">
      <c r="A209" s="1"/>
      <c r="B209" s="1"/>
      <c r="C209" s="55" t="s">
        <v>65</v>
      </c>
      <c r="D209" s="55"/>
      <c r="E209" s="3">
        <f t="shared" si="28"/>
        <v>1356970</v>
      </c>
      <c r="F209" s="3">
        <f>SUM(F195:F208)</f>
        <v>1356970</v>
      </c>
      <c r="G209" s="3">
        <f>SUM(G197+G198+G195+G206+G201+G203+G205+G204+G196+G202+G207+G199+G200+G208)</f>
        <v>0</v>
      </c>
      <c r="H209" s="3">
        <f t="shared" si="29"/>
        <v>1370514</v>
      </c>
      <c r="I209" s="3">
        <f>SUM(I195:I208)</f>
        <v>1370514</v>
      </c>
      <c r="J209" s="3">
        <f>SUM(J197+J198+J195+J206+J201+J203+J205+J204+J196+J202+J207+J199+J200+J208)</f>
        <v>0</v>
      </c>
      <c r="K209" s="3">
        <f t="shared" si="30"/>
        <v>713961</v>
      </c>
      <c r="L209" s="3">
        <f>SUM(L195:L208)</f>
        <v>713961</v>
      </c>
      <c r="M209" s="3">
        <f>SUM(M197+M198+M195+M206+M201+M203+M205+M204+M196+M202+M207+M199+M200+M208)</f>
        <v>0</v>
      </c>
      <c r="N209" s="16">
        <f t="shared" si="26"/>
        <v>0.5209439670079985</v>
      </c>
      <c r="O209" s="13">
        <f t="shared" si="31"/>
        <v>1245234</v>
      </c>
      <c r="P209" s="13">
        <f>SUM(P195:P208)</f>
        <v>1245234</v>
      </c>
      <c r="Q209" s="13"/>
      <c r="R209" s="3">
        <f t="shared" si="27"/>
        <v>1238057</v>
      </c>
      <c r="S209" s="3">
        <f>SUM(S195:S208)</f>
        <v>1238057</v>
      </c>
      <c r="T209" s="3">
        <f>SUM(T197+T198+T195+T206+T201+T203+T205+T204+T196+T202+T207+T199+T200+T208)</f>
        <v>0</v>
      </c>
      <c r="U209" s="16">
        <f t="shared" si="25"/>
        <v>0.9942364246398668</v>
      </c>
    </row>
    <row r="210" spans="1:21" s="34" customFormat="1" ht="12" customHeight="1">
      <c r="A210" s="31"/>
      <c r="B210" s="31">
        <v>80145</v>
      </c>
      <c r="C210" s="32">
        <v>3030</v>
      </c>
      <c r="D210" s="36" t="s">
        <v>10</v>
      </c>
      <c r="E210" s="2"/>
      <c r="F210" s="2"/>
      <c r="G210" s="2"/>
      <c r="H210" s="11">
        <f t="shared" si="29"/>
        <v>3600</v>
      </c>
      <c r="I210" s="11">
        <v>3600</v>
      </c>
      <c r="J210" s="11"/>
      <c r="K210" s="11">
        <f t="shared" si="30"/>
        <v>0</v>
      </c>
      <c r="L210" s="11">
        <v>0</v>
      </c>
      <c r="M210" s="11"/>
      <c r="N210" s="29">
        <f t="shared" si="26"/>
        <v>0</v>
      </c>
      <c r="O210" s="28">
        <f t="shared" si="31"/>
        <v>3600</v>
      </c>
      <c r="P210" s="28">
        <v>3600</v>
      </c>
      <c r="Q210" s="28"/>
      <c r="R210" s="11">
        <f t="shared" si="27"/>
        <v>1500</v>
      </c>
      <c r="S210" s="11">
        <v>1500</v>
      </c>
      <c r="T210" s="11"/>
      <c r="U210" s="29">
        <f t="shared" si="25"/>
        <v>0.4166666666666667</v>
      </c>
    </row>
    <row r="211" spans="1:21" ht="12" customHeight="1">
      <c r="A211" s="1"/>
      <c r="B211" s="1"/>
      <c r="C211" s="55" t="s">
        <v>104</v>
      </c>
      <c r="D211" s="65"/>
      <c r="E211" s="3"/>
      <c r="F211" s="3"/>
      <c r="G211" s="3"/>
      <c r="H211" s="3">
        <f t="shared" si="29"/>
        <v>3600</v>
      </c>
      <c r="I211" s="3">
        <f>SUM(I210)</f>
        <v>3600</v>
      </c>
      <c r="J211" s="3"/>
      <c r="K211" s="3">
        <f t="shared" si="30"/>
        <v>0</v>
      </c>
      <c r="L211" s="3">
        <f>SUM(L210)</f>
        <v>0</v>
      </c>
      <c r="M211" s="3"/>
      <c r="N211" s="16">
        <f t="shared" si="26"/>
        <v>0</v>
      </c>
      <c r="O211" s="7">
        <f t="shared" si="31"/>
        <v>3600</v>
      </c>
      <c r="P211" s="13">
        <f>SUM(P210)</f>
        <v>3600</v>
      </c>
      <c r="Q211" s="13"/>
      <c r="R211" s="3">
        <f t="shared" si="27"/>
        <v>1500</v>
      </c>
      <c r="S211" s="3">
        <f>SUM(S210)</f>
        <v>1500</v>
      </c>
      <c r="T211" s="3"/>
      <c r="U211" s="14">
        <f t="shared" si="25"/>
        <v>0.4166666666666667</v>
      </c>
    </row>
    <row r="212" spans="1:21" s="34" customFormat="1" ht="12" customHeight="1">
      <c r="A212" s="31"/>
      <c r="B212" s="31">
        <v>80195</v>
      </c>
      <c r="C212" s="32">
        <v>3020</v>
      </c>
      <c r="D212" s="36" t="s">
        <v>118</v>
      </c>
      <c r="E212" s="11">
        <f t="shared" si="28"/>
        <v>11220</v>
      </c>
      <c r="F212" s="11">
        <v>11220</v>
      </c>
      <c r="G212" s="11"/>
      <c r="H212" s="11">
        <f t="shared" si="29"/>
        <v>11220</v>
      </c>
      <c r="I212" s="11">
        <v>11220</v>
      </c>
      <c r="J212" s="11"/>
      <c r="K212" s="11">
        <f t="shared" si="30"/>
        <v>4980</v>
      </c>
      <c r="L212" s="11">
        <v>4980</v>
      </c>
      <c r="M212" s="11"/>
      <c r="N212" s="29">
        <f t="shared" si="26"/>
        <v>0.44385026737967914</v>
      </c>
      <c r="O212" s="28">
        <f t="shared" si="31"/>
        <v>11220</v>
      </c>
      <c r="P212" s="28">
        <v>11220</v>
      </c>
      <c r="Q212" s="28"/>
      <c r="R212" s="11">
        <f t="shared" si="27"/>
        <v>11220</v>
      </c>
      <c r="S212" s="11">
        <v>11220</v>
      </c>
      <c r="T212" s="11"/>
      <c r="U212" s="29">
        <f t="shared" si="25"/>
        <v>1</v>
      </c>
    </row>
    <row r="213" spans="1:21" s="34" customFormat="1" ht="12" customHeight="1">
      <c r="A213" s="39"/>
      <c r="B213" s="39"/>
      <c r="C213" s="32">
        <v>4010</v>
      </c>
      <c r="D213" s="36" t="s">
        <v>34</v>
      </c>
      <c r="E213" s="11">
        <f t="shared" si="28"/>
        <v>57990</v>
      </c>
      <c r="F213" s="11">
        <v>57990</v>
      </c>
      <c r="G213" s="11"/>
      <c r="H213" s="11">
        <f t="shared" si="29"/>
        <v>57990</v>
      </c>
      <c r="I213" s="11">
        <v>57990</v>
      </c>
      <c r="J213" s="11"/>
      <c r="K213" s="11">
        <f t="shared" si="30"/>
        <v>0</v>
      </c>
      <c r="L213" s="11">
        <v>0</v>
      </c>
      <c r="M213" s="11"/>
      <c r="N213" s="29">
        <f t="shared" si="26"/>
        <v>0</v>
      </c>
      <c r="O213" s="28">
        <f t="shared" si="31"/>
        <v>57990</v>
      </c>
      <c r="P213" s="28">
        <v>57990</v>
      </c>
      <c r="Q213" s="28"/>
      <c r="R213" s="11">
        <f t="shared" si="27"/>
        <v>57580</v>
      </c>
      <c r="S213" s="11">
        <v>57580</v>
      </c>
      <c r="T213" s="11"/>
      <c r="U213" s="29">
        <f t="shared" si="25"/>
        <v>0.9929298154854285</v>
      </c>
    </row>
    <row r="214" spans="1:21" s="34" customFormat="1" ht="12" customHeight="1">
      <c r="A214" s="31"/>
      <c r="B214" s="31"/>
      <c r="C214" s="32">
        <v>4110</v>
      </c>
      <c r="D214" s="36" t="s">
        <v>26</v>
      </c>
      <c r="E214" s="11">
        <f t="shared" si="28"/>
        <v>10370</v>
      </c>
      <c r="F214" s="11">
        <v>10370</v>
      </c>
      <c r="G214" s="11"/>
      <c r="H214" s="11">
        <f t="shared" si="29"/>
        <v>10370</v>
      </c>
      <c r="I214" s="11">
        <v>10370</v>
      </c>
      <c r="J214" s="11"/>
      <c r="K214" s="11">
        <f t="shared" si="30"/>
        <v>0</v>
      </c>
      <c r="L214" s="11">
        <v>0</v>
      </c>
      <c r="M214" s="11"/>
      <c r="N214" s="29">
        <f t="shared" si="26"/>
        <v>0</v>
      </c>
      <c r="O214" s="28">
        <f t="shared" si="31"/>
        <v>10370</v>
      </c>
      <c r="P214" s="28">
        <v>10370</v>
      </c>
      <c r="Q214" s="28"/>
      <c r="R214" s="11">
        <f t="shared" si="27"/>
        <v>10293</v>
      </c>
      <c r="S214" s="11">
        <v>10293</v>
      </c>
      <c r="T214" s="11"/>
      <c r="U214" s="29">
        <f aca="true" t="shared" si="32" ref="U214:U279">SUM(R214/O214)</f>
        <v>0.9925747348119576</v>
      </c>
    </row>
    <row r="215" spans="1:21" s="34" customFormat="1" ht="12" customHeight="1">
      <c r="A215" s="31"/>
      <c r="B215" s="31"/>
      <c r="C215" s="32">
        <v>4120</v>
      </c>
      <c r="D215" s="31" t="s">
        <v>27</v>
      </c>
      <c r="E215" s="11">
        <f t="shared" si="28"/>
        <v>1420</v>
      </c>
      <c r="F215" s="11">
        <v>1420</v>
      </c>
      <c r="G215" s="11"/>
      <c r="H215" s="11">
        <f t="shared" si="29"/>
        <v>1420</v>
      </c>
      <c r="I215" s="11">
        <v>1420</v>
      </c>
      <c r="J215" s="11"/>
      <c r="K215" s="11">
        <f t="shared" si="30"/>
        <v>0</v>
      </c>
      <c r="L215" s="11">
        <v>0</v>
      </c>
      <c r="M215" s="11"/>
      <c r="N215" s="29">
        <f t="shared" si="26"/>
        <v>0</v>
      </c>
      <c r="O215" s="28">
        <f t="shared" si="31"/>
        <v>1420</v>
      </c>
      <c r="P215" s="28">
        <v>1420</v>
      </c>
      <c r="Q215" s="28"/>
      <c r="R215" s="11">
        <f t="shared" si="27"/>
        <v>1409</v>
      </c>
      <c r="S215" s="11">
        <v>1409</v>
      </c>
      <c r="T215" s="11"/>
      <c r="U215" s="29">
        <f t="shared" si="32"/>
        <v>0.9922535211267606</v>
      </c>
    </row>
    <row r="216" spans="1:21" s="34" customFormat="1" ht="12" customHeight="1">
      <c r="A216" s="31"/>
      <c r="B216" s="31"/>
      <c r="C216" s="32">
        <v>4440</v>
      </c>
      <c r="D216" s="31" t="s">
        <v>132</v>
      </c>
      <c r="E216" s="11">
        <f t="shared" si="28"/>
        <v>305430</v>
      </c>
      <c r="F216" s="11">
        <v>305430</v>
      </c>
      <c r="G216" s="11"/>
      <c r="H216" s="11">
        <f t="shared" si="29"/>
        <v>302724</v>
      </c>
      <c r="I216" s="11">
        <v>302724</v>
      </c>
      <c r="J216" s="11"/>
      <c r="K216" s="11">
        <f t="shared" si="30"/>
        <v>291595</v>
      </c>
      <c r="L216" s="11">
        <v>291595</v>
      </c>
      <c r="M216" s="11"/>
      <c r="N216" s="29">
        <f t="shared" si="26"/>
        <v>0.9632371401012143</v>
      </c>
      <c r="O216" s="28">
        <f t="shared" si="31"/>
        <v>317696</v>
      </c>
      <c r="P216" s="28">
        <v>317696</v>
      </c>
      <c r="Q216" s="28"/>
      <c r="R216" s="11">
        <f t="shared" si="27"/>
        <v>317696</v>
      </c>
      <c r="S216" s="11">
        <v>317696</v>
      </c>
      <c r="T216" s="11"/>
      <c r="U216" s="29">
        <f t="shared" si="32"/>
        <v>1</v>
      </c>
    </row>
    <row r="217" spans="1:21" ht="12" customHeight="1">
      <c r="A217" s="1"/>
      <c r="B217" s="1"/>
      <c r="C217" s="55" t="s">
        <v>66</v>
      </c>
      <c r="D217" s="55"/>
      <c r="E217" s="3">
        <f t="shared" si="28"/>
        <v>386430</v>
      </c>
      <c r="F217" s="3">
        <f>SUM(F212:F216)</f>
        <v>386430</v>
      </c>
      <c r="G217" s="3">
        <f>SUM(G213+G212+G215+G216)</f>
        <v>0</v>
      </c>
      <c r="H217" s="3">
        <f t="shared" si="29"/>
        <v>383724</v>
      </c>
      <c r="I217" s="3">
        <f>SUM(I212:I216)</f>
        <v>383724</v>
      </c>
      <c r="J217" s="3">
        <f>SUM(J213+J212+J215+J216)</f>
        <v>0</v>
      </c>
      <c r="K217" s="3">
        <f t="shared" si="30"/>
        <v>296575</v>
      </c>
      <c r="L217" s="3">
        <f>SUM(L212:L216)</f>
        <v>296575</v>
      </c>
      <c r="M217" s="3">
        <f>SUM(M213+M212+M215+M216)</f>
        <v>0</v>
      </c>
      <c r="N217" s="16">
        <f t="shared" si="26"/>
        <v>0.772886241152495</v>
      </c>
      <c r="O217" s="13">
        <f t="shared" si="31"/>
        <v>398696</v>
      </c>
      <c r="P217" s="13">
        <f>SUM(P212:P216)</f>
        <v>398696</v>
      </c>
      <c r="Q217" s="13"/>
      <c r="R217" s="3">
        <f t="shared" si="27"/>
        <v>398198</v>
      </c>
      <c r="S217" s="3">
        <f>SUM(S212:S216)</f>
        <v>398198</v>
      </c>
      <c r="T217" s="3">
        <f>SUM(T213+T212+T215+T216)</f>
        <v>0</v>
      </c>
      <c r="U217" s="16">
        <f t="shared" si="32"/>
        <v>0.9987509280253627</v>
      </c>
    </row>
    <row r="218" spans="1:21" ht="12" customHeight="1">
      <c r="A218" s="62" t="s">
        <v>67</v>
      </c>
      <c r="B218" s="62"/>
      <c r="C218" s="62"/>
      <c r="D218" s="62"/>
      <c r="E218" s="6">
        <f t="shared" si="28"/>
        <v>10069050</v>
      </c>
      <c r="F218" s="6">
        <f>SUM(F164+F176+F192+F194+F209+F217)</f>
        <v>9669050</v>
      </c>
      <c r="G218" s="6">
        <f>SUM(G164+G176+G192+G194+G209+G217)</f>
        <v>400000</v>
      </c>
      <c r="H218" s="6">
        <f t="shared" si="29"/>
        <v>10042588</v>
      </c>
      <c r="I218" s="6">
        <f>SUM(I164+I176+I192+I194+I209+I211+I217)</f>
        <v>9642588</v>
      </c>
      <c r="J218" s="6">
        <f>SUM(J164+J176+J192+J194+J209+J217)</f>
        <v>400000</v>
      </c>
      <c r="K218" s="6">
        <f t="shared" si="30"/>
        <v>4497826</v>
      </c>
      <c r="L218" s="6">
        <f>SUM(L164+L176+L192+L194+L209+L211+L217)</f>
        <v>4447826</v>
      </c>
      <c r="M218" s="6">
        <f>SUM(M164+M176+M192+M194+M209+M217)</f>
        <v>50000</v>
      </c>
      <c r="N218" s="14">
        <f t="shared" si="26"/>
        <v>0.4478751891444715</v>
      </c>
      <c r="O218" s="7">
        <f t="shared" si="31"/>
        <v>9170776</v>
      </c>
      <c r="P218" s="7">
        <f>SUM(P164+P176+P192+P194+P209+P211+P217)</f>
        <v>8770776</v>
      </c>
      <c r="Q218" s="7">
        <f>SUM(Q164+Q176+Q192+Q194+Q209+Q211+Q217)</f>
        <v>400000</v>
      </c>
      <c r="R218" s="6">
        <f t="shared" si="27"/>
        <v>9031900</v>
      </c>
      <c r="S218" s="6">
        <f>SUM(S164+S176+S192+S194+S209+S211+S217)</f>
        <v>8691856</v>
      </c>
      <c r="T218" s="6">
        <f>SUM(T164+T176+T192+T194+T209+T217)</f>
        <v>340044</v>
      </c>
      <c r="U218" s="14">
        <f t="shared" si="32"/>
        <v>0.9848566795219946</v>
      </c>
    </row>
    <row r="219" spans="1:21" s="34" customFormat="1" ht="12" customHeight="1">
      <c r="A219" s="1">
        <v>851</v>
      </c>
      <c r="B219" s="31">
        <v>85121</v>
      </c>
      <c r="C219" s="32">
        <v>6050</v>
      </c>
      <c r="D219" s="31" t="s">
        <v>114</v>
      </c>
      <c r="E219" s="11">
        <f t="shared" si="28"/>
        <v>200000</v>
      </c>
      <c r="F219" s="11"/>
      <c r="G219" s="11">
        <v>200000</v>
      </c>
      <c r="H219" s="11">
        <f t="shared" si="29"/>
        <v>200000</v>
      </c>
      <c r="I219" s="11"/>
      <c r="J219" s="11">
        <v>200000</v>
      </c>
      <c r="K219" s="11">
        <f t="shared" si="30"/>
        <v>40000</v>
      </c>
      <c r="L219" s="11"/>
      <c r="M219" s="11">
        <v>40000</v>
      </c>
      <c r="N219" s="29">
        <f t="shared" si="26"/>
        <v>0.2</v>
      </c>
      <c r="O219" s="28">
        <f t="shared" si="31"/>
        <v>200000</v>
      </c>
      <c r="P219" s="28">
        <v>0</v>
      </c>
      <c r="Q219" s="28">
        <v>200000</v>
      </c>
      <c r="R219" s="11">
        <f t="shared" si="27"/>
        <v>200000</v>
      </c>
      <c r="S219" s="11"/>
      <c r="T219" s="11">
        <v>200000</v>
      </c>
      <c r="U219" s="29">
        <f t="shared" si="32"/>
        <v>1</v>
      </c>
    </row>
    <row r="220" spans="1:21" s="34" customFormat="1" ht="12" customHeight="1">
      <c r="A220" s="31"/>
      <c r="B220" s="31"/>
      <c r="C220" s="32">
        <v>6060</v>
      </c>
      <c r="D220" s="31" t="s">
        <v>127</v>
      </c>
      <c r="E220" s="11">
        <f t="shared" si="28"/>
        <v>74000</v>
      </c>
      <c r="F220" s="11"/>
      <c r="G220" s="11">
        <v>74000</v>
      </c>
      <c r="H220" s="11">
        <f t="shared" si="29"/>
        <v>74000</v>
      </c>
      <c r="I220" s="11"/>
      <c r="J220" s="11">
        <v>74000</v>
      </c>
      <c r="K220" s="11">
        <f t="shared" si="30"/>
        <v>70000</v>
      </c>
      <c r="L220" s="11"/>
      <c r="M220" s="11">
        <v>70000</v>
      </c>
      <c r="N220" s="29">
        <f t="shared" si="26"/>
        <v>0.9459459459459459</v>
      </c>
      <c r="O220" s="28">
        <f t="shared" si="31"/>
        <v>74000</v>
      </c>
      <c r="P220" s="28">
        <v>0</v>
      </c>
      <c r="Q220" s="28">
        <v>74000</v>
      </c>
      <c r="R220" s="11">
        <f t="shared" si="27"/>
        <v>70957</v>
      </c>
      <c r="S220" s="11"/>
      <c r="T220" s="11">
        <v>70957</v>
      </c>
      <c r="U220" s="29">
        <f t="shared" si="32"/>
        <v>0.9588783783783784</v>
      </c>
    </row>
    <row r="221" spans="1:21" ht="12" customHeight="1">
      <c r="A221" s="1"/>
      <c r="B221" s="1"/>
      <c r="C221" s="55" t="s">
        <v>68</v>
      </c>
      <c r="D221" s="55"/>
      <c r="E221" s="3">
        <f t="shared" si="28"/>
        <v>274000</v>
      </c>
      <c r="F221" s="3">
        <f>SUM(F219+F220)</f>
        <v>0</v>
      </c>
      <c r="G221" s="3">
        <f>SUM(G219+G220)</f>
        <v>274000</v>
      </c>
      <c r="H221" s="3">
        <f t="shared" si="29"/>
        <v>274000</v>
      </c>
      <c r="I221" s="3">
        <f>SUM(I219+I220)</f>
        <v>0</v>
      </c>
      <c r="J221" s="3">
        <f>SUM(J219+J220)</f>
        <v>274000</v>
      </c>
      <c r="K221" s="3">
        <f t="shared" si="30"/>
        <v>110000</v>
      </c>
      <c r="L221" s="3">
        <f>SUM(L219+L220)</f>
        <v>0</v>
      </c>
      <c r="M221" s="3">
        <f>SUM(M219+M220)</f>
        <v>110000</v>
      </c>
      <c r="N221" s="16">
        <f t="shared" si="26"/>
        <v>0.40145985401459855</v>
      </c>
      <c r="O221" s="13">
        <f t="shared" si="31"/>
        <v>274000</v>
      </c>
      <c r="P221" s="13">
        <f>SUM(P219:P220)</f>
        <v>0</v>
      </c>
      <c r="Q221" s="13">
        <f>SUM(Q219:Q220)</f>
        <v>274000</v>
      </c>
      <c r="R221" s="3">
        <f t="shared" si="27"/>
        <v>270957</v>
      </c>
      <c r="S221" s="3">
        <f>SUM(S219+S220)</f>
        <v>0</v>
      </c>
      <c r="T221" s="3">
        <f>SUM(T219+T220)</f>
        <v>270957</v>
      </c>
      <c r="U221" s="16">
        <f t="shared" si="32"/>
        <v>0.9888941605839416</v>
      </c>
    </row>
    <row r="222" spans="1:21" s="34" customFormat="1" ht="12" customHeight="1">
      <c r="A222" s="31"/>
      <c r="B222" s="31">
        <v>85154</v>
      </c>
      <c r="C222" s="32">
        <v>3030</v>
      </c>
      <c r="D222" s="36" t="s">
        <v>118</v>
      </c>
      <c r="E222" s="11">
        <f t="shared" si="28"/>
        <v>48000</v>
      </c>
      <c r="F222" s="11">
        <v>48000</v>
      </c>
      <c r="G222" s="11"/>
      <c r="H222" s="11">
        <f t="shared" si="29"/>
        <v>48000</v>
      </c>
      <c r="I222" s="11">
        <v>48000</v>
      </c>
      <c r="J222" s="11"/>
      <c r="K222" s="11">
        <f t="shared" si="30"/>
        <v>15855</v>
      </c>
      <c r="L222" s="11">
        <v>15855</v>
      </c>
      <c r="M222" s="11"/>
      <c r="N222" s="29">
        <f t="shared" si="26"/>
        <v>0.3303125</v>
      </c>
      <c r="O222" s="28">
        <f t="shared" si="31"/>
        <v>15900</v>
      </c>
      <c r="P222" s="28">
        <v>15900</v>
      </c>
      <c r="Q222" s="28"/>
      <c r="R222" s="11">
        <f t="shared" si="27"/>
        <v>15900</v>
      </c>
      <c r="S222" s="11">
        <v>15900</v>
      </c>
      <c r="T222" s="11"/>
      <c r="U222" s="29">
        <f t="shared" si="32"/>
        <v>1</v>
      </c>
    </row>
    <row r="223" spans="1:21" s="34" customFormat="1" ht="12" customHeight="1">
      <c r="A223" s="31"/>
      <c r="B223" s="31"/>
      <c r="C223" s="32">
        <v>4210</v>
      </c>
      <c r="D223" s="36" t="s">
        <v>11</v>
      </c>
      <c r="E223" s="11">
        <f t="shared" si="28"/>
        <v>2000</v>
      </c>
      <c r="F223" s="11">
        <v>2000</v>
      </c>
      <c r="G223" s="11"/>
      <c r="H223" s="11">
        <f t="shared" si="29"/>
        <v>2000</v>
      </c>
      <c r="I223" s="11">
        <v>2000</v>
      </c>
      <c r="J223" s="11"/>
      <c r="K223" s="11">
        <f t="shared" si="30"/>
        <v>1571</v>
      </c>
      <c r="L223" s="11">
        <v>1571</v>
      </c>
      <c r="M223" s="11"/>
      <c r="N223" s="29">
        <f t="shared" si="26"/>
        <v>0.7855</v>
      </c>
      <c r="O223" s="28">
        <f t="shared" si="31"/>
        <v>2000</v>
      </c>
      <c r="P223" s="28">
        <v>2000</v>
      </c>
      <c r="Q223" s="28"/>
      <c r="R223" s="11">
        <f t="shared" si="27"/>
        <v>1999</v>
      </c>
      <c r="S223" s="11">
        <v>1999</v>
      </c>
      <c r="T223" s="11"/>
      <c r="U223" s="29">
        <f t="shared" si="32"/>
        <v>0.9995</v>
      </c>
    </row>
    <row r="224" spans="1:21" s="34" customFormat="1" ht="12" customHeight="1">
      <c r="A224" s="31"/>
      <c r="B224" s="31"/>
      <c r="C224" s="32">
        <v>4220</v>
      </c>
      <c r="D224" s="36" t="s">
        <v>69</v>
      </c>
      <c r="E224" s="11">
        <f t="shared" si="28"/>
        <v>1000</v>
      </c>
      <c r="F224" s="11">
        <v>1000</v>
      </c>
      <c r="G224" s="11"/>
      <c r="H224" s="11">
        <f t="shared" si="29"/>
        <v>1000</v>
      </c>
      <c r="I224" s="11">
        <v>1000</v>
      </c>
      <c r="J224" s="11"/>
      <c r="K224" s="11">
        <f t="shared" si="30"/>
        <v>830</v>
      </c>
      <c r="L224" s="11">
        <v>830</v>
      </c>
      <c r="M224" s="11"/>
      <c r="N224" s="29">
        <f t="shared" si="26"/>
        <v>0.83</v>
      </c>
      <c r="O224" s="28">
        <f t="shared" si="31"/>
        <v>1600</v>
      </c>
      <c r="P224" s="28">
        <v>1600</v>
      </c>
      <c r="Q224" s="28"/>
      <c r="R224" s="11">
        <f t="shared" si="27"/>
        <v>971</v>
      </c>
      <c r="S224" s="11">
        <v>971</v>
      </c>
      <c r="T224" s="11"/>
      <c r="U224" s="29">
        <f t="shared" si="32"/>
        <v>0.606875</v>
      </c>
    </row>
    <row r="225" spans="1:21" s="34" customFormat="1" ht="12" customHeight="1">
      <c r="A225" s="31"/>
      <c r="B225" s="31"/>
      <c r="C225" s="32">
        <v>4240</v>
      </c>
      <c r="D225" s="36" t="s">
        <v>103</v>
      </c>
      <c r="E225" s="11">
        <f t="shared" si="28"/>
        <v>5000</v>
      </c>
      <c r="F225" s="11">
        <v>5000</v>
      </c>
      <c r="G225" s="11"/>
      <c r="H225" s="11">
        <f t="shared" si="29"/>
        <v>5000</v>
      </c>
      <c r="I225" s="11">
        <v>5000</v>
      </c>
      <c r="J225" s="11"/>
      <c r="K225" s="11">
        <f t="shared" si="30"/>
        <v>0</v>
      </c>
      <c r="L225" s="11">
        <v>0</v>
      </c>
      <c r="M225" s="11"/>
      <c r="N225" s="29">
        <f t="shared" si="26"/>
        <v>0</v>
      </c>
      <c r="O225" s="28">
        <f t="shared" si="31"/>
        <v>0</v>
      </c>
      <c r="P225" s="28">
        <v>0</v>
      </c>
      <c r="Q225" s="28"/>
      <c r="R225" s="11">
        <f t="shared" si="27"/>
        <v>0</v>
      </c>
      <c r="S225" s="11">
        <v>0</v>
      </c>
      <c r="T225" s="11"/>
      <c r="U225" s="29" t="e">
        <f t="shared" si="32"/>
        <v>#DIV/0!</v>
      </c>
    </row>
    <row r="226" spans="1:21" s="34" customFormat="1" ht="12" customHeight="1">
      <c r="A226" s="31"/>
      <c r="B226" s="31"/>
      <c r="C226" s="32">
        <v>4260</v>
      </c>
      <c r="D226" s="36" t="s">
        <v>28</v>
      </c>
      <c r="E226" s="11">
        <f t="shared" si="28"/>
        <v>500</v>
      </c>
      <c r="F226" s="11">
        <v>500</v>
      </c>
      <c r="G226" s="11"/>
      <c r="H226" s="11">
        <f t="shared" si="29"/>
        <v>500</v>
      </c>
      <c r="I226" s="11">
        <v>500</v>
      </c>
      <c r="J226" s="11"/>
      <c r="K226" s="11">
        <f t="shared" si="30"/>
        <v>0</v>
      </c>
      <c r="L226" s="11">
        <v>0</v>
      </c>
      <c r="M226" s="11"/>
      <c r="N226" s="29">
        <f t="shared" si="26"/>
        <v>0</v>
      </c>
      <c r="O226" s="28">
        <f t="shared" si="31"/>
        <v>2000</v>
      </c>
      <c r="P226" s="28">
        <v>2000</v>
      </c>
      <c r="Q226" s="28"/>
      <c r="R226" s="11">
        <f t="shared" si="27"/>
        <v>1908</v>
      </c>
      <c r="S226" s="11">
        <v>1908</v>
      </c>
      <c r="T226" s="11"/>
      <c r="U226" s="29">
        <f t="shared" si="32"/>
        <v>0.954</v>
      </c>
    </row>
    <row r="227" spans="1:21" s="34" customFormat="1" ht="12" customHeight="1">
      <c r="A227" s="31"/>
      <c r="B227" s="31"/>
      <c r="C227" s="32">
        <v>4300</v>
      </c>
      <c r="D227" s="36" t="s">
        <v>14</v>
      </c>
      <c r="E227" s="11">
        <f t="shared" si="28"/>
        <v>15000</v>
      </c>
      <c r="F227" s="11">
        <v>15000</v>
      </c>
      <c r="G227" s="11"/>
      <c r="H227" s="11">
        <f t="shared" si="29"/>
        <v>15000</v>
      </c>
      <c r="I227" s="11">
        <v>15000</v>
      </c>
      <c r="J227" s="11"/>
      <c r="K227" s="11">
        <f t="shared" si="30"/>
        <v>13327</v>
      </c>
      <c r="L227" s="11">
        <v>13327</v>
      </c>
      <c r="M227" s="11"/>
      <c r="N227" s="29">
        <f t="shared" si="26"/>
        <v>0.8884666666666666</v>
      </c>
      <c r="O227" s="28">
        <f t="shared" si="31"/>
        <v>45400</v>
      </c>
      <c r="P227" s="28">
        <v>45400</v>
      </c>
      <c r="Q227" s="28"/>
      <c r="R227" s="11">
        <f t="shared" si="27"/>
        <v>44511</v>
      </c>
      <c r="S227" s="11">
        <v>44511</v>
      </c>
      <c r="T227" s="11"/>
      <c r="U227" s="29">
        <f t="shared" si="32"/>
        <v>0.9804185022026431</v>
      </c>
    </row>
    <row r="228" spans="1:21" s="34" customFormat="1" ht="12" customHeight="1">
      <c r="A228" s="31"/>
      <c r="B228" s="31"/>
      <c r="C228" s="32">
        <v>4410</v>
      </c>
      <c r="D228" s="36" t="s">
        <v>39</v>
      </c>
      <c r="E228" s="11">
        <f>SUM(F228:G228)</f>
        <v>500</v>
      </c>
      <c r="F228" s="11">
        <v>500</v>
      </c>
      <c r="G228" s="11"/>
      <c r="H228" s="11">
        <f>SUM(I228:J228)</f>
        <v>500</v>
      </c>
      <c r="I228" s="11">
        <v>500</v>
      </c>
      <c r="J228" s="11"/>
      <c r="K228" s="11">
        <f>SUM(L228:M228)</f>
        <v>0</v>
      </c>
      <c r="L228" s="11">
        <v>0</v>
      </c>
      <c r="M228" s="11"/>
      <c r="N228" s="29">
        <f>SUM(K228/H228)</f>
        <v>0</v>
      </c>
      <c r="O228" s="28">
        <f t="shared" si="31"/>
        <v>500</v>
      </c>
      <c r="P228" s="28">
        <v>500</v>
      </c>
      <c r="Q228" s="28"/>
      <c r="R228" s="11">
        <f>SUM(S228:T228)</f>
        <v>0</v>
      </c>
      <c r="S228" s="11">
        <v>0</v>
      </c>
      <c r="T228" s="11"/>
      <c r="U228" s="29">
        <f>SUM(R228/O228)</f>
        <v>0</v>
      </c>
    </row>
    <row r="229" spans="1:21" ht="12" customHeight="1">
      <c r="A229" s="1"/>
      <c r="B229" s="1"/>
      <c r="C229" s="55" t="s">
        <v>70</v>
      </c>
      <c r="D229" s="55"/>
      <c r="E229" s="3">
        <f t="shared" si="28"/>
        <v>72000</v>
      </c>
      <c r="F229" s="3">
        <f>SUM(F222+F228+F223+F224+F226+F227+F225)</f>
        <v>72000</v>
      </c>
      <c r="G229" s="3">
        <f>SUM(G222+G228+G223+G224+G226+G227+G225)</f>
        <v>0</v>
      </c>
      <c r="H229" s="3">
        <f t="shared" si="29"/>
        <v>72000</v>
      </c>
      <c r="I229" s="3">
        <f>SUM(I222+I228+I223+I224+I226+I227+I225)</f>
        <v>72000</v>
      </c>
      <c r="J229" s="3">
        <f>SUM(J222+J228+J223+J224+J226+J227+J225)</f>
        <v>0</v>
      </c>
      <c r="K229" s="3">
        <f t="shared" si="30"/>
        <v>31583</v>
      </c>
      <c r="L229" s="3">
        <f>SUM(L222+L228+L223+L224+L226+L227+L225)</f>
        <v>31583</v>
      </c>
      <c r="M229" s="3">
        <f>SUM(M222+M228+M223+M224+M226+M227+M225)</f>
        <v>0</v>
      </c>
      <c r="N229" s="16">
        <f t="shared" si="26"/>
        <v>0.4386527777777778</v>
      </c>
      <c r="O229" s="13">
        <f t="shared" si="31"/>
        <v>67400</v>
      </c>
      <c r="P229" s="13">
        <f>SUM(P222:P228)</f>
        <v>67400</v>
      </c>
      <c r="Q229" s="13"/>
      <c r="R229" s="3">
        <f t="shared" si="27"/>
        <v>65289</v>
      </c>
      <c r="S229" s="3">
        <f>SUM(S222+S228+S223+S224+S226+S227+S225)</f>
        <v>65289</v>
      </c>
      <c r="T229" s="3">
        <f>SUM(T222+T228+T223+T224+T226+T227+T225)</f>
        <v>0</v>
      </c>
      <c r="U229" s="16">
        <f t="shared" si="32"/>
        <v>0.968679525222552</v>
      </c>
    </row>
    <row r="230" spans="1:21" ht="12" customHeight="1">
      <c r="A230" s="62" t="s">
        <v>71</v>
      </c>
      <c r="B230" s="62"/>
      <c r="C230" s="62"/>
      <c r="D230" s="62"/>
      <c r="E230" s="6">
        <f t="shared" si="28"/>
        <v>346000</v>
      </c>
      <c r="F230" s="6">
        <f>SUM(F221+F229)</f>
        <v>72000</v>
      </c>
      <c r="G230" s="6">
        <f>SUM(G221+G229)</f>
        <v>274000</v>
      </c>
      <c r="H230" s="6">
        <f t="shared" si="29"/>
        <v>346000</v>
      </c>
      <c r="I230" s="6">
        <f>SUM(I221+I229)</f>
        <v>72000</v>
      </c>
      <c r="J230" s="6">
        <f>SUM(J221+J229)</f>
        <v>274000</v>
      </c>
      <c r="K230" s="6">
        <f t="shared" si="30"/>
        <v>141583</v>
      </c>
      <c r="L230" s="6">
        <f>SUM(L221+L229)</f>
        <v>31583</v>
      </c>
      <c r="M230" s="6">
        <f>SUM(M221+M229)</f>
        <v>110000</v>
      </c>
      <c r="N230" s="14">
        <f t="shared" si="26"/>
        <v>0.40919942196531794</v>
      </c>
      <c r="O230" s="7">
        <f t="shared" si="31"/>
        <v>341400</v>
      </c>
      <c r="P230" s="7">
        <f>SUM(P221+P229)</f>
        <v>67400</v>
      </c>
      <c r="Q230" s="7">
        <f>SUM(Q221+Q229)</f>
        <v>274000</v>
      </c>
      <c r="R230" s="6">
        <f t="shared" si="27"/>
        <v>336246</v>
      </c>
      <c r="S230" s="6">
        <f>SUM(S221+S229)</f>
        <v>65289</v>
      </c>
      <c r="T230" s="6">
        <f>SUM(T221+T229)</f>
        <v>270957</v>
      </c>
      <c r="U230" s="14">
        <f t="shared" si="32"/>
        <v>0.9849033391915641</v>
      </c>
    </row>
    <row r="231" spans="1:21" s="34" customFormat="1" ht="12" customHeight="1">
      <c r="A231" s="1">
        <v>853</v>
      </c>
      <c r="B231" s="31">
        <v>85314</v>
      </c>
      <c r="C231" s="32">
        <v>3110</v>
      </c>
      <c r="D231" s="31" t="s">
        <v>72</v>
      </c>
      <c r="E231" s="11">
        <f t="shared" si="28"/>
        <v>358000</v>
      </c>
      <c r="F231" s="11">
        <f>358000</f>
        <v>358000</v>
      </c>
      <c r="G231" s="11"/>
      <c r="H231" s="11">
        <f t="shared" si="29"/>
        <v>397000</v>
      </c>
      <c r="I231" s="11">
        <v>397000</v>
      </c>
      <c r="J231" s="11"/>
      <c r="K231" s="11">
        <f t="shared" si="30"/>
        <v>183581</v>
      </c>
      <c r="L231" s="11">
        <v>183581</v>
      </c>
      <c r="M231" s="11"/>
      <c r="N231" s="29">
        <f t="shared" si="26"/>
        <v>0.4624206549118388</v>
      </c>
      <c r="O231" s="28">
        <f t="shared" si="31"/>
        <v>408252</v>
      </c>
      <c r="P231" s="28">
        <v>408252</v>
      </c>
      <c r="Q231" s="28"/>
      <c r="R231" s="11">
        <f t="shared" si="27"/>
        <v>408252</v>
      </c>
      <c r="S231" s="11">
        <v>408252</v>
      </c>
      <c r="T231" s="11"/>
      <c r="U231" s="29">
        <f t="shared" si="32"/>
        <v>1</v>
      </c>
    </row>
    <row r="232" spans="1:21" s="34" customFormat="1" ht="12" customHeight="1">
      <c r="A232" s="31"/>
      <c r="B232" s="31"/>
      <c r="C232" s="32">
        <v>4130</v>
      </c>
      <c r="D232" s="25" t="s">
        <v>73</v>
      </c>
      <c r="E232" s="11">
        <f t="shared" si="28"/>
        <v>11000</v>
      </c>
      <c r="F232" s="11">
        <v>11000</v>
      </c>
      <c r="G232" s="11"/>
      <c r="H232" s="11">
        <f t="shared" si="29"/>
        <v>15000</v>
      </c>
      <c r="I232" s="11">
        <v>15000</v>
      </c>
      <c r="J232" s="11"/>
      <c r="K232" s="11">
        <f t="shared" si="30"/>
        <v>7215</v>
      </c>
      <c r="L232" s="11">
        <v>7215</v>
      </c>
      <c r="M232" s="11"/>
      <c r="N232" s="29">
        <f t="shared" si="26"/>
        <v>0.481</v>
      </c>
      <c r="O232" s="28">
        <f t="shared" si="31"/>
        <v>15048</v>
      </c>
      <c r="P232" s="28">
        <v>15048</v>
      </c>
      <c r="Q232" s="28"/>
      <c r="R232" s="11">
        <f t="shared" si="27"/>
        <v>15048</v>
      </c>
      <c r="S232" s="11">
        <v>15048</v>
      </c>
      <c r="T232" s="11"/>
      <c r="U232" s="29">
        <f t="shared" si="32"/>
        <v>1</v>
      </c>
    </row>
    <row r="233" spans="1:21" ht="21.75" customHeight="1">
      <c r="A233" s="1"/>
      <c r="B233" s="1"/>
      <c r="C233" s="55" t="s">
        <v>74</v>
      </c>
      <c r="D233" s="55"/>
      <c r="E233" s="3">
        <f t="shared" si="28"/>
        <v>369000</v>
      </c>
      <c r="F233" s="3">
        <f>SUM(F231+F232)</f>
        <v>369000</v>
      </c>
      <c r="G233" s="3">
        <f>SUM(G231+G232)</f>
        <v>0</v>
      </c>
      <c r="H233" s="3">
        <f t="shared" si="29"/>
        <v>412000</v>
      </c>
      <c r="I233" s="3">
        <f>SUM(I231+I232)</f>
        <v>412000</v>
      </c>
      <c r="J233" s="3">
        <f>SUM(J231+J232)</f>
        <v>0</v>
      </c>
      <c r="K233" s="3">
        <f t="shared" si="30"/>
        <v>190796</v>
      </c>
      <c r="L233" s="3">
        <f>SUM(L231+L232)</f>
        <v>190796</v>
      </c>
      <c r="M233" s="3">
        <f>SUM(M231+M232)</f>
        <v>0</v>
      </c>
      <c r="N233" s="16">
        <f t="shared" si="26"/>
        <v>0.4630970873786408</v>
      </c>
      <c r="O233" s="13">
        <f t="shared" si="31"/>
        <v>423300</v>
      </c>
      <c r="P233" s="13">
        <f>SUM(P231:P232)</f>
        <v>423300</v>
      </c>
      <c r="Q233" s="13"/>
      <c r="R233" s="3">
        <f t="shared" si="27"/>
        <v>423300</v>
      </c>
      <c r="S233" s="3">
        <f>SUM(S231+S232)</f>
        <v>423300</v>
      </c>
      <c r="T233" s="3">
        <f>SUM(T231+T232)</f>
        <v>0</v>
      </c>
      <c r="U233" s="16">
        <f t="shared" si="32"/>
        <v>1</v>
      </c>
    </row>
    <row r="234" spans="1:21" s="34" customFormat="1" ht="12" customHeight="1">
      <c r="A234" s="31"/>
      <c r="B234" s="31">
        <v>85315</v>
      </c>
      <c r="C234" s="32">
        <v>3110</v>
      </c>
      <c r="D234" s="36" t="s">
        <v>72</v>
      </c>
      <c r="E234" s="11">
        <f t="shared" si="28"/>
        <v>10000</v>
      </c>
      <c r="F234" s="11">
        <v>10000</v>
      </c>
      <c r="G234" s="11"/>
      <c r="H234" s="11">
        <f t="shared" si="29"/>
        <v>12088</v>
      </c>
      <c r="I234" s="11">
        <v>12088</v>
      </c>
      <c r="J234" s="11"/>
      <c r="K234" s="11">
        <f t="shared" si="30"/>
        <v>3622</v>
      </c>
      <c r="L234" s="11">
        <v>3622</v>
      </c>
      <c r="M234" s="11"/>
      <c r="N234" s="29">
        <f t="shared" si="26"/>
        <v>0.2996360026472535</v>
      </c>
      <c r="O234" s="28">
        <f t="shared" si="31"/>
        <v>8733</v>
      </c>
      <c r="P234" s="28">
        <v>8733</v>
      </c>
      <c r="Q234" s="28"/>
      <c r="R234" s="11">
        <f t="shared" si="27"/>
        <v>5579</v>
      </c>
      <c r="S234" s="11">
        <v>5579</v>
      </c>
      <c r="T234" s="11"/>
      <c r="U234" s="29">
        <f t="shared" si="32"/>
        <v>0.6388411771441658</v>
      </c>
    </row>
    <row r="235" spans="1:21" ht="12" customHeight="1">
      <c r="A235" s="1"/>
      <c r="B235" s="1"/>
      <c r="C235" s="55" t="s">
        <v>75</v>
      </c>
      <c r="D235" s="55"/>
      <c r="E235" s="3">
        <f t="shared" si="28"/>
        <v>10000</v>
      </c>
      <c r="F235" s="3">
        <f>SUM(F234)</f>
        <v>10000</v>
      </c>
      <c r="G235" s="3">
        <f>SUM(G234)</f>
        <v>0</v>
      </c>
      <c r="H235" s="3">
        <f t="shared" si="29"/>
        <v>12088</v>
      </c>
      <c r="I235" s="3">
        <f>SUM(I234)</f>
        <v>12088</v>
      </c>
      <c r="J235" s="3">
        <f>SUM(J234)</f>
        <v>0</v>
      </c>
      <c r="K235" s="3">
        <f t="shared" si="30"/>
        <v>3622</v>
      </c>
      <c r="L235" s="3">
        <f>SUM(L234)</f>
        <v>3622</v>
      </c>
      <c r="M235" s="3">
        <f>SUM(M234)</f>
        <v>0</v>
      </c>
      <c r="N235" s="16">
        <f t="shared" si="26"/>
        <v>0.2996360026472535</v>
      </c>
      <c r="O235" s="13">
        <f t="shared" si="31"/>
        <v>8733</v>
      </c>
      <c r="P235" s="13">
        <f>SUM(P234)</f>
        <v>8733</v>
      </c>
      <c r="Q235" s="13"/>
      <c r="R235" s="3">
        <f t="shared" si="27"/>
        <v>5579</v>
      </c>
      <c r="S235" s="3">
        <f>SUM(S234)</f>
        <v>5579</v>
      </c>
      <c r="T235" s="3">
        <f>SUM(T234)</f>
        <v>0</v>
      </c>
      <c r="U235" s="16">
        <f t="shared" si="32"/>
        <v>0.6388411771441658</v>
      </c>
    </row>
    <row r="236" spans="1:21" s="34" customFormat="1" ht="12" customHeight="1">
      <c r="A236" s="31"/>
      <c r="B236" s="31">
        <v>85316</v>
      </c>
      <c r="C236" s="32">
        <v>3110</v>
      </c>
      <c r="D236" s="36" t="s">
        <v>72</v>
      </c>
      <c r="E236" s="11">
        <f t="shared" si="28"/>
        <v>29000</v>
      </c>
      <c r="F236" s="11">
        <v>29000</v>
      </c>
      <c r="G236" s="11"/>
      <c r="H236" s="11">
        <f t="shared" si="29"/>
        <v>34000</v>
      </c>
      <c r="I236" s="11">
        <v>34000</v>
      </c>
      <c r="J236" s="11"/>
      <c r="K236" s="11">
        <f t="shared" si="30"/>
        <v>19316</v>
      </c>
      <c r="L236" s="11">
        <v>19316</v>
      </c>
      <c r="M236" s="11"/>
      <c r="N236" s="29">
        <f t="shared" si="26"/>
        <v>0.5681176470588235</v>
      </c>
      <c r="O236" s="28">
        <f t="shared" si="31"/>
        <v>42800</v>
      </c>
      <c r="P236" s="28">
        <v>42800</v>
      </c>
      <c r="Q236" s="28"/>
      <c r="R236" s="11">
        <f t="shared" si="27"/>
        <v>42800</v>
      </c>
      <c r="S236" s="11">
        <v>42800</v>
      </c>
      <c r="T236" s="11"/>
      <c r="U236" s="29">
        <f t="shared" si="32"/>
        <v>1</v>
      </c>
    </row>
    <row r="237" spans="1:21" ht="22.5" customHeight="1">
      <c r="A237" s="1"/>
      <c r="B237" s="1"/>
      <c r="C237" s="55" t="s">
        <v>76</v>
      </c>
      <c r="D237" s="55"/>
      <c r="E237" s="3">
        <f t="shared" si="28"/>
        <v>29000</v>
      </c>
      <c r="F237" s="3">
        <f>SUM(F236)</f>
        <v>29000</v>
      </c>
      <c r="G237" s="3">
        <f>SUM(G236)</f>
        <v>0</v>
      </c>
      <c r="H237" s="3">
        <f t="shared" si="29"/>
        <v>34000</v>
      </c>
      <c r="I237" s="3">
        <f>SUM(I236)</f>
        <v>34000</v>
      </c>
      <c r="J237" s="3">
        <f>SUM(J236)</f>
        <v>0</v>
      </c>
      <c r="K237" s="3">
        <f t="shared" si="30"/>
        <v>19316</v>
      </c>
      <c r="L237" s="3">
        <f>SUM(L236)</f>
        <v>19316</v>
      </c>
      <c r="M237" s="3">
        <f>SUM(M236)</f>
        <v>0</v>
      </c>
      <c r="N237" s="16">
        <f t="shared" si="26"/>
        <v>0.5681176470588235</v>
      </c>
      <c r="O237" s="13">
        <f t="shared" si="31"/>
        <v>42800</v>
      </c>
      <c r="P237" s="13">
        <f>SUM(P236)</f>
        <v>42800</v>
      </c>
      <c r="Q237" s="13"/>
      <c r="R237" s="3">
        <f t="shared" si="27"/>
        <v>42800</v>
      </c>
      <c r="S237" s="3">
        <f>SUM(S236)</f>
        <v>42800</v>
      </c>
      <c r="T237" s="3">
        <f>SUM(T236)</f>
        <v>0</v>
      </c>
      <c r="U237" s="16">
        <f t="shared" si="32"/>
        <v>1</v>
      </c>
    </row>
    <row r="238" spans="1:21" s="34" customFormat="1" ht="12" customHeight="1">
      <c r="A238" s="1"/>
      <c r="B238" s="31">
        <v>85319</v>
      </c>
      <c r="C238" s="32">
        <v>3030</v>
      </c>
      <c r="D238" s="36" t="s">
        <v>10</v>
      </c>
      <c r="E238" s="11">
        <f t="shared" si="28"/>
        <v>4000</v>
      </c>
      <c r="F238" s="11">
        <v>4000</v>
      </c>
      <c r="G238" s="11"/>
      <c r="H238" s="11">
        <f t="shared" si="29"/>
        <v>6600</v>
      </c>
      <c r="I238" s="11">
        <v>6600</v>
      </c>
      <c r="J238" s="11"/>
      <c r="K238" s="11">
        <f t="shared" si="30"/>
        <v>4540</v>
      </c>
      <c r="L238" s="11">
        <v>4540</v>
      </c>
      <c r="M238" s="11"/>
      <c r="N238" s="29">
        <f t="shared" si="26"/>
        <v>0.6878787878787879</v>
      </c>
      <c r="O238" s="28">
        <f t="shared" si="31"/>
        <v>4250</v>
      </c>
      <c r="P238" s="28">
        <v>4250</v>
      </c>
      <c r="Q238" s="28"/>
      <c r="R238" s="11">
        <f t="shared" si="27"/>
        <v>4250</v>
      </c>
      <c r="S238" s="11">
        <v>4250</v>
      </c>
      <c r="T238" s="11"/>
      <c r="U238" s="29">
        <f t="shared" si="32"/>
        <v>1</v>
      </c>
    </row>
    <row r="239" spans="1:21" s="34" customFormat="1" ht="12" customHeight="1">
      <c r="A239" s="39"/>
      <c r="B239" s="39"/>
      <c r="C239" s="32">
        <v>4010</v>
      </c>
      <c r="D239" s="36" t="s">
        <v>34</v>
      </c>
      <c r="E239" s="11">
        <f t="shared" si="28"/>
        <v>281000</v>
      </c>
      <c r="F239" s="11">
        <v>281000</v>
      </c>
      <c r="G239" s="11"/>
      <c r="H239" s="11">
        <f t="shared" si="29"/>
        <v>281000</v>
      </c>
      <c r="I239" s="11">
        <v>281000</v>
      </c>
      <c r="J239" s="11"/>
      <c r="K239" s="11">
        <f t="shared" si="30"/>
        <v>127345</v>
      </c>
      <c r="L239" s="11">
        <v>127345</v>
      </c>
      <c r="M239" s="11"/>
      <c r="N239" s="29">
        <f t="shared" si="26"/>
        <v>0.4531850533807829</v>
      </c>
      <c r="O239" s="28">
        <f t="shared" si="31"/>
        <v>281000</v>
      </c>
      <c r="P239" s="28">
        <v>281000</v>
      </c>
      <c r="Q239" s="28"/>
      <c r="R239" s="11">
        <f t="shared" si="27"/>
        <v>280562</v>
      </c>
      <c r="S239" s="11">
        <v>280562</v>
      </c>
      <c r="T239" s="11"/>
      <c r="U239" s="29">
        <f t="shared" si="32"/>
        <v>0.99844128113879</v>
      </c>
    </row>
    <row r="240" spans="1:21" s="34" customFormat="1" ht="12" customHeight="1">
      <c r="A240" s="31"/>
      <c r="B240" s="31"/>
      <c r="C240" s="32">
        <v>4040</v>
      </c>
      <c r="D240" s="36" t="s">
        <v>35</v>
      </c>
      <c r="E240" s="11">
        <f t="shared" si="28"/>
        <v>20000</v>
      </c>
      <c r="F240" s="11">
        <v>20000</v>
      </c>
      <c r="G240" s="11"/>
      <c r="H240" s="11">
        <f t="shared" si="29"/>
        <v>17400</v>
      </c>
      <c r="I240" s="11">
        <v>17400</v>
      </c>
      <c r="J240" s="11"/>
      <c r="K240" s="11">
        <f t="shared" si="30"/>
        <v>17366</v>
      </c>
      <c r="L240" s="11">
        <v>17366</v>
      </c>
      <c r="M240" s="11"/>
      <c r="N240" s="29">
        <f aca="true" t="shared" si="33" ref="N240:N316">SUM(K240/H240)</f>
        <v>0.9980459770114942</v>
      </c>
      <c r="O240" s="28">
        <f t="shared" si="31"/>
        <v>17400</v>
      </c>
      <c r="P240" s="28">
        <v>17400</v>
      </c>
      <c r="Q240" s="28"/>
      <c r="R240" s="11">
        <f t="shared" si="27"/>
        <v>17366</v>
      </c>
      <c r="S240" s="11">
        <v>17366</v>
      </c>
      <c r="T240" s="11"/>
      <c r="U240" s="29">
        <f t="shared" si="32"/>
        <v>0.9980459770114942</v>
      </c>
    </row>
    <row r="241" spans="1:21" s="34" customFormat="1" ht="12" customHeight="1">
      <c r="A241" s="31"/>
      <c r="B241" s="31"/>
      <c r="C241" s="32">
        <v>4110</v>
      </c>
      <c r="D241" s="36" t="s">
        <v>26</v>
      </c>
      <c r="E241" s="11">
        <f t="shared" si="28"/>
        <v>54000</v>
      </c>
      <c r="F241" s="11">
        <v>54000</v>
      </c>
      <c r="G241" s="11"/>
      <c r="H241" s="11">
        <f t="shared" si="29"/>
        <v>54000</v>
      </c>
      <c r="I241" s="11">
        <v>54000</v>
      </c>
      <c r="J241" s="11"/>
      <c r="K241" s="11">
        <f t="shared" si="30"/>
        <v>25557</v>
      </c>
      <c r="L241" s="11">
        <v>25557</v>
      </c>
      <c r="M241" s="11"/>
      <c r="N241" s="29">
        <f t="shared" si="33"/>
        <v>0.4732777777777778</v>
      </c>
      <c r="O241" s="28">
        <f t="shared" si="31"/>
        <v>49300</v>
      </c>
      <c r="P241" s="28">
        <v>49300</v>
      </c>
      <c r="Q241" s="28"/>
      <c r="R241" s="11">
        <f t="shared" si="27"/>
        <v>49114</v>
      </c>
      <c r="S241" s="11">
        <v>49114</v>
      </c>
      <c r="T241" s="11"/>
      <c r="U241" s="29">
        <f t="shared" si="32"/>
        <v>0.9962271805273833</v>
      </c>
    </row>
    <row r="242" spans="1:21" s="34" customFormat="1" ht="12" customHeight="1">
      <c r="A242" s="31"/>
      <c r="B242" s="31"/>
      <c r="C242" s="32">
        <v>4120</v>
      </c>
      <c r="D242" s="36" t="s">
        <v>27</v>
      </c>
      <c r="E242" s="11">
        <f t="shared" si="28"/>
        <v>7400</v>
      </c>
      <c r="F242" s="11">
        <v>7400</v>
      </c>
      <c r="G242" s="11"/>
      <c r="H242" s="11">
        <f t="shared" si="29"/>
        <v>7400</v>
      </c>
      <c r="I242" s="11">
        <v>7400</v>
      </c>
      <c r="J242" s="11"/>
      <c r="K242" s="11">
        <f t="shared" si="30"/>
        <v>3535</v>
      </c>
      <c r="L242" s="11">
        <v>3535</v>
      </c>
      <c r="M242" s="11"/>
      <c r="N242" s="29">
        <f t="shared" si="33"/>
        <v>0.4777027027027027</v>
      </c>
      <c r="O242" s="28">
        <f t="shared" si="31"/>
        <v>7000</v>
      </c>
      <c r="P242" s="28">
        <v>7000</v>
      </c>
      <c r="Q242" s="28"/>
      <c r="R242" s="11">
        <f t="shared" si="27"/>
        <v>6988</v>
      </c>
      <c r="S242" s="11">
        <v>6988</v>
      </c>
      <c r="T242" s="11"/>
      <c r="U242" s="29">
        <f t="shared" si="32"/>
        <v>0.9982857142857143</v>
      </c>
    </row>
    <row r="243" spans="1:21" s="34" customFormat="1" ht="12" customHeight="1">
      <c r="A243" s="31"/>
      <c r="B243" s="31"/>
      <c r="C243" s="32">
        <v>4210</v>
      </c>
      <c r="D243" s="36" t="s">
        <v>11</v>
      </c>
      <c r="E243" s="11">
        <f t="shared" si="28"/>
        <v>19000</v>
      </c>
      <c r="F243" s="11">
        <v>19000</v>
      </c>
      <c r="G243" s="11"/>
      <c r="H243" s="11">
        <f t="shared" si="29"/>
        <v>19000</v>
      </c>
      <c r="I243" s="11">
        <v>19000</v>
      </c>
      <c r="J243" s="11"/>
      <c r="K243" s="11">
        <f t="shared" si="30"/>
        <v>6119</v>
      </c>
      <c r="L243" s="11">
        <v>6119</v>
      </c>
      <c r="M243" s="11"/>
      <c r="N243" s="29">
        <f t="shared" si="33"/>
        <v>0.32205263157894737</v>
      </c>
      <c r="O243" s="28">
        <f t="shared" si="31"/>
        <v>17750</v>
      </c>
      <c r="P243" s="28">
        <v>17750</v>
      </c>
      <c r="Q243" s="28"/>
      <c r="R243" s="11">
        <f t="shared" si="27"/>
        <v>17395</v>
      </c>
      <c r="S243" s="11">
        <v>17395</v>
      </c>
      <c r="T243" s="11"/>
      <c r="U243" s="29">
        <f t="shared" si="32"/>
        <v>0.98</v>
      </c>
    </row>
    <row r="244" spans="1:21" s="34" customFormat="1" ht="12" customHeight="1">
      <c r="A244" s="31"/>
      <c r="B244" s="31"/>
      <c r="C244" s="32">
        <v>4260</v>
      </c>
      <c r="D244" s="36" t="s">
        <v>28</v>
      </c>
      <c r="E244" s="11">
        <f t="shared" si="28"/>
        <v>3000</v>
      </c>
      <c r="F244" s="11">
        <v>3000</v>
      </c>
      <c r="G244" s="11"/>
      <c r="H244" s="11">
        <f t="shared" si="29"/>
        <v>3000</v>
      </c>
      <c r="I244" s="11">
        <v>3000</v>
      </c>
      <c r="J244" s="11"/>
      <c r="K244" s="11">
        <f t="shared" si="30"/>
        <v>586</v>
      </c>
      <c r="L244" s="11">
        <v>586</v>
      </c>
      <c r="M244" s="11"/>
      <c r="N244" s="29">
        <f t="shared" si="33"/>
        <v>0.19533333333333333</v>
      </c>
      <c r="O244" s="28">
        <f t="shared" si="31"/>
        <v>3000</v>
      </c>
      <c r="P244" s="28">
        <v>3000</v>
      </c>
      <c r="Q244" s="28"/>
      <c r="R244" s="11">
        <f t="shared" si="27"/>
        <v>2230</v>
      </c>
      <c r="S244" s="11">
        <v>2230</v>
      </c>
      <c r="T244" s="11"/>
      <c r="U244" s="29">
        <f t="shared" si="32"/>
        <v>0.7433333333333333</v>
      </c>
    </row>
    <row r="245" spans="1:21" s="34" customFormat="1" ht="12" customHeight="1">
      <c r="A245" s="31"/>
      <c r="B245" s="31"/>
      <c r="C245" s="32">
        <v>4300</v>
      </c>
      <c r="D245" s="43" t="s">
        <v>77</v>
      </c>
      <c r="E245" s="11">
        <f t="shared" si="28"/>
        <v>22600</v>
      </c>
      <c r="F245" s="11">
        <v>22600</v>
      </c>
      <c r="G245" s="11"/>
      <c r="H245" s="11">
        <f t="shared" si="29"/>
        <v>22600</v>
      </c>
      <c r="I245" s="11">
        <v>22600</v>
      </c>
      <c r="J245" s="11"/>
      <c r="K245" s="11">
        <f t="shared" si="30"/>
        <v>16498</v>
      </c>
      <c r="L245" s="11">
        <v>16498</v>
      </c>
      <c r="M245" s="11"/>
      <c r="N245" s="29">
        <f t="shared" si="33"/>
        <v>0.73</v>
      </c>
      <c r="O245" s="28">
        <f t="shared" si="31"/>
        <v>36350</v>
      </c>
      <c r="P245" s="28">
        <v>36350</v>
      </c>
      <c r="Q245" s="28"/>
      <c r="R245" s="11">
        <f t="shared" si="27"/>
        <v>36326</v>
      </c>
      <c r="S245" s="11">
        <v>36326</v>
      </c>
      <c r="T245" s="11"/>
      <c r="U245" s="29">
        <f t="shared" si="32"/>
        <v>0.9993397524071527</v>
      </c>
    </row>
    <row r="246" spans="1:21" s="34" customFormat="1" ht="12" customHeight="1">
      <c r="A246" s="31"/>
      <c r="B246" s="31"/>
      <c r="C246" s="32">
        <v>4410</v>
      </c>
      <c r="D246" s="36" t="s">
        <v>39</v>
      </c>
      <c r="E246" s="11">
        <f t="shared" si="28"/>
        <v>1000</v>
      </c>
      <c r="F246" s="11">
        <v>1000</v>
      </c>
      <c r="G246" s="11"/>
      <c r="H246" s="11">
        <f t="shared" si="29"/>
        <v>1000</v>
      </c>
      <c r="I246" s="11">
        <v>1000</v>
      </c>
      <c r="J246" s="11"/>
      <c r="K246" s="11">
        <f t="shared" si="30"/>
        <v>56</v>
      </c>
      <c r="L246" s="11">
        <v>56</v>
      </c>
      <c r="M246" s="11"/>
      <c r="N246" s="29">
        <f t="shared" si="33"/>
        <v>0.056</v>
      </c>
      <c r="O246" s="28">
        <f t="shared" si="31"/>
        <v>600</v>
      </c>
      <c r="P246" s="28">
        <v>600</v>
      </c>
      <c r="Q246" s="28"/>
      <c r="R246" s="11">
        <f t="shared" si="27"/>
        <v>560</v>
      </c>
      <c r="S246" s="11">
        <v>560</v>
      </c>
      <c r="T246" s="11"/>
      <c r="U246" s="29">
        <f t="shared" si="32"/>
        <v>0.9333333333333333</v>
      </c>
    </row>
    <row r="247" spans="1:21" s="34" customFormat="1" ht="12" customHeight="1">
      <c r="A247" s="31"/>
      <c r="B247" s="31"/>
      <c r="C247" s="32">
        <v>4430</v>
      </c>
      <c r="D247" s="36" t="s">
        <v>20</v>
      </c>
      <c r="E247" s="11">
        <f t="shared" si="28"/>
        <v>4000</v>
      </c>
      <c r="F247" s="11">
        <v>4000</v>
      </c>
      <c r="G247" s="11"/>
      <c r="H247" s="11">
        <f t="shared" si="29"/>
        <v>4000</v>
      </c>
      <c r="I247" s="11">
        <v>4000</v>
      </c>
      <c r="J247" s="11"/>
      <c r="K247" s="11">
        <f t="shared" si="30"/>
        <v>0</v>
      </c>
      <c r="L247" s="11">
        <v>0</v>
      </c>
      <c r="M247" s="11"/>
      <c r="N247" s="29">
        <f t="shared" si="33"/>
        <v>0</v>
      </c>
      <c r="O247" s="28">
        <f t="shared" si="31"/>
        <v>1700</v>
      </c>
      <c r="P247" s="28">
        <v>1700</v>
      </c>
      <c r="Q247" s="28"/>
      <c r="R247" s="11">
        <f t="shared" si="27"/>
        <v>1648</v>
      </c>
      <c r="S247" s="11">
        <v>1648</v>
      </c>
      <c r="T247" s="11"/>
      <c r="U247" s="29">
        <f t="shared" si="32"/>
        <v>0.9694117647058823</v>
      </c>
    </row>
    <row r="248" spans="1:21" s="34" customFormat="1" ht="12" customHeight="1">
      <c r="A248" s="31"/>
      <c r="B248" s="31"/>
      <c r="C248" s="32">
        <v>4440</v>
      </c>
      <c r="D248" s="31" t="s">
        <v>132</v>
      </c>
      <c r="E248" s="11">
        <f t="shared" si="28"/>
        <v>5500</v>
      </c>
      <c r="F248" s="11">
        <v>5500</v>
      </c>
      <c r="G248" s="11"/>
      <c r="H248" s="11">
        <f t="shared" si="29"/>
        <v>5500</v>
      </c>
      <c r="I248" s="11">
        <v>5500</v>
      </c>
      <c r="J248" s="11"/>
      <c r="K248" s="11">
        <f t="shared" si="30"/>
        <v>3720</v>
      </c>
      <c r="L248" s="11">
        <v>3720</v>
      </c>
      <c r="M248" s="11"/>
      <c r="N248" s="29">
        <f t="shared" si="33"/>
        <v>0.6763636363636364</v>
      </c>
      <c r="O248" s="28">
        <f t="shared" si="31"/>
        <v>4850</v>
      </c>
      <c r="P248" s="28">
        <v>4850</v>
      </c>
      <c r="Q248" s="28"/>
      <c r="R248" s="11">
        <f t="shared" si="27"/>
        <v>4834</v>
      </c>
      <c r="S248" s="11">
        <v>4834</v>
      </c>
      <c r="T248" s="11"/>
      <c r="U248" s="29">
        <f t="shared" si="32"/>
        <v>0.996701030927835</v>
      </c>
    </row>
    <row r="249" spans="1:21" ht="12" customHeight="1">
      <c r="A249" s="1"/>
      <c r="B249" s="1"/>
      <c r="C249" s="55" t="s">
        <v>78</v>
      </c>
      <c r="D249" s="55"/>
      <c r="E249" s="3">
        <f t="shared" si="28"/>
        <v>421500</v>
      </c>
      <c r="F249" s="3">
        <f>SUM(F239+F240+F246+F243+F244+F245+F238+F247+F241+F242+F248)</f>
        <v>421500</v>
      </c>
      <c r="G249" s="3">
        <f>SUM(G239+G240+G246+G243+G244+G245+G238+G247+G241+G242+G248)</f>
        <v>0</v>
      </c>
      <c r="H249" s="3">
        <f t="shared" si="29"/>
        <v>421500</v>
      </c>
      <c r="I249" s="3">
        <f>SUM(I239+I240+I246+I243+I244+I245+I238+I247+I241+I242+I248)</f>
        <v>421500</v>
      </c>
      <c r="J249" s="3">
        <f>SUM(J239+J240+J246+J243+J244+J245+J238+J247+J241+J242+J248)</f>
        <v>0</v>
      </c>
      <c r="K249" s="3">
        <f t="shared" si="30"/>
        <v>205322</v>
      </c>
      <c r="L249" s="3">
        <f>SUM(L239+L240+L246+L243+L244+L245+L238+L247+L241+L242+L248)</f>
        <v>205322</v>
      </c>
      <c r="M249" s="3">
        <f>SUM(M239+M240+M246+M243+M244+M245+M238+M247+M241+M242+M248)</f>
        <v>0</v>
      </c>
      <c r="N249" s="16">
        <f t="shared" si="33"/>
        <v>0.4871221826809015</v>
      </c>
      <c r="O249" s="13">
        <f t="shared" si="31"/>
        <v>423200</v>
      </c>
      <c r="P249" s="13">
        <f>SUM(P238:P248)</f>
        <v>423200</v>
      </c>
      <c r="Q249" s="13"/>
      <c r="R249" s="3">
        <f t="shared" si="27"/>
        <v>421273</v>
      </c>
      <c r="S249" s="3">
        <f>SUM(S239+S240+S246+S243+S244+S245+S238+S247+S241+S242+S248)</f>
        <v>421273</v>
      </c>
      <c r="T249" s="3">
        <f>SUM(T239+T240+T246+T243+T244+T245+T238+T247+T241+T242+T248)</f>
        <v>0</v>
      </c>
      <c r="U249" s="16">
        <f t="shared" si="32"/>
        <v>0.9954465973534972</v>
      </c>
    </row>
    <row r="250" spans="1:21" s="34" customFormat="1" ht="12" customHeight="1">
      <c r="A250" s="31"/>
      <c r="B250" s="31">
        <v>85328</v>
      </c>
      <c r="C250" s="32">
        <v>3030</v>
      </c>
      <c r="D250" s="36" t="s">
        <v>10</v>
      </c>
      <c r="E250" s="11">
        <f t="shared" si="28"/>
        <v>9000</v>
      </c>
      <c r="F250" s="11">
        <v>9000</v>
      </c>
      <c r="G250" s="11"/>
      <c r="H250" s="11">
        <f t="shared" si="29"/>
        <v>9000</v>
      </c>
      <c r="I250" s="11">
        <v>9000</v>
      </c>
      <c r="J250" s="11"/>
      <c r="K250" s="11">
        <f t="shared" si="30"/>
        <v>4980</v>
      </c>
      <c r="L250" s="11">
        <v>4980</v>
      </c>
      <c r="M250" s="11"/>
      <c r="N250" s="29">
        <f t="shared" si="33"/>
        <v>0.5533333333333333</v>
      </c>
      <c r="O250" s="28">
        <f t="shared" si="31"/>
        <v>4560</v>
      </c>
      <c r="P250" s="28">
        <v>4560</v>
      </c>
      <c r="Q250" s="28"/>
      <c r="R250" s="11">
        <f t="shared" si="27"/>
        <v>4560</v>
      </c>
      <c r="S250" s="11">
        <v>4560</v>
      </c>
      <c r="T250" s="11"/>
      <c r="U250" s="29">
        <f t="shared" si="32"/>
        <v>1</v>
      </c>
    </row>
    <row r="251" spans="1:21" s="34" customFormat="1" ht="12" customHeight="1">
      <c r="A251" s="31"/>
      <c r="B251" s="31"/>
      <c r="C251" s="32">
        <v>4110</v>
      </c>
      <c r="D251" s="36" t="s">
        <v>26</v>
      </c>
      <c r="E251" s="11">
        <f t="shared" si="28"/>
        <v>1600</v>
      </c>
      <c r="F251" s="11">
        <v>1600</v>
      </c>
      <c r="G251" s="11"/>
      <c r="H251" s="11">
        <f t="shared" si="29"/>
        <v>1600</v>
      </c>
      <c r="I251" s="11">
        <v>1600</v>
      </c>
      <c r="J251" s="11"/>
      <c r="K251" s="11">
        <f t="shared" si="30"/>
        <v>752</v>
      </c>
      <c r="L251" s="11">
        <v>752</v>
      </c>
      <c r="M251" s="11"/>
      <c r="N251" s="29">
        <f t="shared" si="33"/>
        <v>0.47</v>
      </c>
      <c r="O251" s="28">
        <f t="shared" si="31"/>
        <v>1700</v>
      </c>
      <c r="P251" s="28">
        <v>1700</v>
      </c>
      <c r="Q251" s="28"/>
      <c r="R251" s="11">
        <f t="shared" si="27"/>
        <v>1698</v>
      </c>
      <c r="S251" s="11">
        <v>1698</v>
      </c>
      <c r="T251" s="11"/>
      <c r="U251" s="29">
        <f t="shared" si="32"/>
        <v>0.9988235294117647</v>
      </c>
    </row>
    <row r="252" spans="1:21" s="34" customFormat="1" ht="12" customHeight="1">
      <c r="A252" s="31"/>
      <c r="B252" s="31"/>
      <c r="C252" s="32">
        <v>4120</v>
      </c>
      <c r="D252" s="36" t="s">
        <v>27</v>
      </c>
      <c r="E252" s="11">
        <f t="shared" si="28"/>
        <v>200</v>
      </c>
      <c r="F252" s="11">
        <v>200</v>
      </c>
      <c r="G252" s="11"/>
      <c r="H252" s="11">
        <f t="shared" si="29"/>
        <v>200</v>
      </c>
      <c r="I252" s="11">
        <v>200</v>
      </c>
      <c r="J252" s="11"/>
      <c r="K252" s="11">
        <f t="shared" si="30"/>
        <v>113</v>
      </c>
      <c r="L252" s="11">
        <v>113</v>
      </c>
      <c r="M252" s="11"/>
      <c r="N252" s="29">
        <f t="shared" si="33"/>
        <v>0.565</v>
      </c>
      <c r="O252" s="28">
        <f t="shared" si="31"/>
        <v>300</v>
      </c>
      <c r="P252" s="28">
        <v>300</v>
      </c>
      <c r="Q252" s="28"/>
      <c r="R252" s="11">
        <f aca="true" t="shared" si="34" ref="R252:R297">SUM(S252:T252)</f>
        <v>256</v>
      </c>
      <c r="S252" s="11">
        <v>256</v>
      </c>
      <c r="T252" s="11"/>
      <c r="U252" s="29">
        <f t="shared" si="32"/>
        <v>0.8533333333333334</v>
      </c>
    </row>
    <row r="253" spans="1:21" s="34" customFormat="1" ht="12" customHeight="1">
      <c r="A253" s="31"/>
      <c r="B253" s="31"/>
      <c r="C253" s="32">
        <v>4300</v>
      </c>
      <c r="D253" s="43" t="s">
        <v>77</v>
      </c>
      <c r="E253" s="11">
        <f>SUM(F253:G253)</f>
        <v>22600</v>
      </c>
      <c r="F253" s="11">
        <v>22600</v>
      </c>
      <c r="G253" s="11"/>
      <c r="H253" s="11">
        <f>SUM(I253:J253)</f>
        <v>22600</v>
      </c>
      <c r="I253" s="11">
        <v>22600</v>
      </c>
      <c r="J253" s="11"/>
      <c r="K253" s="11">
        <f>SUM(L253:M253)</f>
        <v>16498</v>
      </c>
      <c r="L253" s="11">
        <v>16498</v>
      </c>
      <c r="M253" s="11"/>
      <c r="N253" s="29">
        <f>SUM(K253/H253)</f>
        <v>0.73</v>
      </c>
      <c r="O253" s="28">
        <f t="shared" si="31"/>
        <v>6240</v>
      </c>
      <c r="P253" s="28">
        <v>6240</v>
      </c>
      <c r="Q253" s="28"/>
      <c r="R253" s="11">
        <f t="shared" si="34"/>
        <v>6240</v>
      </c>
      <c r="S253" s="11">
        <v>6240</v>
      </c>
      <c r="T253" s="11"/>
      <c r="U253" s="29">
        <f>SUM(R253/O253)</f>
        <v>1</v>
      </c>
    </row>
    <row r="254" spans="1:21" ht="22.5" customHeight="1">
      <c r="A254" s="1"/>
      <c r="B254" s="1"/>
      <c r="C254" s="55" t="s">
        <v>79</v>
      </c>
      <c r="D254" s="55"/>
      <c r="E254" s="3">
        <f t="shared" si="28"/>
        <v>10800</v>
      </c>
      <c r="F254" s="3">
        <f>SUM(F250+F251+F252)</f>
        <v>10800</v>
      </c>
      <c r="G254" s="3">
        <f>SUM(G250+G251+G252)</f>
        <v>0</v>
      </c>
      <c r="H254" s="3">
        <f t="shared" si="29"/>
        <v>10800</v>
      </c>
      <c r="I254" s="3">
        <f>SUM(I250+I251+I252)</f>
        <v>10800</v>
      </c>
      <c r="J254" s="3">
        <f>SUM(J250+J251+J252)</f>
        <v>0</v>
      </c>
      <c r="K254" s="3">
        <f t="shared" si="30"/>
        <v>5845</v>
      </c>
      <c r="L254" s="3">
        <f>SUM(L250+L251+L252)</f>
        <v>5845</v>
      </c>
      <c r="M254" s="3">
        <f>SUM(M250+M251+M252)</f>
        <v>0</v>
      </c>
      <c r="N254" s="16">
        <f t="shared" si="33"/>
        <v>0.5412037037037037</v>
      </c>
      <c r="O254" s="13">
        <f t="shared" si="31"/>
        <v>12800</v>
      </c>
      <c r="P254" s="13">
        <f>SUM(P250:P253)</f>
        <v>12800</v>
      </c>
      <c r="Q254" s="13"/>
      <c r="R254" s="3">
        <f t="shared" si="34"/>
        <v>12754</v>
      </c>
      <c r="S254" s="3">
        <f>SUM(S250:S253)</f>
        <v>12754</v>
      </c>
      <c r="T254" s="3">
        <f>SUM(T250+T251+T252)</f>
        <v>0</v>
      </c>
      <c r="U254" s="16">
        <f t="shared" si="32"/>
        <v>0.99640625</v>
      </c>
    </row>
    <row r="255" spans="1:21" s="34" customFormat="1" ht="12" customHeight="1">
      <c r="A255" s="31"/>
      <c r="B255" s="31">
        <v>85395</v>
      </c>
      <c r="C255" s="32">
        <v>3110</v>
      </c>
      <c r="D255" s="36" t="s">
        <v>72</v>
      </c>
      <c r="E255" s="2"/>
      <c r="F255" s="2"/>
      <c r="G255" s="2"/>
      <c r="H255" s="11">
        <f t="shared" si="29"/>
        <v>1540</v>
      </c>
      <c r="I255" s="11">
        <v>1540</v>
      </c>
      <c r="J255" s="11"/>
      <c r="K255" s="11">
        <f t="shared" si="30"/>
        <v>1540</v>
      </c>
      <c r="L255" s="11">
        <v>1540</v>
      </c>
      <c r="M255" s="11"/>
      <c r="N255" s="29">
        <f t="shared" si="33"/>
        <v>1</v>
      </c>
      <c r="O255" s="28">
        <f t="shared" si="31"/>
        <v>1540</v>
      </c>
      <c r="P255" s="28">
        <f>SUM(S255)</f>
        <v>1540</v>
      </c>
      <c r="Q255" s="28"/>
      <c r="R255" s="11">
        <f t="shared" si="34"/>
        <v>1540</v>
      </c>
      <c r="S255" s="11">
        <v>1540</v>
      </c>
      <c r="T255" s="11"/>
      <c r="U255" s="29">
        <f t="shared" si="32"/>
        <v>1</v>
      </c>
    </row>
    <row r="256" spans="1:21" s="34" customFormat="1" ht="12" customHeight="1">
      <c r="A256" s="31"/>
      <c r="B256" s="31"/>
      <c r="C256" s="32">
        <v>4300</v>
      </c>
      <c r="D256" s="43" t="s">
        <v>77</v>
      </c>
      <c r="E256" s="2"/>
      <c r="F256" s="2"/>
      <c r="G256" s="2"/>
      <c r="H256" s="11">
        <f t="shared" si="29"/>
        <v>192</v>
      </c>
      <c r="I256" s="11">
        <v>192</v>
      </c>
      <c r="J256" s="11"/>
      <c r="K256" s="11">
        <f t="shared" si="30"/>
        <v>192</v>
      </c>
      <c r="L256" s="11">
        <v>192</v>
      </c>
      <c r="M256" s="11"/>
      <c r="N256" s="29">
        <f t="shared" si="33"/>
        <v>1</v>
      </c>
      <c r="O256" s="28">
        <f t="shared" si="31"/>
        <v>192</v>
      </c>
      <c r="P256" s="28">
        <f>SUM(S256)</f>
        <v>192</v>
      </c>
      <c r="Q256" s="28"/>
      <c r="R256" s="11">
        <f t="shared" si="34"/>
        <v>192</v>
      </c>
      <c r="S256" s="11">
        <v>192</v>
      </c>
      <c r="T256" s="11"/>
      <c r="U256" s="29">
        <f t="shared" si="32"/>
        <v>1</v>
      </c>
    </row>
    <row r="257" spans="1:21" ht="12" customHeight="1">
      <c r="A257" s="1"/>
      <c r="B257" s="1"/>
      <c r="C257" s="55" t="s">
        <v>105</v>
      </c>
      <c r="D257" s="55"/>
      <c r="E257" s="3"/>
      <c r="F257" s="3"/>
      <c r="G257" s="3"/>
      <c r="H257" s="3">
        <f t="shared" si="29"/>
        <v>1732</v>
      </c>
      <c r="I257" s="3">
        <f>SUM(I255:I256)</f>
        <v>1732</v>
      </c>
      <c r="J257" s="3"/>
      <c r="K257" s="3">
        <f t="shared" si="30"/>
        <v>1732</v>
      </c>
      <c r="L257" s="3">
        <f>SUM(L255:L256)</f>
        <v>1732</v>
      </c>
      <c r="M257" s="3"/>
      <c r="N257" s="16">
        <f t="shared" si="33"/>
        <v>1</v>
      </c>
      <c r="O257" s="7">
        <f t="shared" si="31"/>
        <v>1732</v>
      </c>
      <c r="P257" s="13">
        <f>SUM(P255:P256)</f>
        <v>1732</v>
      </c>
      <c r="Q257" s="13"/>
      <c r="R257" s="3">
        <f t="shared" si="34"/>
        <v>1732</v>
      </c>
      <c r="S257" s="3">
        <f>SUM(S255:S256)</f>
        <v>1732</v>
      </c>
      <c r="T257" s="3"/>
      <c r="U257" s="16">
        <f t="shared" si="32"/>
        <v>1</v>
      </c>
    </row>
    <row r="258" spans="1:21" ht="12" customHeight="1">
      <c r="A258" s="62" t="s">
        <v>80</v>
      </c>
      <c r="B258" s="62"/>
      <c r="C258" s="62"/>
      <c r="D258" s="62"/>
      <c r="E258" s="6">
        <f t="shared" si="28"/>
        <v>840300</v>
      </c>
      <c r="F258" s="6">
        <f>SUM(F233+F235+F237+F249+F254)</f>
        <v>840300</v>
      </c>
      <c r="G258" s="6">
        <f>SUM(G233+G235+G237+G249+G254)</f>
        <v>0</v>
      </c>
      <c r="H258" s="6">
        <f t="shared" si="29"/>
        <v>892120</v>
      </c>
      <c r="I258" s="6">
        <f>SUM(I233+I235+I237+I249+I254+I257)</f>
        <v>892120</v>
      </c>
      <c r="J258" s="6">
        <f>SUM(J233+J235+J237+J249+J254)</f>
        <v>0</v>
      </c>
      <c r="K258" s="6">
        <f t="shared" si="30"/>
        <v>426633</v>
      </c>
      <c r="L258" s="6">
        <f>SUM(L233+L235+L237+L249+L254+L257)</f>
        <v>426633</v>
      </c>
      <c r="M258" s="6">
        <f>SUM(M233+M235+M237+M249+M254)</f>
        <v>0</v>
      </c>
      <c r="N258" s="14">
        <f t="shared" si="33"/>
        <v>0.47822378155405104</v>
      </c>
      <c r="O258" s="7">
        <f t="shared" si="31"/>
        <v>912565</v>
      </c>
      <c r="P258" s="7">
        <f>SUM(P233+P235+P237+P249+P254+P257)</f>
        <v>912565</v>
      </c>
      <c r="Q258" s="7">
        <f>SUM(Q233+Q235+Q237+Q249+Q254+Q257)</f>
        <v>0</v>
      </c>
      <c r="R258" s="6">
        <f t="shared" si="34"/>
        <v>907438</v>
      </c>
      <c r="S258" s="6">
        <f>SUM(S233+S235+S237+S249+S254+S257)</f>
        <v>907438</v>
      </c>
      <c r="T258" s="6">
        <f>SUM(T233+T235+T237+T249+T254)</f>
        <v>0</v>
      </c>
      <c r="U258" s="14">
        <f t="shared" si="32"/>
        <v>0.994381770065694</v>
      </c>
    </row>
    <row r="259" spans="1:21" s="34" customFormat="1" ht="12.75" customHeight="1">
      <c r="A259" s="1">
        <v>854</v>
      </c>
      <c r="B259" s="31">
        <v>85401</v>
      </c>
      <c r="C259" s="32">
        <v>3020</v>
      </c>
      <c r="D259" s="36" t="s">
        <v>118</v>
      </c>
      <c r="E259" s="11">
        <f t="shared" si="28"/>
        <v>14150</v>
      </c>
      <c r="F259" s="11">
        <v>14150</v>
      </c>
      <c r="G259" s="11"/>
      <c r="H259" s="11">
        <f t="shared" si="29"/>
        <v>16730</v>
      </c>
      <c r="I259" s="11">
        <v>16730</v>
      </c>
      <c r="J259" s="11"/>
      <c r="K259" s="11">
        <f t="shared" si="30"/>
        <v>7553</v>
      </c>
      <c r="L259" s="11">
        <v>7553</v>
      </c>
      <c r="M259" s="11"/>
      <c r="N259" s="29">
        <f t="shared" si="33"/>
        <v>0.4514644351464435</v>
      </c>
      <c r="O259" s="28">
        <f t="shared" si="31"/>
        <v>16030</v>
      </c>
      <c r="P259" s="28">
        <v>16030</v>
      </c>
      <c r="Q259" s="28"/>
      <c r="R259" s="11">
        <f t="shared" si="34"/>
        <v>15930</v>
      </c>
      <c r="S259" s="11">
        <v>15930</v>
      </c>
      <c r="T259" s="11"/>
      <c r="U259" s="29">
        <f t="shared" si="32"/>
        <v>0.9937616968184654</v>
      </c>
    </row>
    <row r="260" spans="1:21" s="34" customFormat="1" ht="12" customHeight="1">
      <c r="A260" s="39"/>
      <c r="B260" s="39"/>
      <c r="C260" s="32">
        <v>4010</v>
      </c>
      <c r="D260" s="36" t="s">
        <v>34</v>
      </c>
      <c r="E260" s="11">
        <f t="shared" si="28"/>
        <v>271000</v>
      </c>
      <c r="F260" s="11">
        <v>271000</v>
      </c>
      <c r="G260" s="11"/>
      <c r="H260" s="11">
        <f t="shared" si="29"/>
        <v>271442</v>
      </c>
      <c r="I260" s="11">
        <v>271442</v>
      </c>
      <c r="J260" s="11"/>
      <c r="K260" s="11">
        <f t="shared" si="30"/>
        <v>130275</v>
      </c>
      <c r="L260" s="11">
        <v>130275</v>
      </c>
      <c r="M260" s="11"/>
      <c r="N260" s="29">
        <f t="shared" si="33"/>
        <v>0.4799367820749921</v>
      </c>
      <c r="O260" s="28">
        <f t="shared" si="31"/>
        <v>272942</v>
      </c>
      <c r="P260" s="28">
        <v>272942</v>
      </c>
      <c r="Q260" s="28"/>
      <c r="R260" s="11">
        <f t="shared" si="34"/>
        <v>272559</v>
      </c>
      <c r="S260" s="11">
        <v>272559</v>
      </c>
      <c r="T260" s="11"/>
      <c r="U260" s="29">
        <f t="shared" si="32"/>
        <v>0.9985967714752585</v>
      </c>
    </row>
    <row r="261" spans="1:21" s="34" customFormat="1" ht="12" customHeight="1">
      <c r="A261" s="31"/>
      <c r="B261" s="31"/>
      <c r="C261" s="32">
        <v>4040</v>
      </c>
      <c r="D261" s="36" t="s">
        <v>35</v>
      </c>
      <c r="E261" s="11">
        <f aca="true" t="shared" si="35" ref="E261:E333">SUM(F261:G261)</f>
        <v>22400</v>
      </c>
      <c r="F261" s="11">
        <v>22400</v>
      </c>
      <c r="G261" s="11"/>
      <c r="H261" s="11">
        <f t="shared" si="29"/>
        <v>19378</v>
      </c>
      <c r="I261" s="11">
        <v>19378</v>
      </c>
      <c r="J261" s="11"/>
      <c r="K261" s="11">
        <f t="shared" si="30"/>
        <v>19377</v>
      </c>
      <c r="L261" s="11">
        <v>19377</v>
      </c>
      <c r="M261" s="11"/>
      <c r="N261" s="29">
        <f t="shared" si="33"/>
        <v>0.9999483950872123</v>
      </c>
      <c r="O261" s="28">
        <f t="shared" si="31"/>
        <v>19378</v>
      </c>
      <c r="P261" s="28">
        <v>19378</v>
      </c>
      <c r="Q261" s="28"/>
      <c r="R261" s="11">
        <f t="shared" si="34"/>
        <v>19376</v>
      </c>
      <c r="S261" s="11">
        <v>19376</v>
      </c>
      <c r="T261" s="11"/>
      <c r="U261" s="29">
        <f t="shared" si="32"/>
        <v>0.9998967901744246</v>
      </c>
    </row>
    <row r="262" spans="1:21" s="34" customFormat="1" ht="12" customHeight="1">
      <c r="A262" s="31"/>
      <c r="B262" s="31"/>
      <c r="C262" s="32">
        <v>4110</v>
      </c>
      <c r="D262" s="36" t="s">
        <v>26</v>
      </c>
      <c r="E262" s="11">
        <f t="shared" si="35"/>
        <v>54990</v>
      </c>
      <c r="F262" s="11">
        <v>54990</v>
      </c>
      <c r="G262" s="11"/>
      <c r="H262" s="11">
        <f t="shared" si="29"/>
        <v>54990</v>
      </c>
      <c r="I262" s="11">
        <v>54990</v>
      </c>
      <c r="J262" s="11"/>
      <c r="K262" s="11">
        <f t="shared" si="30"/>
        <v>26990</v>
      </c>
      <c r="L262" s="11">
        <v>26990</v>
      </c>
      <c r="M262" s="11"/>
      <c r="N262" s="29">
        <f t="shared" si="33"/>
        <v>0.49081651209310784</v>
      </c>
      <c r="O262" s="28">
        <f t="shared" si="31"/>
        <v>50790</v>
      </c>
      <c r="P262" s="28">
        <v>50790</v>
      </c>
      <c r="Q262" s="28"/>
      <c r="R262" s="11">
        <f t="shared" si="34"/>
        <v>49732</v>
      </c>
      <c r="S262" s="11">
        <v>49732</v>
      </c>
      <c r="T262" s="11"/>
      <c r="U262" s="29">
        <f t="shared" si="32"/>
        <v>0.9791691277810592</v>
      </c>
    </row>
    <row r="263" spans="1:21" s="34" customFormat="1" ht="12" customHeight="1">
      <c r="A263" s="31"/>
      <c r="B263" s="31"/>
      <c r="C263" s="32">
        <v>4120</v>
      </c>
      <c r="D263" s="31" t="s">
        <v>27</v>
      </c>
      <c r="E263" s="11">
        <f t="shared" si="35"/>
        <v>7530</v>
      </c>
      <c r="F263" s="11">
        <v>7530</v>
      </c>
      <c r="G263" s="11"/>
      <c r="H263" s="11">
        <f t="shared" si="29"/>
        <v>7530</v>
      </c>
      <c r="I263" s="11">
        <v>7530</v>
      </c>
      <c r="J263" s="11"/>
      <c r="K263" s="11">
        <f t="shared" si="30"/>
        <v>3698</v>
      </c>
      <c r="L263" s="11">
        <v>3698</v>
      </c>
      <c r="M263" s="11"/>
      <c r="N263" s="29">
        <f t="shared" si="33"/>
        <v>0.4911022576361222</v>
      </c>
      <c r="O263" s="28">
        <f t="shared" si="31"/>
        <v>7430</v>
      </c>
      <c r="P263" s="28">
        <v>7430</v>
      </c>
      <c r="Q263" s="28"/>
      <c r="R263" s="11">
        <f t="shared" si="34"/>
        <v>6416</v>
      </c>
      <c r="S263" s="11">
        <v>6416</v>
      </c>
      <c r="T263" s="11"/>
      <c r="U263" s="29">
        <f t="shared" si="32"/>
        <v>0.8635262449528937</v>
      </c>
    </row>
    <row r="264" spans="1:21" s="34" customFormat="1" ht="12" customHeight="1">
      <c r="A264" s="31"/>
      <c r="B264" s="31"/>
      <c r="C264" s="32">
        <v>4210</v>
      </c>
      <c r="D264" s="36" t="s">
        <v>11</v>
      </c>
      <c r="E264" s="11">
        <f t="shared" si="35"/>
        <v>5660</v>
      </c>
      <c r="F264" s="11">
        <v>5660</v>
      </c>
      <c r="G264" s="11"/>
      <c r="H264" s="11">
        <f t="shared" si="29"/>
        <v>5660</v>
      </c>
      <c r="I264" s="11">
        <v>5660</v>
      </c>
      <c r="J264" s="11"/>
      <c r="K264" s="11">
        <f t="shared" si="30"/>
        <v>2349</v>
      </c>
      <c r="L264" s="11">
        <v>2349</v>
      </c>
      <c r="M264" s="11"/>
      <c r="N264" s="29">
        <f t="shared" si="33"/>
        <v>0.415017667844523</v>
      </c>
      <c r="O264" s="28">
        <f t="shared" si="31"/>
        <v>5660</v>
      </c>
      <c r="P264" s="28">
        <v>5660</v>
      </c>
      <c r="Q264" s="28"/>
      <c r="R264" s="11">
        <f t="shared" si="34"/>
        <v>5620</v>
      </c>
      <c r="S264" s="11">
        <v>5620</v>
      </c>
      <c r="T264" s="11"/>
      <c r="U264" s="29">
        <f t="shared" si="32"/>
        <v>0.9929328621908127</v>
      </c>
    </row>
    <row r="265" spans="1:21" s="34" customFormat="1" ht="12" customHeight="1">
      <c r="A265" s="31"/>
      <c r="B265" s="31"/>
      <c r="C265" s="32">
        <v>4240</v>
      </c>
      <c r="D265" s="36" t="s">
        <v>103</v>
      </c>
      <c r="E265" s="11">
        <f t="shared" si="35"/>
        <v>3000</v>
      </c>
      <c r="F265" s="11">
        <v>3000</v>
      </c>
      <c r="G265" s="11"/>
      <c r="H265" s="11">
        <f t="shared" si="29"/>
        <v>3000</v>
      </c>
      <c r="I265" s="11">
        <v>3000</v>
      </c>
      <c r="J265" s="11"/>
      <c r="K265" s="11">
        <f t="shared" si="30"/>
        <v>689</v>
      </c>
      <c r="L265" s="11">
        <v>689</v>
      </c>
      <c r="M265" s="11"/>
      <c r="N265" s="29">
        <f t="shared" si="33"/>
        <v>0.22966666666666666</v>
      </c>
      <c r="O265" s="28">
        <f t="shared" si="31"/>
        <v>3000</v>
      </c>
      <c r="P265" s="28">
        <v>3000</v>
      </c>
      <c r="Q265" s="28"/>
      <c r="R265" s="11">
        <f t="shared" si="34"/>
        <v>2983</v>
      </c>
      <c r="S265" s="11">
        <v>2983</v>
      </c>
      <c r="T265" s="11"/>
      <c r="U265" s="29">
        <f t="shared" si="32"/>
        <v>0.9943333333333333</v>
      </c>
    </row>
    <row r="266" spans="1:21" ht="12" customHeight="1">
      <c r="A266" s="1"/>
      <c r="B266" s="1"/>
      <c r="C266" s="55" t="s">
        <v>81</v>
      </c>
      <c r="D266" s="55"/>
      <c r="E266" s="3">
        <f t="shared" si="35"/>
        <v>378730</v>
      </c>
      <c r="F266" s="3">
        <f>SUM(F259:F265)</f>
        <v>378730</v>
      </c>
      <c r="G266" s="3">
        <f>SUM(G260+G261+G259+G264+G265+G262+G263)</f>
        <v>0</v>
      </c>
      <c r="H266" s="3">
        <f t="shared" si="29"/>
        <v>378730</v>
      </c>
      <c r="I266" s="3">
        <f>SUM(I259:I265)</f>
        <v>378730</v>
      </c>
      <c r="J266" s="3">
        <f>SUM(J260+J261+J259+J264+J265+J262+J263)</f>
        <v>0</v>
      </c>
      <c r="K266" s="3">
        <f t="shared" si="30"/>
        <v>190931</v>
      </c>
      <c r="L266" s="3">
        <f>SUM(L259:L265)</f>
        <v>190931</v>
      </c>
      <c r="M266" s="3">
        <f>SUM(M260+M261+M259+M264+M265+M262+M263)</f>
        <v>0</v>
      </c>
      <c r="N266" s="16">
        <f t="shared" si="33"/>
        <v>0.5041348718084123</v>
      </c>
      <c r="O266" s="13">
        <f aca="true" t="shared" si="36" ref="O266:O329">SUM(P266:Q266)</f>
        <v>375230</v>
      </c>
      <c r="P266" s="13">
        <f>SUM(P259:P265)</f>
        <v>375230</v>
      </c>
      <c r="Q266" s="13"/>
      <c r="R266" s="3">
        <f t="shared" si="34"/>
        <v>372616</v>
      </c>
      <c r="S266" s="3">
        <f>SUM(S259:S265)</f>
        <v>372616</v>
      </c>
      <c r="T266" s="3">
        <f>SUM(T260+T261+T259+T264+T265+T262+T263)</f>
        <v>0</v>
      </c>
      <c r="U266" s="16">
        <f t="shared" si="32"/>
        <v>0.9930336060549529</v>
      </c>
    </row>
    <row r="267" spans="1:21" s="34" customFormat="1" ht="31.5" customHeight="1">
      <c r="A267" s="31"/>
      <c r="B267" s="31">
        <v>85404</v>
      </c>
      <c r="C267" s="32">
        <v>2540</v>
      </c>
      <c r="D267" s="36" t="s">
        <v>128</v>
      </c>
      <c r="E267" s="11">
        <f t="shared" si="35"/>
        <v>352152</v>
      </c>
      <c r="F267" s="11">
        <f>146000+206152</f>
        <v>352152</v>
      </c>
      <c r="G267" s="11"/>
      <c r="H267" s="11">
        <f t="shared" si="29"/>
        <v>318343</v>
      </c>
      <c r="I267" s="11">
        <v>318343</v>
      </c>
      <c r="J267" s="11"/>
      <c r="K267" s="11">
        <f t="shared" si="30"/>
        <v>150237</v>
      </c>
      <c r="L267" s="11">
        <v>150237</v>
      </c>
      <c r="M267" s="11"/>
      <c r="N267" s="29">
        <f t="shared" si="33"/>
        <v>0.4719343601084365</v>
      </c>
      <c r="O267" s="28">
        <f t="shared" si="36"/>
        <v>303243</v>
      </c>
      <c r="P267" s="28">
        <v>303243</v>
      </c>
      <c r="Q267" s="28"/>
      <c r="R267" s="11">
        <f t="shared" si="34"/>
        <v>301389</v>
      </c>
      <c r="S267" s="11">
        <v>301389</v>
      </c>
      <c r="T267" s="11"/>
      <c r="U267" s="29">
        <f t="shared" si="32"/>
        <v>0.9938860913524797</v>
      </c>
    </row>
    <row r="268" spans="1:21" s="34" customFormat="1" ht="12" customHeight="1">
      <c r="A268" s="39"/>
      <c r="B268" s="39"/>
      <c r="C268" s="32">
        <v>3020</v>
      </c>
      <c r="D268" s="36" t="s">
        <v>118</v>
      </c>
      <c r="E268" s="11">
        <f t="shared" si="35"/>
        <v>37000</v>
      </c>
      <c r="F268" s="11">
        <v>37000</v>
      </c>
      <c r="G268" s="11"/>
      <c r="H268" s="11">
        <f t="shared" si="29"/>
        <v>37000</v>
      </c>
      <c r="I268" s="11">
        <v>37000</v>
      </c>
      <c r="J268" s="11"/>
      <c r="K268" s="11">
        <f t="shared" si="30"/>
        <v>17971</v>
      </c>
      <c r="L268" s="11">
        <v>17971</v>
      </c>
      <c r="M268" s="11"/>
      <c r="N268" s="29">
        <f t="shared" si="33"/>
        <v>0.4857027027027027</v>
      </c>
      <c r="O268" s="28">
        <f t="shared" si="36"/>
        <v>37964</v>
      </c>
      <c r="P268" s="28">
        <v>37964</v>
      </c>
      <c r="Q268" s="28"/>
      <c r="R268" s="11">
        <f t="shared" si="34"/>
        <v>35730</v>
      </c>
      <c r="S268" s="11">
        <v>35730</v>
      </c>
      <c r="T268" s="11"/>
      <c r="U268" s="29">
        <f t="shared" si="32"/>
        <v>0.9411547782109366</v>
      </c>
    </row>
    <row r="269" spans="1:21" s="34" customFormat="1" ht="12" customHeight="1">
      <c r="A269" s="31"/>
      <c r="B269" s="31"/>
      <c r="C269" s="32">
        <v>3030</v>
      </c>
      <c r="D269" s="36" t="s">
        <v>10</v>
      </c>
      <c r="E269" s="11">
        <f t="shared" si="35"/>
        <v>7000</v>
      </c>
      <c r="F269" s="11">
        <v>7000</v>
      </c>
      <c r="G269" s="11"/>
      <c r="H269" s="11">
        <f t="shared" si="29"/>
        <v>2000</v>
      </c>
      <c r="I269" s="11">
        <v>2000</v>
      </c>
      <c r="J269" s="11"/>
      <c r="K269" s="11">
        <f t="shared" si="30"/>
        <v>0</v>
      </c>
      <c r="L269" s="11">
        <v>0</v>
      </c>
      <c r="M269" s="11"/>
      <c r="N269" s="29">
        <f t="shared" si="33"/>
        <v>0</v>
      </c>
      <c r="O269" s="28">
        <f t="shared" si="36"/>
        <v>0</v>
      </c>
      <c r="P269" s="28">
        <f>SUM(S269)</f>
        <v>0</v>
      </c>
      <c r="Q269" s="28"/>
      <c r="R269" s="11">
        <f t="shared" si="34"/>
        <v>0</v>
      </c>
      <c r="S269" s="11">
        <v>0</v>
      </c>
      <c r="T269" s="11"/>
      <c r="U269" s="29" t="e">
        <f t="shared" si="32"/>
        <v>#DIV/0!</v>
      </c>
    </row>
    <row r="270" spans="1:21" s="34" customFormat="1" ht="12" customHeight="1">
      <c r="A270" s="39"/>
      <c r="B270" s="39"/>
      <c r="C270" s="32">
        <v>4010</v>
      </c>
      <c r="D270" s="36" t="s">
        <v>34</v>
      </c>
      <c r="E270" s="11">
        <f t="shared" si="35"/>
        <v>518700</v>
      </c>
      <c r="F270" s="11">
        <v>518700</v>
      </c>
      <c r="G270" s="11"/>
      <c r="H270" s="11">
        <f t="shared" si="29"/>
        <v>518700</v>
      </c>
      <c r="I270" s="11">
        <v>518700</v>
      </c>
      <c r="J270" s="11"/>
      <c r="K270" s="11">
        <f t="shared" si="30"/>
        <v>240357</v>
      </c>
      <c r="L270" s="11">
        <v>240357</v>
      </c>
      <c r="M270" s="11"/>
      <c r="N270" s="29">
        <f t="shared" si="33"/>
        <v>0.46338345864661656</v>
      </c>
      <c r="O270" s="28">
        <f t="shared" si="36"/>
        <v>537250</v>
      </c>
      <c r="P270" s="28">
        <v>537250</v>
      </c>
      <c r="Q270" s="28"/>
      <c r="R270" s="11">
        <f t="shared" si="34"/>
        <v>532740</v>
      </c>
      <c r="S270" s="11">
        <v>532740</v>
      </c>
      <c r="T270" s="11"/>
      <c r="U270" s="29">
        <f t="shared" si="32"/>
        <v>0.9916053978594696</v>
      </c>
    </row>
    <row r="271" spans="1:21" s="34" customFormat="1" ht="12" customHeight="1">
      <c r="A271" s="31"/>
      <c r="B271" s="31"/>
      <c r="C271" s="32">
        <v>4040</v>
      </c>
      <c r="D271" s="36" t="s">
        <v>35</v>
      </c>
      <c r="E271" s="11">
        <f t="shared" si="35"/>
        <v>36300</v>
      </c>
      <c r="F271" s="11">
        <v>36300</v>
      </c>
      <c r="G271" s="11"/>
      <c r="H271" s="11">
        <f t="shared" si="29"/>
        <v>35300</v>
      </c>
      <c r="I271" s="11">
        <v>35300</v>
      </c>
      <c r="J271" s="11"/>
      <c r="K271" s="11">
        <f t="shared" si="30"/>
        <v>33887</v>
      </c>
      <c r="L271" s="11">
        <v>33887</v>
      </c>
      <c r="M271" s="11"/>
      <c r="N271" s="29">
        <f t="shared" si="33"/>
        <v>0.959971671388102</v>
      </c>
      <c r="O271" s="28">
        <f t="shared" si="36"/>
        <v>34000</v>
      </c>
      <c r="P271" s="28">
        <v>34000</v>
      </c>
      <c r="Q271" s="28"/>
      <c r="R271" s="11">
        <f t="shared" si="34"/>
        <v>33887</v>
      </c>
      <c r="S271" s="11">
        <v>33887</v>
      </c>
      <c r="T271" s="11"/>
      <c r="U271" s="29">
        <f t="shared" si="32"/>
        <v>0.9966764705882353</v>
      </c>
    </row>
    <row r="272" spans="1:21" s="34" customFormat="1" ht="12" customHeight="1">
      <c r="A272" s="31"/>
      <c r="B272" s="31"/>
      <c r="C272" s="32">
        <v>4110</v>
      </c>
      <c r="D272" s="36" t="s">
        <v>26</v>
      </c>
      <c r="E272" s="11">
        <f t="shared" si="35"/>
        <v>103400</v>
      </c>
      <c r="F272" s="11">
        <v>103400</v>
      </c>
      <c r="G272" s="11"/>
      <c r="H272" s="11">
        <f aca="true" t="shared" si="37" ref="H272:H325">SUM(I272:J272)</f>
        <v>103400</v>
      </c>
      <c r="I272" s="11">
        <v>103400</v>
      </c>
      <c r="J272" s="11"/>
      <c r="K272" s="11">
        <f aca="true" t="shared" si="38" ref="K272:K325">SUM(L272:M272)</f>
        <v>48724</v>
      </c>
      <c r="L272" s="11">
        <v>48724</v>
      </c>
      <c r="M272" s="11"/>
      <c r="N272" s="29">
        <f t="shared" si="33"/>
        <v>0.4712185686653772</v>
      </c>
      <c r="O272" s="28">
        <f t="shared" si="36"/>
        <v>104365</v>
      </c>
      <c r="P272" s="28">
        <v>104365</v>
      </c>
      <c r="Q272" s="28"/>
      <c r="R272" s="11">
        <f t="shared" si="34"/>
        <v>102660</v>
      </c>
      <c r="S272" s="11">
        <v>102660</v>
      </c>
      <c r="T272" s="11"/>
      <c r="U272" s="29">
        <f t="shared" si="32"/>
        <v>0.9836631054472285</v>
      </c>
    </row>
    <row r="273" spans="1:21" s="34" customFormat="1" ht="12" customHeight="1">
      <c r="A273" s="31"/>
      <c r="B273" s="31"/>
      <c r="C273" s="32">
        <v>4120</v>
      </c>
      <c r="D273" s="31" t="s">
        <v>27</v>
      </c>
      <c r="E273" s="11">
        <f t="shared" si="35"/>
        <v>14200</v>
      </c>
      <c r="F273" s="11">
        <v>14200</v>
      </c>
      <c r="G273" s="11"/>
      <c r="H273" s="11">
        <f t="shared" si="37"/>
        <v>14200</v>
      </c>
      <c r="I273" s="11">
        <v>14200</v>
      </c>
      <c r="J273" s="11"/>
      <c r="K273" s="11">
        <f t="shared" si="38"/>
        <v>6647</v>
      </c>
      <c r="L273" s="11">
        <v>6647</v>
      </c>
      <c r="M273" s="11"/>
      <c r="N273" s="29">
        <f t="shared" si="33"/>
        <v>0.4680985915492958</v>
      </c>
      <c r="O273" s="28">
        <f t="shared" si="36"/>
        <v>14316</v>
      </c>
      <c r="P273" s="28">
        <v>14316</v>
      </c>
      <c r="Q273" s="28"/>
      <c r="R273" s="11">
        <f t="shared" si="34"/>
        <v>14067</v>
      </c>
      <c r="S273" s="11">
        <v>14067</v>
      </c>
      <c r="T273" s="11"/>
      <c r="U273" s="29">
        <f t="shared" si="32"/>
        <v>0.982606873428332</v>
      </c>
    </row>
    <row r="274" spans="1:21" s="34" customFormat="1" ht="12" customHeight="1">
      <c r="A274" s="31"/>
      <c r="B274" s="31"/>
      <c r="C274" s="32">
        <v>4210</v>
      </c>
      <c r="D274" s="36" t="s">
        <v>11</v>
      </c>
      <c r="E274" s="11">
        <f t="shared" si="35"/>
        <v>30700</v>
      </c>
      <c r="F274" s="11">
        <v>30700</v>
      </c>
      <c r="G274" s="11"/>
      <c r="H274" s="11">
        <f t="shared" si="37"/>
        <v>30700</v>
      </c>
      <c r="I274" s="11">
        <v>30700</v>
      </c>
      <c r="J274" s="11"/>
      <c r="K274" s="11">
        <f t="shared" si="38"/>
        <v>13229</v>
      </c>
      <c r="L274" s="11">
        <v>13229</v>
      </c>
      <c r="M274" s="11"/>
      <c r="N274" s="29">
        <f t="shared" si="33"/>
        <v>0.43091205211726386</v>
      </c>
      <c r="O274" s="28">
        <f t="shared" si="36"/>
        <v>51208</v>
      </c>
      <c r="P274" s="28">
        <v>51208</v>
      </c>
      <c r="Q274" s="28"/>
      <c r="R274" s="11">
        <f t="shared" si="34"/>
        <v>49204</v>
      </c>
      <c r="S274" s="11">
        <v>49204</v>
      </c>
      <c r="T274" s="11"/>
      <c r="U274" s="29">
        <f t="shared" si="32"/>
        <v>0.9608654897672239</v>
      </c>
    </row>
    <row r="275" spans="1:21" s="34" customFormat="1" ht="12" customHeight="1">
      <c r="A275" s="31"/>
      <c r="B275" s="31"/>
      <c r="C275" s="32">
        <v>4240</v>
      </c>
      <c r="D275" s="36" t="s">
        <v>103</v>
      </c>
      <c r="E275" s="11">
        <f t="shared" si="35"/>
        <v>12500</v>
      </c>
      <c r="F275" s="11">
        <v>12500</v>
      </c>
      <c r="G275" s="11"/>
      <c r="H275" s="11">
        <f t="shared" si="37"/>
        <v>12500</v>
      </c>
      <c r="I275" s="11">
        <v>12500</v>
      </c>
      <c r="J275" s="11"/>
      <c r="K275" s="11">
        <f t="shared" si="38"/>
        <v>8498</v>
      </c>
      <c r="L275" s="11">
        <v>8498</v>
      </c>
      <c r="M275" s="11"/>
      <c r="N275" s="29">
        <f t="shared" si="33"/>
        <v>0.67984</v>
      </c>
      <c r="O275" s="28">
        <f t="shared" si="36"/>
        <v>15719</v>
      </c>
      <c r="P275" s="28">
        <v>15719</v>
      </c>
      <c r="Q275" s="28"/>
      <c r="R275" s="11">
        <f t="shared" si="34"/>
        <v>15674</v>
      </c>
      <c r="S275" s="11">
        <v>15674</v>
      </c>
      <c r="T275" s="11"/>
      <c r="U275" s="29">
        <f t="shared" si="32"/>
        <v>0.9971372224696228</v>
      </c>
    </row>
    <row r="276" spans="1:21" s="34" customFormat="1" ht="12" customHeight="1">
      <c r="A276" s="31"/>
      <c r="B276" s="31"/>
      <c r="C276" s="32">
        <v>4260</v>
      </c>
      <c r="D276" s="36" t="s">
        <v>28</v>
      </c>
      <c r="E276" s="11">
        <f t="shared" si="35"/>
        <v>51000</v>
      </c>
      <c r="F276" s="11">
        <v>51000</v>
      </c>
      <c r="G276" s="11"/>
      <c r="H276" s="11">
        <f t="shared" si="37"/>
        <v>51000</v>
      </c>
      <c r="I276" s="11">
        <v>51000</v>
      </c>
      <c r="J276" s="11"/>
      <c r="K276" s="11">
        <f t="shared" si="38"/>
        <v>36281</v>
      </c>
      <c r="L276" s="11">
        <v>36281</v>
      </c>
      <c r="M276" s="11"/>
      <c r="N276" s="29">
        <f t="shared" si="33"/>
        <v>0.7113921568627452</v>
      </c>
      <c r="O276" s="28">
        <f t="shared" si="36"/>
        <v>57629</v>
      </c>
      <c r="P276" s="28">
        <v>57629</v>
      </c>
      <c r="Q276" s="28"/>
      <c r="R276" s="11">
        <f t="shared" si="34"/>
        <v>55138</v>
      </c>
      <c r="S276" s="11">
        <v>55138</v>
      </c>
      <c r="T276" s="11"/>
      <c r="U276" s="29">
        <f t="shared" si="32"/>
        <v>0.9567752346908674</v>
      </c>
    </row>
    <row r="277" spans="1:21" s="34" customFormat="1" ht="12" customHeight="1">
      <c r="A277" s="31"/>
      <c r="B277" s="31"/>
      <c r="C277" s="32">
        <v>4270</v>
      </c>
      <c r="D277" s="36" t="s">
        <v>13</v>
      </c>
      <c r="E277" s="11">
        <f t="shared" si="35"/>
        <v>6500</v>
      </c>
      <c r="F277" s="11">
        <f>96200-89700</f>
        <v>6500</v>
      </c>
      <c r="G277" s="11"/>
      <c r="H277" s="11">
        <f t="shared" si="37"/>
        <v>7800</v>
      </c>
      <c r="I277" s="11">
        <v>7800</v>
      </c>
      <c r="J277" s="11"/>
      <c r="K277" s="11">
        <f t="shared" si="38"/>
        <v>1138</v>
      </c>
      <c r="L277" s="11">
        <v>1138</v>
      </c>
      <c r="M277" s="11"/>
      <c r="N277" s="29">
        <f t="shared" si="33"/>
        <v>0.1458974358974359</v>
      </c>
      <c r="O277" s="28">
        <f t="shared" si="36"/>
        <v>4731</v>
      </c>
      <c r="P277" s="28">
        <v>4731</v>
      </c>
      <c r="Q277" s="28"/>
      <c r="R277" s="11">
        <f t="shared" si="34"/>
        <v>3603</v>
      </c>
      <c r="S277" s="11">
        <v>3603</v>
      </c>
      <c r="T277" s="11"/>
      <c r="U277" s="29">
        <f t="shared" si="32"/>
        <v>0.761572606214331</v>
      </c>
    </row>
    <row r="278" spans="1:21" s="34" customFormat="1" ht="12" customHeight="1">
      <c r="A278" s="31"/>
      <c r="B278" s="31"/>
      <c r="C278" s="32">
        <v>4280</v>
      </c>
      <c r="D278" s="36" t="s">
        <v>125</v>
      </c>
      <c r="E278" s="11"/>
      <c r="F278" s="11"/>
      <c r="G278" s="11"/>
      <c r="H278" s="11"/>
      <c r="I278" s="11"/>
      <c r="J278" s="11"/>
      <c r="K278" s="11"/>
      <c r="L278" s="11"/>
      <c r="M278" s="11"/>
      <c r="N278" s="29"/>
      <c r="O278" s="28">
        <f t="shared" si="36"/>
        <v>1374</v>
      </c>
      <c r="P278" s="28">
        <v>1374</v>
      </c>
      <c r="Q278" s="28"/>
      <c r="R278" s="11">
        <f t="shared" si="34"/>
        <v>832</v>
      </c>
      <c r="S278" s="11">
        <v>832</v>
      </c>
      <c r="T278" s="11"/>
      <c r="U278" s="29">
        <f t="shared" si="32"/>
        <v>0.6055312954876274</v>
      </c>
    </row>
    <row r="279" spans="1:21" s="34" customFormat="1" ht="12" customHeight="1">
      <c r="A279" s="31"/>
      <c r="B279" s="31"/>
      <c r="C279" s="32">
        <v>4300</v>
      </c>
      <c r="D279" s="36" t="s">
        <v>14</v>
      </c>
      <c r="E279" s="11">
        <f t="shared" si="35"/>
        <v>44500</v>
      </c>
      <c r="F279" s="11">
        <v>44500</v>
      </c>
      <c r="G279" s="11"/>
      <c r="H279" s="11">
        <f t="shared" si="37"/>
        <v>44500</v>
      </c>
      <c r="I279" s="11">
        <v>44500</v>
      </c>
      <c r="J279" s="11"/>
      <c r="K279" s="11">
        <f t="shared" si="38"/>
        <v>18619</v>
      </c>
      <c r="L279" s="11">
        <v>18619</v>
      </c>
      <c r="M279" s="11"/>
      <c r="N279" s="29">
        <f t="shared" si="33"/>
        <v>0.4184044943820225</v>
      </c>
      <c r="O279" s="28">
        <f t="shared" si="36"/>
        <v>48297</v>
      </c>
      <c r="P279" s="28">
        <v>48297</v>
      </c>
      <c r="Q279" s="28"/>
      <c r="R279" s="11">
        <f t="shared" si="34"/>
        <v>47674</v>
      </c>
      <c r="S279" s="11">
        <v>47674</v>
      </c>
      <c r="T279" s="11"/>
      <c r="U279" s="29">
        <f t="shared" si="32"/>
        <v>0.9871006480733793</v>
      </c>
    </row>
    <row r="280" spans="1:21" s="34" customFormat="1" ht="12" customHeight="1">
      <c r="A280" s="31"/>
      <c r="B280" s="31"/>
      <c r="C280" s="32">
        <v>4410</v>
      </c>
      <c r="D280" s="36" t="s">
        <v>39</v>
      </c>
      <c r="E280" s="11">
        <f t="shared" si="35"/>
        <v>2400</v>
      </c>
      <c r="F280" s="11">
        <v>2400</v>
      </c>
      <c r="G280" s="11"/>
      <c r="H280" s="11">
        <f t="shared" si="37"/>
        <v>2400</v>
      </c>
      <c r="I280" s="11">
        <v>2400</v>
      </c>
      <c r="J280" s="11"/>
      <c r="K280" s="11">
        <f t="shared" si="38"/>
        <v>629</v>
      </c>
      <c r="L280" s="11">
        <v>629</v>
      </c>
      <c r="M280" s="11"/>
      <c r="N280" s="29">
        <f t="shared" si="33"/>
        <v>0.26208333333333333</v>
      </c>
      <c r="O280" s="28">
        <f t="shared" si="36"/>
        <v>1000</v>
      </c>
      <c r="P280" s="28">
        <v>1000</v>
      </c>
      <c r="Q280" s="28"/>
      <c r="R280" s="11">
        <f t="shared" si="34"/>
        <v>953</v>
      </c>
      <c r="S280" s="11">
        <v>953</v>
      </c>
      <c r="T280" s="11"/>
      <c r="U280" s="29">
        <f aca="true" t="shared" si="39" ref="U280:U335">SUM(R280/O280)</f>
        <v>0.953</v>
      </c>
    </row>
    <row r="281" spans="1:21" s="34" customFormat="1" ht="12" customHeight="1">
      <c r="A281" s="31"/>
      <c r="B281" s="31"/>
      <c r="C281" s="32">
        <v>4430</v>
      </c>
      <c r="D281" s="36" t="s">
        <v>15</v>
      </c>
      <c r="E281" s="11">
        <f t="shared" si="35"/>
        <v>3000</v>
      </c>
      <c r="F281" s="11">
        <v>3000</v>
      </c>
      <c r="G281" s="11"/>
      <c r="H281" s="11">
        <f t="shared" si="37"/>
        <v>1700</v>
      </c>
      <c r="I281" s="11">
        <v>1700</v>
      </c>
      <c r="J281" s="11"/>
      <c r="K281" s="11">
        <f t="shared" si="38"/>
        <v>1384</v>
      </c>
      <c r="L281" s="11">
        <v>1384</v>
      </c>
      <c r="M281" s="11"/>
      <c r="N281" s="29">
        <f t="shared" si="33"/>
        <v>0.8141176470588235</v>
      </c>
      <c r="O281" s="28">
        <f t="shared" si="36"/>
        <v>1400</v>
      </c>
      <c r="P281" s="28">
        <v>1400</v>
      </c>
      <c r="Q281" s="28"/>
      <c r="R281" s="11">
        <f t="shared" si="34"/>
        <v>1384</v>
      </c>
      <c r="S281" s="11">
        <v>1384</v>
      </c>
      <c r="T281" s="11"/>
      <c r="U281" s="29">
        <f t="shared" si="39"/>
        <v>0.9885714285714285</v>
      </c>
    </row>
    <row r="282" spans="1:21" s="34" customFormat="1" ht="12" customHeight="1">
      <c r="A282" s="31"/>
      <c r="B282" s="31"/>
      <c r="C282" s="32">
        <v>4440</v>
      </c>
      <c r="D282" s="31" t="s">
        <v>132</v>
      </c>
      <c r="E282" s="11">
        <f t="shared" si="35"/>
        <v>29300</v>
      </c>
      <c r="F282" s="11">
        <v>29300</v>
      </c>
      <c r="G282" s="11"/>
      <c r="H282" s="11">
        <f t="shared" si="37"/>
        <v>27700</v>
      </c>
      <c r="I282" s="11">
        <v>27700</v>
      </c>
      <c r="J282" s="11"/>
      <c r="K282" s="11">
        <f t="shared" si="38"/>
        <v>19711</v>
      </c>
      <c r="L282" s="11">
        <v>19711</v>
      </c>
      <c r="M282" s="11"/>
      <c r="N282" s="29">
        <f t="shared" si="33"/>
        <v>0.7115884476534297</v>
      </c>
      <c r="O282" s="28">
        <f t="shared" si="36"/>
        <v>30756</v>
      </c>
      <c r="P282" s="28">
        <v>30756</v>
      </c>
      <c r="Q282" s="28"/>
      <c r="R282" s="11">
        <f t="shared" si="34"/>
        <v>30475</v>
      </c>
      <c r="S282" s="11">
        <v>30475</v>
      </c>
      <c r="T282" s="11"/>
      <c r="U282" s="29">
        <f t="shared" si="39"/>
        <v>0.9908635713356744</v>
      </c>
    </row>
    <row r="283" spans="1:21" ht="12" customHeight="1">
      <c r="A283" s="1"/>
      <c r="B283" s="1"/>
      <c r="C283" s="55" t="s">
        <v>82</v>
      </c>
      <c r="D283" s="55"/>
      <c r="E283" s="3">
        <f t="shared" si="35"/>
        <v>1248652</v>
      </c>
      <c r="F283" s="3">
        <f>SUM(F267:F282)</f>
        <v>1248652</v>
      </c>
      <c r="G283" s="3">
        <f>SUM(G270:G282)</f>
        <v>0</v>
      </c>
      <c r="H283" s="3">
        <f t="shared" si="37"/>
        <v>1207243</v>
      </c>
      <c r="I283" s="3">
        <f>SUM(I267:I282)</f>
        <v>1207243</v>
      </c>
      <c r="J283" s="3">
        <f>SUM(J270:J282)</f>
        <v>0</v>
      </c>
      <c r="K283" s="3">
        <f t="shared" si="38"/>
        <v>597312</v>
      </c>
      <c r="L283" s="3">
        <f>SUM(L267:L282)</f>
        <v>597312</v>
      </c>
      <c r="M283" s="3">
        <f>SUM(M270:M282)</f>
        <v>0</v>
      </c>
      <c r="N283" s="16">
        <f t="shared" si="33"/>
        <v>0.49477362883860165</v>
      </c>
      <c r="O283" s="13">
        <f t="shared" si="36"/>
        <v>1243252</v>
      </c>
      <c r="P283" s="13">
        <f>SUM(P267:P282)</f>
        <v>1243252</v>
      </c>
      <c r="Q283" s="13"/>
      <c r="R283" s="3">
        <f t="shared" si="34"/>
        <v>1225410</v>
      </c>
      <c r="S283" s="3">
        <f>SUM(S267:S282)</f>
        <v>1225410</v>
      </c>
      <c r="T283" s="3">
        <f>SUM(T270:T282)</f>
        <v>0</v>
      </c>
      <c r="U283" s="16">
        <f t="shared" si="39"/>
        <v>0.985648927168426</v>
      </c>
    </row>
    <row r="284" spans="1:21" s="34" customFormat="1" ht="20.25" customHeight="1">
      <c r="A284" s="31"/>
      <c r="B284" s="31">
        <v>85415</v>
      </c>
      <c r="C284" s="32">
        <v>3240</v>
      </c>
      <c r="D284" s="33" t="s">
        <v>83</v>
      </c>
      <c r="E284" s="11">
        <f t="shared" si="35"/>
        <v>117520</v>
      </c>
      <c r="F284" s="11">
        <f>62820+54700</f>
        <v>117520</v>
      </c>
      <c r="G284" s="11"/>
      <c r="H284" s="11">
        <f t="shared" si="37"/>
        <v>117520</v>
      </c>
      <c r="I284" s="11">
        <f>62820+54700</f>
        <v>117520</v>
      </c>
      <c r="J284" s="11"/>
      <c r="K284" s="11">
        <f t="shared" si="38"/>
        <v>79471</v>
      </c>
      <c r="L284" s="11">
        <v>79471</v>
      </c>
      <c r="M284" s="11"/>
      <c r="N284" s="29">
        <f t="shared" si="33"/>
        <v>0.6762338325391423</v>
      </c>
      <c r="O284" s="28">
        <f t="shared" si="36"/>
        <v>139040</v>
      </c>
      <c r="P284" s="28">
        <v>139040</v>
      </c>
      <c r="Q284" s="28"/>
      <c r="R284" s="11">
        <f t="shared" si="34"/>
        <v>139027</v>
      </c>
      <c r="S284" s="11">
        <v>139027</v>
      </c>
      <c r="T284" s="11"/>
      <c r="U284" s="29">
        <f t="shared" si="39"/>
        <v>0.9999065017261219</v>
      </c>
    </row>
    <row r="285" spans="1:21" ht="12" customHeight="1">
      <c r="A285" s="1"/>
      <c r="B285" s="1"/>
      <c r="C285" s="55" t="s">
        <v>84</v>
      </c>
      <c r="D285" s="70"/>
      <c r="E285" s="3">
        <f t="shared" si="35"/>
        <v>117520</v>
      </c>
      <c r="F285" s="3">
        <f>SUM(F284)</f>
        <v>117520</v>
      </c>
      <c r="G285" s="3">
        <f>SUM(G284)</f>
        <v>0</v>
      </c>
      <c r="H285" s="3">
        <f t="shared" si="37"/>
        <v>117520</v>
      </c>
      <c r="I285" s="3">
        <f>SUM(I284)</f>
        <v>117520</v>
      </c>
      <c r="J285" s="3">
        <f>SUM(J284)</f>
        <v>0</v>
      </c>
      <c r="K285" s="3">
        <f t="shared" si="38"/>
        <v>79471</v>
      </c>
      <c r="L285" s="3">
        <f>SUM(L284)</f>
        <v>79471</v>
      </c>
      <c r="M285" s="3">
        <f>SUM(M284)</f>
        <v>0</v>
      </c>
      <c r="N285" s="16">
        <f t="shared" si="33"/>
        <v>0.6762338325391423</v>
      </c>
      <c r="O285" s="13">
        <f t="shared" si="36"/>
        <v>139040</v>
      </c>
      <c r="P285" s="13">
        <f>SUM(P284)</f>
        <v>139040</v>
      </c>
      <c r="Q285" s="13"/>
      <c r="R285" s="3">
        <f t="shared" si="34"/>
        <v>139027</v>
      </c>
      <c r="S285" s="3">
        <f>SUM(S284)</f>
        <v>139027</v>
      </c>
      <c r="T285" s="3">
        <f>SUM(T284)</f>
        <v>0</v>
      </c>
      <c r="U285" s="16">
        <f t="shared" si="39"/>
        <v>0.9999065017261219</v>
      </c>
    </row>
    <row r="286" spans="1:21" s="34" customFormat="1" ht="12" customHeight="1">
      <c r="A286" s="31"/>
      <c r="B286" s="31">
        <v>85495</v>
      </c>
      <c r="C286" s="32">
        <v>4440</v>
      </c>
      <c r="D286" s="31" t="s">
        <v>132</v>
      </c>
      <c r="E286" s="11">
        <f>SUM(F286:G286)</f>
        <v>0</v>
      </c>
      <c r="F286" s="11"/>
      <c r="G286" s="11"/>
      <c r="H286" s="11">
        <f>SUM(I286:J286)</f>
        <v>27700</v>
      </c>
      <c r="I286" s="11">
        <v>27700</v>
      </c>
      <c r="J286" s="11"/>
      <c r="K286" s="11">
        <f>SUM(L286:M286)</f>
        <v>19711</v>
      </c>
      <c r="L286" s="11">
        <v>19711</v>
      </c>
      <c r="M286" s="11"/>
      <c r="N286" s="29">
        <f>SUM(K286/H286)</f>
        <v>0.7115884476534297</v>
      </c>
      <c r="O286" s="28">
        <f t="shared" si="36"/>
        <v>1821</v>
      </c>
      <c r="P286" s="28">
        <v>1821</v>
      </c>
      <c r="Q286" s="28"/>
      <c r="R286" s="11">
        <f>SUM(S286:T286)</f>
        <v>1821</v>
      </c>
      <c r="S286" s="11">
        <v>1821</v>
      </c>
      <c r="T286" s="11"/>
      <c r="U286" s="29">
        <f>SUM(R286/O286)</f>
        <v>1</v>
      </c>
    </row>
    <row r="287" spans="1:21" ht="12" customHeight="1">
      <c r="A287" s="1"/>
      <c r="B287" s="1"/>
      <c r="C287" s="71" t="s">
        <v>129</v>
      </c>
      <c r="D287" s="72"/>
      <c r="E287" s="3"/>
      <c r="F287" s="3"/>
      <c r="G287" s="3"/>
      <c r="H287" s="3"/>
      <c r="I287" s="3"/>
      <c r="J287" s="3"/>
      <c r="K287" s="3"/>
      <c r="L287" s="3"/>
      <c r="M287" s="3"/>
      <c r="N287" s="16"/>
      <c r="O287" s="13">
        <f t="shared" si="36"/>
        <v>1821</v>
      </c>
      <c r="P287" s="13">
        <f>SUM(P286)</f>
        <v>1821</v>
      </c>
      <c r="Q287" s="13"/>
      <c r="R287" s="2">
        <f>SUM(S287:T287)</f>
        <v>1821</v>
      </c>
      <c r="S287" s="3">
        <f>SUM(S286)</f>
        <v>1821</v>
      </c>
      <c r="T287" s="3"/>
      <c r="U287" s="16">
        <f>SUM(R287/O287)</f>
        <v>1</v>
      </c>
    </row>
    <row r="288" spans="1:21" ht="12" customHeight="1">
      <c r="A288" s="62" t="s">
        <v>85</v>
      </c>
      <c r="B288" s="62"/>
      <c r="C288" s="62"/>
      <c r="D288" s="62"/>
      <c r="E288" s="6">
        <f t="shared" si="35"/>
        <v>1744902</v>
      </c>
      <c r="F288" s="6">
        <f>SUM(F266+F283+F285)</f>
        <v>1744902</v>
      </c>
      <c r="G288" s="6">
        <f>SUM(G266+G283+G285)</f>
        <v>0</v>
      </c>
      <c r="H288" s="6">
        <f t="shared" si="37"/>
        <v>1703493</v>
      </c>
      <c r="I288" s="6">
        <f>SUM(I266+I283+I285)</f>
        <v>1703493</v>
      </c>
      <c r="J288" s="6">
        <f>SUM(J266+J283+J285)</f>
        <v>0</v>
      </c>
      <c r="K288" s="6">
        <f t="shared" si="38"/>
        <v>867714</v>
      </c>
      <c r="L288" s="6">
        <f>SUM(L266+L283+L285)</f>
        <v>867714</v>
      </c>
      <c r="M288" s="6">
        <f>SUM(M266+M283+M285)</f>
        <v>0</v>
      </c>
      <c r="N288" s="14">
        <f t="shared" si="33"/>
        <v>0.5093733875043807</v>
      </c>
      <c r="O288" s="7">
        <f t="shared" si="36"/>
        <v>1759343</v>
      </c>
      <c r="P288" s="7">
        <f>SUM(P266+P283+P285+P287)</f>
        <v>1759343</v>
      </c>
      <c r="Q288" s="7">
        <f>SUM(Q266+Q283+Q285+Q287)</f>
        <v>0</v>
      </c>
      <c r="R288" s="6">
        <f t="shared" si="34"/>
        <v>1738874</v>
      </c>
      <c r="S288" s="6">
        <f>SUM(S266+S283+S285+S287)</f>
        <v>1738874</v>
      </c>
      <c r="T288" s="6">
        <f>SUM(T266+T283+T285)</f>
        <v>0</v>
      </c>
      <c r="U288" s="14">
        <f t="shared" si="39"/>
        <v>0.9883655432738244</v>
      </c>
    </row>
    <row r="289" spans="1:21" s="34" customFormat="1" ht="12" customHeight="1">
      <c r="A289" s="4">
        <v>900</v>
      </c>
      <c r="B289" s="33">
        <v>90002</v>
      </c>
      <c r="C289" s="32">
        <v>4300</v>
      </c>
      <c r="D289" s="36" t="s">
        <v>14</v>
      </c>
      <c r="E289" s="11">
        <f t="shared" si="35"/>
        <v>70000</v>
      </c>
      <c r="F289" s="11">
        <f>80000-10000</f>
        <v>70000</v>
      </c>
      <c r="G289" s="11"/>
      <c r="H289" s="11">
        <f t="shared" si="37"/>
        <v>70000</v>
      </c>
      <c r="I289" s="11">
        <f>80000-10000</f>
        <v>70000</v>
      </c>
      <c r="J289" s="11"/>
      <c r="K289" s="11">
        <f t="shared" si="38"/>
        <v>33377</v>
      </c>
      <c r="L289" s="11">
        <v>33377</v>
      </c>
      <c r="M289" s="11"/>
      <c r="N289" s="29">
        <f t="shared" si="33"/>
        <v>0.4768142857142857</v>
      </c>
      <c r="O289" s="28">
        <f t="shared" si="36"/>
        <v>60000</v>
      </c>
      <c r="P289" s="28">
        <v>60000</v>
      </c>
      <c r="Q289" s="28"/>
      <c r="R289" s="11">
        <f t="shared" si="34"/>
        <v>60000</v>
      </c>
      <c r="S289" s="11">
        <v>60000</v>
      </c>
      <c r="T289" s="11"/>
      <c r="U289" s="29">
        <f t="shared" si="39"/>
        <v>1</v>
      </c>
    </row>
    <row r="290" spans="1:21" ht="12" customHeight="1">
      <c r="A290" s="4"/>
      <c r="B290" s="4"/>
      <c r="C290" s="63" t="s">
        <v>134</v>
      </c>
      <c r="D290" s="46"/>
      <c r="E290" s="3">
        <f t="shared" si="35"/>
        <v>70000</v>
      </c>
      <c r="F290" s="3">
        <f>SUM(F289)</f>
        <v>70000</v>
      </c>
      <c r="G290" s="3"/>
      <c r="H290" s="3">
        <f t="shared" si="37"/>
        <v>70000</v>
      </c>
      <c r="I290" s="3">
        <f>SUM(I289)</f>
        <v>70000</v>
      </c>
      <c r="J290" s="3"/>
      <c r="K290" s="3">
        <f t="shared" si="38"/>
        <v>33377</v>
      </c>
      <c r="L290" s="3">
        <f>SUM(L289)</f>
        <v>33377</v>
      </c>
      <c r="M290" s="3"/>
      <c r="N290" s="16">
        <f t="shared" si="33"/>
        <v>0.4768142857142857</v>
      </c>
      <c r="O290" s="13">
        <f t="shared" si="36"/>
        <v>60000</v>
      </c>
      <c r="P290" s="13">
        <f>SUM(P289)</f>
        <v>60000</v>
      </c>
      <c r="Q290" s="13"/>
      <c r="R290" s="3">
        <f t="shared" si="34"/>
        <v>60000</v>
      </c>
      <c r="S290" s="3">
        <f>SUM(S289)</f>
        <v>60000</v>
      </c>
      <c r="T290" s="3"/>
      <c r="U290" s="16">
        <f t="shared" si="39"/>
        <v>1</v>
      </c>
    </row>
    <row r="291" spans="1:21" s="34" customFormat="1" ht="12" customHeight="1">
      <c r="A291" s="33"/>
      <c r="B291" s="33">
        <v>90003</v>
      </c>
      <c r="C291" s="33">
        <v>4300</v>
      </c>
      <c r="D291" s="36" t="s">
        <v>14</v>
      </c>
      <c r="E291" s="11">
        <f t="shared" si="35"/>
        <v>100000</v>
      </c>
      <c r="F291" s="11">
        <v>100000</v>
      </c>
      <c r="G291" s="11"/>
      <c r="H291" s="11">
        <f t="shared" si="37"/>
        <v>100000</v>
      </c>
      <c r="I291" s="11">
        <v>100000</v>
      </c>
      <c r="J291" s="11"/>
      <c r="K291" s="11">
        <f t="shared" si="38"/>
        <v>15966</v>
      </c>
      <c r="L291" s="11">
        <v>15966</v>
      </c>
      <c r="M291" s="11"/>
      <c r="N291" s="29">
        <f t="shared" si="33"/>
        <v>0.15966</v>
      </c>
      <c r="O291" s="28">
        <f t="shared" si="36"/>
        <v>100418</v>
      </c>
      <c r="P291" s="28">
        <v>100418</v>
      </c>
      <c r="Q291" s="28"/>
      <c r="R291" s="11">
        <f t="shared" si="34"/>
        <v>99753</v>
      </c>
      <c r="S291" s="11">
        <v>99753</v>
      </c>
      <c r="T291" s="11"/>
      <c r="U291" s="29">
        <f t="shared" si="39"/>
        <v>0.9933776812921986</v>
      </c>
    </row>
    <row r="292" spans="1:21" ht="12" customHeight="1">
      <c r="A292" s="4"/>
      <c r="B292" s="4"/>
      <c r="C292" s="63" t="s">
        <v>86</v>
      </c>
      <c r="D292" s="46"/>
      <c r="E292" s="3">
        <f t="shared" si="35"/>
        <v>100000</v>
      </c>
      <c r="F292" s="3">
        <f>SUM(F291)</f>
        <v>100000</v>
      </c>
      <c r="G292" s="3"/>
      <c r="H292" s="3">
        <f t="shared" si="37"/>
        <v>100000</v>
      </c>
      <c r="I292" s="3">
        <f>SUM(I291)</f>
        <v>100000</v>
      </c>
      <c r="J292" s="3"/>
      <c r="K292" s="3">
        <f t="shared" si="38"/>
        <v>15966</v>
      </c>
      <c r="L292" s="3">
        <f>SUM(L291)</f>
        <v>15966</v>
      </c>
      <c r="M292" s="3"/>
      <c r="N292" s="16">
        <f t="shared" si="33"/>
        <v>0.15966</v>
      </c>
      <c r="O292" s="13">
        <f t="shared" si="36"/>
        <v>100418</v>
      </c>
      <c r="P292" s="13">
        <f>SUM(P291)</f>
        <v>100418</v>
      </c>
      <c r="Q292" s="13"/>
      <c r="R292" s="3">
        <f t="shared" si="34"/>
        <v>99753</v>
      </c>
      <c r="S292" s="3">
        <f>SUM(S291)</f>
        <v>99753</v>
      </c>
      <c r="T292" s="3"/>
      <c r="U292" s="16">
        <f t="shared" si="39"/>
        <v>0.9933776812921986</v>
      </c>
    </row>
    <row r="293" spans="1:21" s="34" customFormat="1" ht="12" customHeight="1">
      <c r="A293" s="33"/>
      <c r="B293" s="33">
        <v>90004</v>
      </c>
      <c r="C293" s="32">
        <v>3030</v>
      </c>
      <c r="D293" s="36" t="s">
        <v>10</v>
      </c>
      <c r="E293" s="11">
        <f t="shared" si="35"/>
        <v>7000</v>
      </c>
      <c r="F293" s="11">
        <v>7000</v>
      </c>
      <c r="G293" s="11"/>
      <c r="H293" s="11">
        <f t="shared" si="37"/>
        <v>7000</v>
      </c>
      <c r="I293" s="11">
        <v>7000</v>
      </c>
      <c r="J293" s="11"/>
      <c r="K293" s="11">
        <f t="shared" si="38"/>
        <v>0</v>
      </c>
      <c r="L293" s="11">
        <v>0</v>
      </c>
      <c r="M293" s="11"/>
      <c r="N293" s="29">
        <f t="shared" si="33"/>
        <v>0</v>
      </c>
      <c r="O293" s="28">
        <f t="shared" si="36"/>
        <v>0</v>
      </c>
      <c r="P293" s="28">
        <f>SUM(S293)</f>
        <v>0</v>
      </c>
      <c r="Q293" s="28"/>
      <c r="R293" s="11">
        <f t="shared" si="34"/>
        <v>0</v>
      </c>
      <c r="S293" s="11">
        <v>0</v>
      </c>
      <c r="T293" s="11"/>
      <c r="U293" s="29" t="e">
        <f t="shared" si="39"/>
        <v>#DIV/0!</v>
      </c>
    </row>
    <row r="294" spans="1:21" s="34" customFormat="1" ht="12" customHeight="1">
      <c r="A294" s="39"/>
      <c r="B294" s="39"/>
      <c r="C294" s="32">
        <v>4210</v>
      </c>
      <c r="D294" s="36" t="s">
        <v>11</v>
      </c>
      <c r="E294" s="11">
        <f t="shared" si="35"/>
        <v>2000</v>
      </c>
      <c r="F294" s="11">
        <v>2000</v>
      </c>
      <c r="G294" s="11"/>
      <c r="H294" s="11">
        <f t="shared" si="37"/>
        <v>2000</v>
      </c>
      <c r="I294" s="11">
        <v>2000</v>
      </c>
      <c r="J294" s="11"/>
      <c r="K294" s="11">
        <f t="shared" si="38"/>
        <v>232</v>
      </c>
      <c r="L294" s="11">
        <v>232</v>
      </c>
      <c r="M294" s="11"/>
      <c r="N294" s="29">
        <f t="shared" si="33"/>
        <v>0.116</v>
      </c>
      <c r="O294" s="28">
        <f t="shared" si="36"/>
        <v>800</v>
      </c>
      <c r="P294" s="28">
        <v>800</v>
      </c>
      <c r="Q294" s="28"/>
      <c r="R294" s="11">
        <f t="shared" si="34"/>
        <v>232</v>
      </c>
      <c r="S294" s="11">
        <v>232</v>
      </c>
      <c r="T294" s="11"/>
      <c r="U294" s="29">
        <f t="shared" si="39"/>
        <v>0.29</v>
      </c>
    </row>
    <row r="295" spans="1:21" s="34" customFormat="1" ht="12" customHeight="1">
      <c r="A295" s="31"/>
      <c r="B295" s="31"/>
      <c r="C295" s="32">
        <v>4270</v>
      </c>
      <c r="D295" s="36" t="s">
        <v>13</v>
      </c>
      <c r="E295" s="11">
        <f t="shared" si="35"/>
        <v>160000</v>
      </c>
      <c r="F295" s="11">
        <v>160000</v>
      </c>
      <c r="G295" s="11"/>
      <c r="H295" s="11">
        <f t="shared" si="37"/>
        <v>160000</v>
      </c>
      <c r="I295" s="11">
        <v>160000</v>
      </c>
      <c r="J295" s="11"/>
      <c r="K295" s="11">
        <f t="shared" si="38"/>
        <v>2489</v>
      </c>
      <c r="L295" s="11">
        <v>2489</v>
      </c>
      <c r="M295" s="11"/>
      <c r="N295" s="29">
        <f t="shared" si="33"/>
        <v>0.01555625</v>
      </c>
      <c r="O295" s="28">
        <f t="shared" si="36"/>
        <v>139221</v>
      </c>
      <c r="P295" s="28">
        <v>139221</v>
      </c>
      <c r="Q295" s="28"/>
      <c r="R295" s="11">
        <f t="shared" si="34"/>
        <v>137723</v>
      </c>
      <c r="S295" s="11">
        <v>137723</v>
      </c>
      <c r="T295" s="11"/>
      <c r="U295" s="29">
        <f t="shared" si="39"/>
        <v>0.9892401290035268</v>
      </c>
    </row>
    <row r="296" spans="1:21" s="34" customFormat="1" ht="12" customHeight="1">
      <c r="A296" s="31"/>
      <c r="B296" s="31"/>
      <c r="C296" s="32">
        <v>4300</v>
      </c>
      <c r="D296" s="36" t="s">
        <v>14</v>
      </c>
      <c r="E296" s="11">
        <f>SUM(F296:G296)</f>
        <v>70000</v>
      </c>
      <c r="F296" s="11">
        <f>80000-10000</f>
        <v>70000</v>
      </c>
      <c r="G296" s="11"/>
      <c r="H296" s="11">
        <f>SUM(I296:J296)</f>
        <v>70000</v>
      </c>
      <c r="I296" s="11">
        <f>80000-10000</f>
        <v>70000</v>
      </c>
      <c r="J296" s="11"/>
      <c r="K296" s="11">
        <f>SUM(L296:M296)</f>
        <v>33377</v>
      </c>
      <c r="L296" s="11">
        <v>33377</v>
      </c>
      <c r="M296" s="11"/>
      <c r="N296" s="29">
        <f>SUM(K296/H296)</f>
        <v>0.4768142857142857</v>
      </c>
      <c r="O296" s="28">
        <f t="shared" si="36"/>
        <v>7000</v>
      </c>
      <c r="P296" s="28">
        <v>7000</v>
      </c>
      <c r="Q296" s="28"/>
      <c r="R296" s="11">
        <f>SUM(S296:T296)</f>
        <v>5661</v>
      </c>
      <c r="S296" s="11">
        <v>5661</v>
      </c>
      <c r="T296" s="11"/>
      <c r="U296" s="29">
        <f>SUM(R296/O296)</f>
        <v>0.8087142857142857</v>
      </c>
    </row>
    <row r="297" spans="1:21" ht="12.75" customHeight="1">
      <c r="A297" s="1"/>
      <c r="B297" s="1"/>
      <c r="C297" s="63" t="s">
        <v>135</v>
      </c>
      <c r="D297" s="63"/>
      <c r="E297" s="3">
        <f t="shared" si="35"/>
        <v>169000</v>
      </c>
      <c r="F297" s="3">
        <f>SUM(F294+F295+F293)</f>
        <v>169000</v>
      </c>
      <c r="G297" s="3">
        <f>SUM(G294+G295+G293)</f>
        <v>0</v>
      </c>
      <c r="H297" s="3">
        <f t="shared" si="37"/>
        <v>169000</v>
      </c>
      <c r="I297" s="3">
        <f>SUM(I293:I295)</f>
        <v>169000</v>
      </c>
      <c r="J297" s="3">
        <f>SUM(J294+J295+J293)</f>
        <v>0</v>
      </c>
      <c r="K297" s="3">
        <f t="shared" si="38"/>
        <v>2721</v>
      </c>
      <c r="L297" s="3">
        <f>SUM(L294+L295+L293)</f>
        <v>2721</v>
      </c>
      <c r="M297" s="3">
        <f>SUM(M294+M295+M293)</f>
        <v>0</v>
      </c>
      <c r="N297" s="16">
        <f t="shared" si="33"/>
        <v>0.01610059171597633</v>
      </c>
      <c r="O297" s="13">
        <f t="shared" si="36"/>
        <v>147021</v>
      </c>
      <c r="P297" s="13">
        <f>SUM(P293:P296)</f>
        <v>147021</v>
      </c>
      <c r="Q297" s="13"/>
      <c r="R297" s="3">
        <f t="shared" si="34"/>
        <v>143616</v>
      </c>
      <c r="S297" s="3">
        <f>SUM(S293:S296)</f>
        <v>143616</v>
      </c>
      <c r="T297" s="3">
        <f>SUM(T294+T295+T293)</f>
        <v>0</v>
      </c>
      <c r="U297" s="16">
        <f t="shared" si="39"/>
        <v>0.9768400432591262</v>
      </c>
    </row>
    <row r="298" spans="1:21" s="34" customFormat="1" ht="12" customHeight="1">
      <c r="A298" s="31"/>
      <c r="B298" s="31">
        <v>90013</v>
      </c>
      <c r="C298" s="32">
        <v>3030</v>
      </c>
      <c r="D298" s="36" t="s">
        <v>10</v>
      </c>
      <c r="E298" s="11">
        <f>SUM(F298:G298)</f>
        <v>7000</v>
      </c>
      <c r="F298" s="11">
        <v>7000</v>
      </c>
      <c r="G298" s="11"/>
      <c r="H298" s="11">
        <f>SUM(I298:J298)</f>
        <v>4000</v>
      </c>
      <c r="I298" s="11">
        <v>4000</v>
      </c>
      <c r="J298" s="11"/>
      <c r="K298" s="11">
        <f>SUM(L298:M298)</f>
        <v>0</v>
      </c>
      <c r="L298" s="11">
        <v>0</v>
      </c>
      <c r="M298" s="11"/>
      <c r="N298" s="29">
        <f>SUM(K298/H298)</f>
        <v>0</v>
      </c>
      <c r="O298" s="28">
        <f t="shared" si="36"/>
        <v>0</v>
      </c>
      <c r="P298" s="28">
        <f>SUM(S298)</f>
        <v>0</v>
      </c>
      <c r="Q298" s="28"/>
      <c r="R298" s="11">
        <f aca="true" t="shared" si="40" ref="R298:R309">SUM(S298:T298)</f>
        <v>0</v>
      </c>
      <c r="S298" s="11">
        <v>0</v>
      </c>
      <c r="T298" s="11"/>
      <c r="U298" s="29" t="e">
        <f t="shared" si="39"/>
        <v>#DIV/0!</v>
      </c>
    </row>
    <row r="299" spans="1:21" s="34" customFormat="1" ht="12" customHeight="1">
      <c r="A299" s="37"/>
      <c r="B299" s="37"/>
      <c r="C299" s="32">
        <v>4300</v>
      </c>
      <c r="D299" s="36" t="s">
        <v>14</v>
      </c>
      <c r="E299" s="11">
        <f t="shared" si="35"/>
        <v>12000</v>
      </c>
      <c r="F299" s="11">
        <v>12000</v>
      </c>
      <c r="G299" s="2"/>
      <c r="H299" s="11">
        <f t="shared" si="37"/>
        <v>8000</v>
      </c>
      <c r="I299" s="11">
        <v>8000</v>
      </c>
      <c r="J299" s="2"/>
      <c r="K299" s="11">
        <f t="shared" si="38"/>
        <v>4558</v>
      </c>
      <c r="L299" s="11">
        <v>4558</v>
      </c>
      <c r="M299" s="2"/>
      <c r="N299" s="29">
        <f t="shared" si="33"/>
        <v>0.56975</v>
      </c>
      <c r="O299" s="28">
        <f t="shared" si="36"/>
        <v>17000</v>
      </c>
      <c r="P299" s="28">
        <v>17000</v>
      </c>
      <c r="Q299" s="28"/>
      <c r="R299" s="11">
        <f t="shared" si="40"/>
        <v>16228</v>
      </c>
      <c r="S299" s="11">
        <v>16228</v>
      </c>
      <c r="T299" s="2"/>
      <c r="U299" s="29">
        <f t="shared" si="39"/>
        <v>0.9545882352941176</v>
      </c>
    </row>
    <row r="300" spans="1:21" ht="12" customHeight="1">
      <c r="A300" s="1"/>
      <c r="B300" s="1"/>
      <c r="C300" s="63" t="s">
        <v>87</v>
      </c>
      <c r="D300" s="77"/>
      <c r="E300" s="3">
        <f t="shared" si="35"/>
        <v>12000</v>
      </c>
      <c r="F300" s="3">
        <f>SUM(F299)</f>
        <v>12000</v>
      </c>
      <c r="G300" s="3"/>
      <c r="H300" s="3">
        <f t="shared" si="37"/>
        <v>12000</v>
      </c>
      <c r="I300" s="3">
        <f>SUM(I298:I299)</f>
        <v>12000</v>
      </c>
      <c r="J300" s="3"/>
      <c r="K300" s="3">
        <f t="shared" si="38"/>
        <v>4558</v>
      </c>
      <c r="L300" s="3">
        <f>SUM(L298:L299)</f>
        <v>4558</v>
      </c>
      <c r="M300" s="3"/>
      <c r="N300" s="16">
        <f t="shared" si="33"/>
        <v>0.37983333333333336</v>
      </c>
      <c r="O300" s="28">
        <f t="shared" si="36"/>
        <v>17000</v>
      </c>
      <c r="P300" s="13">
        <f>SUM(P298:P299)</f>
        <v>17000</v>
      </c>
      <c r="Q300" s="13"/>
      <c r="R300" s="3">
        <f t="shared" si="40"/>
        <v>16228</v>
      </c>
      <c r="S300" s="3">
        <f>SUM(S298:S299)</f>
        <v>16228</v>
      </c>
      <c r="T300" s="3"/>
      <c r="U300" s="16">
        <f t="shared" si="39"/>
        <v>0.9545882352941176</v>
      </c>
    </row>
    <row r="301" spans="1:21" s="34" customFormat="1" ht="12" customHeight="1">
      <c r="A301" s="31"/>
      <c r="B301" s="31">
        <v>90015</v>
      </c>
      <c r="C301" s="32">
        <v>3030</v>
      </c>
      <c r="D301" s="36" t="s">
        <v>10</v>
      </c>
      <c r="E301" s="11">
        <f t="shared" si="35"/>
        <v>37000</v>
      </c>
      <c r="F301" s="11">
        <v>37000</v>
      </c>
      <c r="G301" s="11"/>
      <c r="H301" s="11">
        <f t="shared" si="37"/>
        <v>37000</v>
      </c>
      <c r="I301" s="11">
        <v>37000</v>
      </c>
      <c r="J301" s="11"/>
      <c r="K301" s="11">
        <f t="shared" si="38"/>
        <v>854</v>
      </c>
      <c r="L301" s="11">
        <v>854</v>
      </c>
      <c r="M301" s="11"/>
      <c r="N301" s="29">
        <f t="shared" si="33"/>
        <v>0.023081081081081083</v>
      </c>
      <c r="O301" s="28">
        <f t="shared" si="36"/>
        <v>854</v>
      </c>
      <c r="P301" s="28">
        <f>SUM(S301)</f>
        <v>854</v>
      </c>
      <c r="Q301" s="28"/>
      <c r="R301" s="11">
        <f t="shared" si="40"/>
        <v>854</v>
      </c>
      <c r="S301" s="11">
        <v>854</v>
      </c>
      <c r="T301" s="11"/>
      <c r="U301" s="29">
        <f t="shared" si="39"/>
        <v>1</v>
      </c>
    </row>
    <row r="302" spans="1:21" s="34" customFormat="1" ht="12" customHeight="1">
      <c r="A302" s="31"/>
      <c r="B302" s="39"/>
      <c r="C302" s="32">
        <v>4260</v>
      </c>
      <c r="D302" s="36" t="s">
        <v>28</v>
      </c>
      <c r="E302" s="11">
        <f t="shared" si="35"/>
        <v>454435</v>
      </c>
      <c r="F302" s="11">
        <v>454435</v>
      </c>
      <c r="G302" s="11"/>
      <c r="H302" s="11">
        <f t="shared" si="37"/>
        <v>446935</v>
      </c>
      <c r="I302" s="11">
        <v>446935</v>
      </c>
      <c r="J302" s="11"/>
      <c r="K302" s="11">
        <f t="shared" si="38"/>
        <v>230880</v>
      </c>
      <c r="L302" s="11">
        <v>230880</v>
      </c>
      <c r="M302" s="11"/>
      <c r="N302" s="29">
        <f t="shared" si="33"/>
        <v>0.5165851857652679</v>
      </c>
      <c r="O302" s="28">
        <f t="shared" si="36"/>
        <v>511814</v>
      </c>
      <c r="P302" s="28">
        <v>511814</v>
      </c>
      <c r="Q302" s="28"/>
      <c r="R302" s="11">
        <f t="shared" si="40"/>
        <v>502885</v>
      </c>
      <c r="S302" s="11">
        <v>502885</v>
      </c>
      <c r="T302" s="11"/>
      <c r="U302" s="29">
        <f t="shared" si="39"/>
        <v>0.9825542091462914</v>
      </c>
    </row>
    <row r="303" spans="1:21" s="34" customFormat="1" ht="12" customHeight="1">
      <c r="A303" s="31"/>
      <c r="B303" s="31"/>
      <c r="C303" s="32">
        <v>4270</v>
      </c>
      <c r="D303" s="36" t="s">
        <v>13</v>
      </c>
      <c r="E303" s="11">
        <f t="shared" si="35"/>
        <v>312000</v>
      </c>
      <c r="F303" s="11">
        <v>312000</v>
      </c>
      <c r="G303" s="11"/>
      <c r="H303" s="11">
        <f t="shared" si="37"/>
        <v>312000</v>
      </c>
      <c r="I303" s="11">
        <v>312000</v>
      </c>
      <c r="J303" s="11"/>
      <c r="K303" s="11">
        <f t="shared" si="38"/>
        <v>77114</v>
      </c>
      <c r="L303" s="11">
        <v>77114</v>
      </c>
      <c r="M303" s="11"/>
      <c r="N303" s="29">
        <f t="shared" si="33"/>
        <v>0.2471602564102564</v>
      </c>
      <c r="O303" s="28">
        <f t="shared" si="36"/>
        <v>179300</v>
      </c>
      <c r="P303" s="28">
        <v>179300</v>
      </c>
      <c r="Q303" s="28"/>
      <c r="R303" s="11">
        <f t="shared" si="40"/>
        <v>174918</v>
      </c>
      <c r="S303" s="11">
        <v>174918</v>
      </c>
      <c r="T303" s="11"/>
      <c r="U303" s="29">
        <f t="shared" si="39"/>
        <v>0.9755605131065254</v>
      </c>
    </row>
    <row r="304" spans="1:21" s="34" customFormat="1" ht="12" customHeight="1">
      <c r="A304" s="31"/>
      <c r="B304" s="31"/>
      <c r="C304" s="32">
        <v>4300</v>
      </c>
      <c r="D304" s="36" t="s">
        <v>14</v>
      </c>
      <c r="E304" s="11">
        <f>SUM(F304:G304)</f>
        <v>12000</v>
      </c>
      <c r="F304" s="11">
        <v>12000</v>
      </c>
      <c r="G304" s="2"/>
      <c r="H304" s="11">
        <f>SUM(I304:J304)</f>
        <v>8000</v>
      </c>
      <c r="I304" s="11">
        <v>8000</v>
      </c>
      <c r="J304" s="2"/>
      <c r="K304" s="11">
        <f>SUM(L304:M304)</f>
        <v>4558</v>
      </c>
      <c r="L304" s="11">
        <v>4558</v>
      </c>
      <c r="M304" s="2"/>
      <c r="N304" s="29">
        <f>SUM(K304/H304)</f>
        <v>0.56975</v>
      </c>
      <c r="O304" s="28">
        <f t="shared" si="36"/>
        <v>23146</v>
      </c>
      <c r="P304" s="28">
        <v>23146</v>
      </c>
      <c r="Q304" s="28"/>
      <c r="R304" s="11">
        <f>SUM(S304:T304)</f>
        <v>21488</v>
      </c>
      <c r="S304" s="11">
        <v>21488</v>
      </c>
      <c r="T304" s="2"/>
      <c r="U304" s="29">
        <f>SUM(R304/O304)</f>
        <v>0.9283677525274345</v>
      </c>
    </row>
    <row r="305" spans="1:21" s="34" customFormat="1" ht="12" customHeight="1">
      <c r="A305" s="31"/>
      <c r="B305" s="31"/>
      <c r="C305" s="32">
        <v>6050</v>
      </c>
      <c r="D305" s="31" t="s">
        <v>114</v>
      </c>
      <c r="E305" s="11">
        <f t="shared" si="35"/>
        <v>70000</v>
      </c>
      <c r="F305" s="11"/>
      <c r="G305" s="11">
        <v>70000</v>
      </c>
      <c r="H305" s="11">
        <f t="shared" si="37"/>
        <v>69000</v>
      </c>
      <c r="I305" s="11"/>
      <c r="J305" s="11">
        <v>69000</v>
      </c>
      <c r="K305" s="11">
        <f t="shared" si="38"/>
        <v>69000</v>
      </c>
      <c r="L305" s="11"/>
      <c r="M305" s="11">
        <v>69000</v>
      </c>
      <c r="N305" s="29">
        <f t="shared" si="33"/>
        <v>1</v>
      </c>
      <c r="O305" s="28">
        <f t="shared" si="36"/>
        <v>204200</v>
      </c>
      <c r="P305" s="28">
        <v>0</v>
      </c>
      <c r="Q305" s="28">
        <v>204200</v>
      </c>
      <c r="R305" s="11">
        <f t="shared" si="40"/>
        <v>200780</v>
      </c>
      <c r="S305" s="11"/>
      <c r="T305" s="11">
        <v>200780</v>
      </c>
      <c r="U305" s="29">
        <f t="shared" si="39"/>
        <v>0.9832517140058766</v>
      </c>
    </row>
    <row r="306" spans="1:21" ht="12" customHeight="1">
      <c r="A306" s="1"/>
      <c r="B306" s="1"/>
      <c r="C306" s="55" t="s">
        <v>88</v>
      </c>
      <c r="D306" s="55"/>
      <c r="E306" s="3">
        <f t="shared" si="35"/>
        <v>873435</v>
      </c>
      <c r="F306" s="3">
        <f>SUM(F301:F303)</f>
        <v>803435</v>
      </c>
      <c r="G306" s="3">
        <f>SUM(G305)</f>
        <v>70000</v>
      </c>
      <c r="H306" s="3">
        <f t="shared" si="37"/>
        <v>864935</v>
      </c>
      <c r="I306" s="3">
        <f>SUM(I301:I303)</f>
        <v>795935</v>
      </c>
      <c r="J306" s="3">
        <f>SUM(J305)</f>
        <v>69000</v>
      </c>
      <c r="K306" s="3">
        <f t="shared" si="38"/>
        <v>377848</v>
      </c>
      <c r="L306" s="3">
        <f>SUM(L301:L303)</f>
        <v>308848</v>
      </c>
      <c r="M306" s="3">
        <f>SUM(M305)</f>
        <v>69000</v>
      </c>
      <c r="N306" s="16">
        <f t="shared" si="33"/>
        <v>0.43685132408793725</v>
      </c>
      <c r="O306" s="13">
        <f t="shared" si="36"/>
        <v>919314</v>
      </c>
      <c r="P306" s="13">
        <f>SUM(P301:P305)</f>
        <v>715114</v>
      </c>
      <c r="Q306" s="13">
        <f>SUM(Q305)</f>
        <v>204200</v>
      </c>
      <c r="R306" s="3">
        <f t="shared" si="40"/>
        <v>900925</v>
      </c>
      <c r="S306" s="3">
        <f>SUM(S301:S304)</f>
        <v>700145</v>
      </c>
      <c r="T306" s="3">
        <f>SUM(T305)</f>
        <v>200780</v>
      </c>
      <c r="U306" s="16">
        <f t="shared" si="39"/>
        <v>0.979997041272079</v>
      </c>
    </row>
    <row r="307" spans="1:21" s="34" customFormat="1" ht="12" customHeight="1">
      <c r="A307" s="31"/>
      <c r="B307" s="31">
        <v>90095</v>
      </c>
      <c r="C307" s="32">
        <v>4210</v>
      </c>
      <c r="D307" s="36" t="s">
        <v>11</v>
      </c>
      <c r="E307" s="11">
        <v>0</v>
      </c>
      <c r="F307" s="11">
        <v>0</v>
      </c>
      <c r="G307" s="11"/>
      <c r="H307" s="11">
        <f>SUM(I307:J307)</f>
        <v>800</v>
      </c>
      <c r="I307" s="11">
        <v>800</v>
      </c>
      <c r="J307" s="11"/>
      <c r="K307" s="11">
        <f>SUM(L307:M307)</f>
        <v>764</v>
      </c>
      <c r="L307" s="11">
        <v>764</v>
      </c>
      <c r="M307" s="11"/>
      <c r="N307" s="29">
        <f>SUM(K307/H307)</f>
        <v>0.955</v>
      </c>
      <c r="O307" s="28">
        <f t="shared" si="36"/>
        <v>3800</v>
      </c>
      <c r="P307" s="28">
        <v>3800</v>
      </c>
      <c r="Q307" s="28"/>
      <c r="R307" s="11">
        <f t="shared" si="40"/>
        <v>3760</v>
      </c>
      <c r="S307" s="11">
        <v>3760</v>
      </c>
      <c r="T307" s="11"/>
      <c r="U307" s="29">
        <f t="shared" si="39"/>
        <v>0.9894736842105263</v>
      </c>
    </row>
    <row r="308" spans="1:21" s="34" customFormat="1" ht="12" customHeight="1">
      <c r="A308" s="37"/>
      <c r="B308" s="37"/>
      <c r="C308" s="32">
        <v>4270</v>
      </c>
      <c r="D308" s="36" t="s">
        <v>13</v>
      </c>
      <c r="E308" s="11">
        <f t="shared" si="35"/>
        <v>20000</v>
      </c>
      <c r="F308" s="11">
        <f>10000+10000</f>
        <v>20000</v>
      </c>
      <c r="G308" s="2"/>
      <c r="H308" s="11">
        <f t="shared" si="37"/>
        <v>10000</v>
      </c>
      <c r="I308" s="11">
        <v>10000</v>
      </c>
      <c r="J308" s="2"/>
      <c r="K308" s="11">
        <f t="shared" si="38"/>
        <v>3000</v>
      </c>
      <c r="L308" s="11">
        <v>3000</v>
      </c>
      <c r="M308" s="2"/>
      <c r="N308" s="29">
        <f t="shared" si="33"/>
        <v>0.3</v>
      </c>
      <c r="O308" s="28">
        <f t="shared" si="36"/>
        <v>10220</v>
      </c>
      <c r="P308" s="28">
        <v>10220</v>
      </c>
      <c r="Q308" s="28"/>
      <c r="R308" s="11">
        <f t="shared" si="40"/>
        <v>10219</v>
      </c>
      <c r="S308" s="11">
        <v>10219</v>
      </c>
      <c r="T308" s="2"/>
      <c r="U308" s="29">
        <f t="shared" si="39"/>
        <v>0.9999021526418786</v>
      </c>
    </row>
    <row r="309" spans="1:21" s="34" customFormat="1" ht="12" customHeight="1">
      <c r="A309" s="37"/>
      <c r="B309" s="37"/>
      <c r="C309" s="32">
        <v>4300</v>
      </c>
      <c r="D309" s="36" t="s">
        <v>14</v>
      </c>
      <c r="E309" s="11">
        <v>0</v>
      </c>
      <c r="F309" s="11">
        <v>0</v>
      </c>
      <c r="G309" s="2"/>
      <c r="H309" s="11">
        <f>SUM(I309:J309)</f>
        <v>10000</v>
      </c>
      <c r="I309" s="11">
        <v>10000</v>
      </c>
      <c r="J309" s="2"/>
      <c r="K309" s="11">
        <f>SUM(L309:M309)</f>
        <v>0</v>
      </c>
      <c r="L309" s="11">
        <v>0</v>
      </c>
      <c r="M309" s="2"/>
      <c r="N309" s="29">
        <f>SUM(K309/H309)</f>
        <v>0</v>
      </c>
      <c r="O309" s="28">
        <f t="shared" si="36"/>
        <v>10000</v>
      </c>
      <c r="P309" s="28">
        <v>10000</v>
      </c>
      <c r="Q309" s="28"/>
      <c r="R309" s="11">
        <f t="shared" si="40"/>
        <v>561</v>
      </c>
      <c r="S309" s="11">
        <v>561</v>
      </c>
      <c r="T309" s="2"/>
      <c r="U309" s="29">
        <f t="shared" si="39"/>
        <v>0.0561</v>
      </c>
    </row>
    <row r="310" spans="1:21" ht="12" customHeight="1">
      <c r="A310" s="1"/>
      <c r="B310" s="1"/>
      <c r="C310" s="55" t="s">
        <v>89</v>
      </c>
      <c r="D310" s="65"/>
      <c r="E310" s="3">
        <f t="shared" si="35"/>
        <v>20000</v>
      </c>
      <c r="F310" s="3">
        <f>SUM(F308)</f>
        <v>20000</v>
      </c>
      <c r="G310" s="3"/>
      <c r="H310" s="3">
        <f t="shared" si="37"/>
        <v>20800</v>
      </c>
      <c r="I310" s="3">
        <f>SUM(I307:I309)</f>
        <v>20800</v>
      </c>
      <c r="J310" s="3"/>
      <c r="K310" s="3">
        <f t="shared" si="38"/>
        <v>3764</v>
      </c>
      <c r="L310" s="3">
        <f>SUM(L307:L309)</f>
        <v>3764</v>
      </c>
      <c r="M310" s="3"/>
      <c r="N310" s="16">
        <f t="shared" si="33"/>
        <v>0.18096153846153845</v>
      </c>
      <c r="O310" s="13">
        <f t="shared" si="36"/>
        <v>24020</v>
      </c>
      <c r="P310" s="13">
        <f>SUM(P307:P309)</f>
        <v>24020</v>
      </c>
      <c r="Q310" s="13"/>
      <c r="R310" s="3">
        <f aca="true" t="shared" si="41" ref="R310:R334">SUM(S310:T310)</f>
        <v>14540</v>
      </c>
      <c r="S310" s="3">
        <f>SUM(S307:S309)</f>
        <v>14540</v>
      </c>
      <c r="T310" s="3"/>
      <c r="U310" s="16">
        <f t="shared" si="39"/>
        <v>0.6053288925895087</v>
      </c>
    </row>
    <row r="311" spans="1:21" ht="12" customHeight="1">
      <c r="A311" s="62" t="s">
        <v>90</v>
      </c>
      <c r="B311" s="62"/>
      <c r="C311" s="62"/>
      <c r="D311" s="62"/>
      <c r="E311" s="6">
        <f t="shared" si="35"/>
        <v>1244435</v>
      </c>
      <c r="F311" s="6">
        <f>SUM(F290+F292+F297+F300+F306+F310)</f>
        <v>1174435</v>
      </c>
      <c r="G311" s="6">
        <f>SUM(G297+G306)</f>
        <v>70000</v>
      </c>
      <c r="H311" s="6">
        <f t="shared" si="37"/>
        <v>1236735</v>
      </c>
      <c r="I311" s="6">
        <f>SUM(I290+I292+I297+I300+I306+I310)</f>
        <v>1167735</v>
      </c>
      <c r="J311" s="6">
        <f>SUM(J297+J306)</f>
        <v>69000</v>
      </c>
      <c r="K311" s="6">
        <f t="shared" si="38"/>
        <v>438234</v>
      </c>
      <c r="L311" s="6">
        <f>SUM(L290+L292+L297+L300+L306+L310)</f>
        <v>369234</v>
      </c>
      <c r="M311" s="6">
        <f>SUM(M297+M306)</f>
        <v>69000</v>
      </c>
      <c r="N311" s="14">
        <f t="shared" si="33"/>
        <v>0.35434753605259006</v>
      </c>
      <c r="O311" s="7">
        <f t="shared" si="36"/>
        <v>1267773</v>
      </c>
      <c r="P311" s="7">
        <f>SUM(P290+P292+P297+P300+P306+P310)</f>
        <v>1063573</v>
      </c>
      <c r="Q311" s="7">
        <f>SUM(Q290+Q292+Q297+Q300+Q306+Q310)</f>
        <v>204200</v>
      </c>
      <c r="R311" s="6">
        <f t="shared" si="41"/>
        <v>1235062</v>
      </c>
      <c r="S311" s="6">
        <f>SUM(S290+S292+S297+S300+S306+S310)</f>
        <v>1034282</v>
      </c>
      <c r="T311" s="6">
        <f>SUM(T297+T306)</f>
        <v>200780</v>
      </c>
      <c r="U311" s="14">
        <f t="shared" si="39"/>
        <v>0.9741980622714003</v>
      </c>
    </row>
    <row r="312" spans="1:21" s="34" customFormat="1" ht="12" customHeight="1">
      <c r="A312" s="1">
        <v>921</v>
      </c>
      <c r="B312" s="31">
        <v>92109</v>
      </c>
      <c r="C312" s="32">
        <v>3030</v>
      </c>
      <c r="D312" s="36" t="s">
        <v>10</v>
      </c>
      <c r="E312" s="11">
        <f t="shared" si="35"/>
        <v>3500</v>
      </c>
      <c r="F312" s="11">
        <v>3500</v>
      </c>
      <c r="G312" s="11"/>
      <c r="H312" s="11">
        <f t="shared" si="37"/>
        <v>3500</v>
      </c>
      <c r="I312" s="11">
        <v>3500</v>
      </c>
      <c r="J312" s="11"/>
      <c r="K312" s="11">
        <f t="shared" si="38"/>
        <v>2100</v>
      </c>
      <c r="L312" s="11">
        <v>2100</v>
      </c>
      <c r="M312" s="11"/>
      <c r="N312" s="29">
        <f t="shared" si="33"/>
        <v>0.6</v>
      </c>
      <c r="O312" s="28">
        <f t="shared" si="36"/>
        <v>2012</v>
      </c>
      <c r="P312" s="28">
        <v>2012</v>
      </c>
      <c r="Q312" s="28"/>
      <c r="R312" s="11">
        <f t="shared" si="41"/>
        <v>2011</v>
      </c>
      <c r="S312" s="11">
        <v>2011</v>
      </c>
      <c r="T312" s="11"/>
      <c r="U312" s="29">
        <f t="shared" si="39"/>
        <v>0.9995029821073559</v>
      </c>
    </row>
    <row r="313" spans="1:21" s="34" customFormat="1" ht="12" customHeight="1">
      <c r="A313" s="39"/>
      <c r="B313" s="39"/>
      <c r="C313" s="32">
        <v>4210</v>
      </c>
      <c r="D313" s="36" t="s">
        <v>11</v>
      </c>
      <c r="E313" s="11">
        <f t="shared" si="35"/>
        <v>9600</v>
      </c>
      <c r="F313" s="11">
        <v>9600</v>
      </c>
      <c r="G313" s="11"/>
      <c r="H313" s="11">
        <f t="shared" si="37"/>
        <v>9600</v>
      </c>
      <c r="I313" s="11">
        <v>9600</v>
      </c>
      <c r="J313" s="11"/>
      <c r="K313" s="11">
        <f t="shared" si="38"/>
        <v>2278</v>
      </c>
      <c r="L313" s="11">
        <v>2278</v>
      </c>
      <c r="M313" s="11"/>
      <c r="N313" s="29">
        <f t="shared" si="33"/>
        <v>0.23729166666666668</v>
      </c>
      <c r="O313" s="28">
        <f t="shared" si="36"/>
        <v>9090</v>
      </c>
      <c r="P313" s="28">
        <v>9090</v>
      </c>
      <c r="Q313" s="28"/>
      <c r="R313" s="11">
        <f t="shared" si="41"/>
        <v>9078</v>
      </c>
      <c r="S313" s="11">
        <v>9078</v>
      </c>
      <c r="T313" s="11"/>
      <c r="U313" s="29">
        <f t="shared" si="39"/>
        <v>0.9986798679867986</v>
      </c>
    </row>
    <row r="314" spans="1:21" s="34" customFormat="1" ht="12" customHeight="1">
      <c r="A314" s="31"/>
      <c r="B314" s="31"/>
      <c r="C314" s="32">
        <v>4260</v>
      </c>
      <c r="D314" s="36" t="s">
        <v>28</v>
      </c>
      <c r="E314" s="11">
        <f t="shared" si="35"/>
        <v>600</v>
      </c>
      <c r="F314" s="11">
        <v>600</v>
      </c>
      <c r="G314" s="11"/>
      <c r="H314" s="11">
        <f t="shared" si="37"/>
        <v>600</v>
      </c>
      <c r="I314" s="11">
        <v>600</v>
      </c>
      <c r="J314" s="11"/>
      <c r="K314" s="11">
        <f t="shared" si="38"/>
        <v>392</v>
      </c>
      <c r="L314" s="11">
        <v>392</v>
      </c>
      <c r="M314" s="11"/>
      <c r="N314" s="29">
        <f t="shared" si="33"/>
        <v>0.6533333333333333</v>
      </c>
      <c r="O314" s="28">
        <f t="shared" si="36"/>
        <v>562</v>
      </c>
      <c r="P314" s="28">
        <v>562</v>
      </c>
      <c r="Q314" s="28"/>
      <c r="R314" s="11">
        <f t="shared" si="41"/>
        <v>562</v>
      </c>
      <c r="S314" s="11">
        <v>562</v>
      </c>
      <c r="T314" s="11"/>
      <c r="U314" s="29">
        <f t="shared" si="39"/>
        <v>1</v>
      </c>
    </row>
    <row r="315" spans="1:21" s="34" customFormat="1" ht="12" customHeight="1">
      <c r="A315" s="31"/>
      <c r="B315" s="31"/>
      <c r="C315" s="32">
        <v>4270</v>
      </c>
      <c r="D315" s="36" t="s">
        <v>13</v>
      </c>
      <c r="E315" s="11">
        <f>SUM(F315:G315)</f>
        <v>0</v>
      </c>
      <c r="F315" s="11"/>
      <c r="G315" s="2"/>
      <c r="H315" s="11">
        <f>SUM(I315:J315)</f>
        <v>10000</v>
      </c>
      <c r="I315" s="11">
        <v>10000</v>
      </c>
      <c r="J315" s="2"/>
      <c r="K315" s="11">
        <f>SUM(L315:M315)</f>
        <v>3000</v>
      </c>
      <c r="L315" s="11">
        <v>3000</v>
      </c>
      <c r="M315" s="2"/>
      <c r="N315" s="29">
        <f>SUM(K315/H315)</f>
        <v>0.3</v>
      </c>
      <c r="O315" s="28">
        <f t="shared" si="36"/>
        <v>958</v>
      </c>
      <c r="P315" s="28">
        <v>958</v>
      </c>
      <c r="Q315" s="28"/>
      <c r="R315" s="11">
        <f t="shared" si="41"/>
        <v>958</v>
      </c>
      <c r="S315" s="11">
        <v>958</v>
      </c>
      <c r="T315" s="2"/>
      <c r="U315" s="29">
        <f>SUM(R315/O315)</f>
        <v>1</v>
      </c>
    </row>
    <row r="316" spans="1:21" s="34" customFormat="1" ht="12" customHeight="1">
      <c r="A316" s="31"/>
      <c r="B316" s="31"/>
      <c r="C316" s="32">
        <v>4300</v>
      </c>
      <c r="D316" s="36" t="s">
        <v>54</v>
      </c>
      <c r="E316" s="11">
        <f t="shared" si="35"/>
        <v>13900</v>
      </c>
      <c r="F316" s="11">
        <v>13900</v>
      </c>
      <c r="G316" s="11"/>
      <c r="H316" s="11">
        <f t="shared" si="37"/>
        <v>13900</v>
      </c>
      <c r="I316" s="11">
        <v>13900</v>
      </c>
      <c r="J316" s="11"/>
      <c r="K316" s="11">
        <f t="shared" si="38"/>
        <v>4711</v>
      </c>
      <c r="L316" s="11">
        <v>4711</v>
      </c>
      <c r="M316" s="11"/>
      <c r="N316" s="29">
        <f t="shared" si="33"/>
        <v>0.3389208633093525</v>
      </c>
      <c r="O316" s="28">
        <f t="shared" si="36"/>
        <v>16798</v>
      </c>
      <c r="P316" s="28">
        <v>16798</v>
      </c>
      <c r="Q316" s="28"/>
      <c r="R316" s="11">
        <f t="shared" si="41"/>
        <v>16716</v>
      </c>
      <c r="S316" s="11">
        <v>16716</v>
      </c>
      <c r="T316" s="11"/>
      <c r="U316" s="29">
        <f t="shared" si="39"/>
        <v>0.9951184664841053</v>
      </c>
    </row>
    <row r="317" spans="1:21" s="34" customFormat="1" ht="12" customHeight="1">
      <c r="A317" s="31"/>
      <c r="B317" s="31"/>
      <c r="C317" s="32">
        <v>4430</v>
      </c>
      <c r="D317" s="36" t="s">
        <v>20</v>
      </c>
      <c r="E317" s="11">
        <f t="shared" si="35"/>
        <v>400</v>
      </c>
      <c r="F317" s="11">
        <v>400</v>
      </c>
      <c r="G317" s="11"/>
      <c r="H317" s="11">
        <f t="shared" si="37"/>
        <v>400</v>
      </c>
      <c r="I317" s="11">
        <v>400</v>
      </c>
      <c r="J317" s="11"/>
      <c r="K317" s="11">
        <f t="shared" si="38"/>
        <v>0</v>
      </c>
      <c r="L317" s="11">
        <v>0</v>
      </c>
      <c r="M317" s="11"/>
      <c r="N317" s="29">
        <f aca="true" t="shared" si="42" ref="N317:N335">SUM(K317/H317)</f>
        <v>0</v>
      </c>
      <c r="O317" s="28">
        <f t="shared" si="36"/>
        <v>288</v>
      </c>
      <c r="P317" s="28">
        <v>288</v>
      </c>
      <c r="Q317" s="28"/>
      <c r="R317" s="11">
        <f t="shared" si="41"/>
        <v>288</v>
      </c>
      <c r="S317" s="11">
        <v>288</v>
      </c>
      <c r="T317" s="11"/>
      <c r="U317" s="29">
        <f t="shared" si="39"/>
        <v>1</v>
      </c>
    </row>
    <row r="318" spans="1:21" ht="12" customHeight="1">
      <c r="A318" s="1"/>
      <c r="B318" s="1"/>
      <c r="C318" s="55" t="s">
        <v>91</v>
      </c>
      <c r="D318" s="55"/>
      <c r="E318" s="3">
        <f t="shared" si="35"/>
        <v>28000</v>
      </c>
      <c r="F318" s="3">
        <f>SUM(F312:F317)</f>
        <v>28000</v>
      </c>
      <c r="G318" s="3">
        <f>SUM(G313+G314+G316+G312+G317)</f>
        <v>0</v>
      </c>
      <c r="H318" s="3">
        <f t="shared" si="37"/>
        <v>38000</v>
      </c>
      <c r="I318" s="3">
        <f>SUM(I312:I317)</f>
        <v>38000</v>
      </c>
      <c r="J318" s="3">
        <f>SUM(J313+J314+J316+J312+J317)</f>
        <v>0</v>
      </c>
      <c r="K318" s="3">
        <f t="shared" si="38"/>
        <v>12481</v>
      </c>
      <c r="L318" s="3">
        <f>SUM(L312:L317)</f>
        <v>12481</v>
      </c>
      <c r="M318" s="3">
        <f>SUM(M313+M314+M316+M312+M317)</f>
        <v>0</v>
      </c>
      <c r="N318" s="16">
        <f t="shared" si="42"/>
        <v>0.32844736842105265</v>
      </c>
      <c r="O318" s="13">
        <f t="shared" si="36"/>
        <v>29708</v>
      </c>
      <c r="P318" s="13">
        <f>SUM(P312:P317)</f>
        <v>29708</v>
      </c>
      <c r="Q318" s="13"/>
      <c r="R318" s="3">
        <f t="shared" si="41"/>
        <v>29613</v>
      </c>
      <c r="S318" s="3">
        <f>SUM(S312:S317)</f>
        <v>29613</v>
      </c>
      <c r="T318" s="3">
        <f>SUM(T313+T314+T316+T312+T317)</f>
        <v>0</v>
      </c>
      <c r="U318" s="16">
        <f t="shared" si="39"/>
        <v>0.9968022081594183</v>
      </c>
    </row>
    <row r="319" spans="1:21" s="34" customFormat="1" ht="12" customHeight="1">
      <c r="A319" s="31"/>
      <c r="B319" s="31">
        <v>92116</v>
      </c>
      <c r="C319" s="32">
        <v>2550</v>
      </c>
      <c r="D319" s="36" t="s">
        <v>138</v>
      </c>
      <c r="E319" s="11">
        <f t="shared" si="35"/>
        <v>306700</v>
      </c>
      <c r="F319" s="11">
        <v>306700</v>
      </c>
      <c r="G319" s="11"/>
      <c r="H319" s="11">
        <f t="shared" si="37"/>
        <v>306700</v>
      </c>
      <c r="I319" s="11">
        <v>306700</v>
      </c>
      <c r="J319" s="11"/>
      <c r="K319" s="11">
        <f t="shared" si="38"/>
        <v>192100</v>
      </c>
      <c r="L319" s="11">
        <v>192100</v>
      </c>
      <c r="M319" s="11"/>
      <c r="N319" s="29">
        <f t="shared" si="42"/>
        <v>0.6263449625040757</v>
      </c>
      <c r="O319" s="28">
        <f t="shared" si="36"/>
        <v>291900</v>
      </c>
      <c r="P319" s="28">
        <v>291900</v>
      </c>
      <c r="Q319" s="28"/>
      <c r="R319" s="11">
        <f t="shared" si="41"/>
        <v>288400</v>
      </c>
      <c r="S319" s="11">
        <v>288400</v>
      </c>
      <c r="T319" s="11"/>
      <c r="U319" s="29">
        <f t="shared" si="39"/>
        <v>0.988009592326139</v>
      </c>
    </row>
    <row r="320" spans="1:21" ht="12" customHeight="1">
      <c r="A320" s="1"/>
      <c r="B320" s="1"/>
      <c r="C320" s="55" t="s">
        <v>92</v>
      </c>
      <c r="D320" s="55"/>
      <c r="E320" s="3">
        <f t="shared" si="35"/>
        <v>306700</v>
      </c>
      <c r="F320" s="3">
        <f>SUM(F319)</f>
        <v>306700</v>
      </c>
      <c r="G320" s="3">
        <f>SUM(G319)</f>
        <v>0</v>
      </c>
      <c r="H320" s="3">
        <f t="shared" si="37"/>
        <v>306700</v>
      </c>
      <c r="I320" s="3">
        <f>SUM(I319)</f>
        <v>306700</v>
      </c>
      <c r="J320" s="3">
        <f>SUM(J319)</f>
        <v>0</v>
      </c>
      <c r="K320" s="3">
        <f t="shared" si="38"/>
        <v>192100</v>
      </c>
      <c r="L320" s="3">
        <f>SUM(L319)</f>
        <v>192100</v>
      </c>
      <c r="M320" s="3">
        <f>SUM(M319)</f>
        <v>0</v>
      </c>
      <c r="N320" s="16">
        <f t="shared" si="42"/>
        <v>0.6263449625040757</v>
      </c>
      <c r="O320" s="13">
        <f t="shared" si="36"/>
        <v>291900</v>
      </c>
      <c r="P320" s="13">
        <f>SUM(P319)</f>
        <v>291900</v>
      </c>
      <c r="Q320" s="13"/>
      <c r="R320" s="3">
        <f t="shared" si="41"/>
        <v>288400</v>
      </c>
      <c r="S320" s="3">
        <f>SUM(S319)</f>
        <v>288400</v>
      </c>
      <c r="T320" s="3">
        <f>SUM(T319)</f>
        <v>0</v>
      </c>
      <c r="U320" s="16">
        <f t="shared" si="39"/>
        <v>0.988009592326139</v>
      </c>
    </row>
    <row r="321" spans="1:21" s="34" customFormat="1" ht="12" customHeight="1">
      <c r="A321" s="25"/>
      <c r="B321" s="25">
        <v>92120</v>
      </c>
      <c r="C321" s="32">
        <v>4210</v>
      </c>
      <c r="D321" s="36" t="s">
        <v>11</v>
      </c>
      <c r="E321" s="11">
        <f t="shared" si="35"/>
        <v>11000</v>
      </c>
      <c r="F321" s="44">
        <v>11000</v>
      </c>
      <c r="G321" s="25"/>
      <c r="H321" s="11">
        <f t="shared" si="37"/>
        <v>11000</v>
      </c>
      <c r="I321" s="44">
        <v>11000</v>
      </c>
      <c r="J321" s="25"/>
      <c r="K321" s="11">
        <f t="shared" si="38"/>
        <v>0</v>
      </c>
      <c r="L321" s="44">
        <v>0</v>
      </c>
      <c r="M321" s="25"/>
      <c r="N321" s="29">
        <f t="shared" si="42"/>
        <v>0</v>
      </c>
      <c r="O321" s="28">
        <f t="shared" si="36"/>
        <v>11000</v>
      </c>
      <c r="P321" s="28">
        <v>11000</v>
      </c>
      <c r="Q321" s="28"/>
      <c r="R321" s="11">
        <f t="shared" si="41"/>
        <v>8830</v>
      </c>
      <c r="S321" s="44">
        <v>8830</v>
      </c>
      <c r="T321" s="25"/>
      <c r="U321" s="29">
        <f t="shared" si="39"/>
        <v>0.8027272727272727</v>
      </c>
    </row>
    <row r="322" spans="1:21" s="34" customFormat="1" ht="12" customHeight="1">
      <c r="A322" s="25"/>
      <c r="B322" s="25"/>
      <c r="C322" s="32">
        <v>4260</v>
      </c>
      <c r="D322" s="36" t="s">
        <v>28</v>
      </c>
      <c r="E322" s="11">
        <f t="shared" si="35"/>
        <v>700</v>
      </c>
      <c r="F322" s="44">
        <v>700</v>
      </c>
      <c r="G322" s="25"/>
      <c r="H322" s="11">
        <f t="shared" si="37"/>
        <v>700</v>
      </c>
      <c r="I322" s="44">
        <v>700</v>
      </c>
      <c r="J322" s="25"/>
      <c r="K322" s="11">
        <f t="shared" si="38"/>
        <v>196</v>
      </c>
      <c r="L322" s="44">
        <v>196</v>
      </c>
      <c r="M322" s="25"/>
      <c r="N322" s="29">
        <f t="shared" si="42"/>
        <v>0.28</v>
      </c>
      <c r="O322" s="28">
        <f t="shared" si="36"/>
        <v>700</v>
      </c>
      <c r="P322" s="28">
        <v>700</v>
      </c>
      <c r="Q322" s="28"/>
      <c r="R322" s="11">
        <f t="shared" si="41"/>
        <v>457</v>
      </c>
      <c r="S322" s="44">
        <v>457</v>
      </c>
      <c r="T322" s="25"/>
      <c r="U322" s="29">
        <f t="shared" si="39"/>
        <v>0.6528571428571428</v>
      </c>
    </row>
    <row r="323" spans="1:21" s="34" customFormat="1" ht="12" customHeight="1">
      <c r="A323" s="25"/>
      <c r="B323" s="25"/>
      <c r="C323" s="32">
        <v>4300</v>
      </c>
      <c r="D323" s="36" t="s">
        <v>54</v>
      </c>
      <c r="E323" s="11">
        <f t="shared" si="35"/>
        <v>40000</v>
      </c>
      <c r="F323" s="44">
        <v>40000</v>
      </c>
      <c r="G323" s="25"/>
      <c r="H323" s="11">
        <f t="shared" si="37"/>
        <v>40000</v>
      </c>
      <c r="I323" s="44">
        <v>40000</v>
      </c>
      <c r="J323" s="25"/>
      <c r="K323" s="11">
        <f t="shared" si="38"/>
        <v>0</v>
      </c>
      <c r="L323" s="44">
        <v>0</v>
      </c>
      <c r="M323" s="25"/>
      <c r="N323" s="29">
        <f t="shared" si="42"/>
        <v>0</v>
      </c>
      <c r="O323" s="28">
        <f t="shared" si="36"/>
        <v>35000</v>
      </c>
      <c r="P323" s="28">
        <v>35000</v>
      </c>
      <c r="Q323" s="28"/>
      <c r="R323" s="11">
        <f t="shared" si="41"/>
        <v>33990</v>
      </c>
      <c r="S323" s="44">
        <v>33990</v>
      </c>
      <c r="T323" s="25"/>
      <c r="U323" s="29">
        <f t="shared" si="39"/>
        <v>0.9711428571428572</v>
      </c>
    </row>
    <row r="324" spans="1:21" ht="12" customHeight="1">
      <c r="A324" s="25"/>
      <c r="B324" s="25"/>
      <c r="C324" s="74" t="s">
        <v>93</v>
      </c>
      <c r="D324" s="75"/>
      <c r="E324" s="3">
        <f t="shared" si="35"/>
        <v>51700</v>
      </c>
      <c r="F324" s="26">
        <f>SUM(F321:F323)</f>
        <v>51700</v>
      </c>
      <c r="G324" s="27"/>
      <c r="H324" s="3">
        <f t="shared" si="37"/>
        <v>51700</v>
      </c>
      <c r="I324" s="26">
        <f>SUM(I321:I323)</f>
        <v>51700</v>
      </c>
      <c r="J324" s="27"/>
      <c r="K324" s="3">
        <f t="shared" si="38"/>
        <v>196</v>
      </c>
      <c r="L324" s="26">
        <f>SUM(L321:L323)</f>
        <v>196</v>
      </c>
      <c r="M324" s="27"/>
      <c r="N324" s="16">
        <f t="shared" si="42"/>
        <v>0.00379110251450677</v>
      </c>
      <c r="O324" s="13">
        <f t="shared" si="36"/>
        <v>46700</v>
      </c>
      <c r="P324" s="13">
        <f>SUM(P321:P323)</f>
        <v>46700</v>
      </c>
      <c r="Q324" s="13"/>
      <c r="R324" s="3">
        <f t="shared" si="41"/>
        <v>43277</v>
      </c>
      <c r="S324" s="26">
        <f>SUM(S321:S323)</f>
        <v>43277</v>
      </c>
      <c r="T324" s="27"/>
      <c r="U324" s="16">
        <f t="shared" si="39"/>
        <v>0.9267023554603855</v>
      </c>
    </row>
    <row r="325" spans="1:21" ht="12" customHeight="1">
      <c r="A325" s="62" t="s">
        <v>94</v>
      </c>
      <c r="B325" s="62"/>
      <c r="C325" s="62"/>
      <c r="D325" s="62"/>
      <c r="E325" s="6">
        <f t="shared" si="35"/>
        <v>386400</v>
      </c>
      <c r="F325" s="6">
        <f>SUM(F318+F320+F324)</f>
        <v>386400</v>
      </c>
      <c r="G325" s="6">
        <f>SUM(G318)</f>
        <v>0</v>
      </c>
      <c r="H325" s="6">
        <f t="shared" si="37"/>
        <v>396400</v>
      </c>
      <c r="I325" s="6">
        <f>SUM(I318+I320+I324)</f>
        <v>396400</v>
      </c>
      <c r="J325" s="6">
        <f>SUM(J318)</f>
        <v>0</v>
      </c>
      <c r="K325" s="6">
        <f t="shared" si="38"/>
        <v>204777</v>
      </c>
      <c r="L325" s="6">
        <f>SUM(L318+L320+L324)</f>
        <v>204777</v>
      </c>
      <c r="M325" s="6">
        <f>SUM(M318)</f>
        <v>0</v>
      </c>
      <c r="N325" s="14">
        <f t="shared" si="42"/>
        <v>0.5165918264379414</v>
      </c>
      <c r="O325" s="7">
        <f t="shared" si="36"/>
        <v>368308</v>
      </c>
      <c r="P325" s="7">
        <f>SUM(P318+P320+P324)</f>
        <v>368308</v>
      </c>
      <c r="Q325" s="7">
        <f>SUM(Q318+Q320+Q324)</f>
        <v>0</v>
      </c>
      <c r="R325" s="6">
        <f t="shared" si="41"/>
        <v>361290</v>
      </c>
      <c r="S325" s="6">
        <f>SUM(S318+S320+S324)</f>
        <v>361290</v>
      </c>
      <c r="T325" s="6">
        <f>SUM(T318)</f>
        <v>0</v>
      </c>
      <c r="U325" s="14">
        <f t="shared" si="39"/>
        <v>0.9809452957850495</v>
      </c>
    </row>
    <row r="326" spans="1:21" s="34" customFormat="1" ht="12" customHeight="1">
      <c r="A326" s="4">
        <v>926</v>
      </c>
      <c r="B326" s="33">
        <v>92601</v>
      </c>
      <c r="C326" s="32">
        <v>6050</v>
      </c>
      <c r="D326" s="31" t="s">
        <v>136</v>
      </c>
      <c r="E326" s="11">
        <f>SUM(F326:G326)</f>
        <v>300000</v>
      </c>
      <c r="F326" s="11"/>
      <c r="G326" s="11">
        <v>300000</v>
      </c>
      <c r="H326" s="11">
        <f aca="true" t="shared" si="43" ref="H326:H334">SUM(I326:J326)</f>
        <v>300000</v>
      </c>
      <c r="I326" s="11"/>
      <c r="J326" s="11">
        <v>300000</v>
      </c>
      <c r="K326" s="11">
        <f aca="true" t="shared" si="44" ref="K326:K334">SUM(L326:M326)</f>
        <v>25000</v>
      </c>
      <c r="L326" s="11"/>
      <c r="M326" s="11">
        <v>25000</v>
      </c>
      <c r="N326" s="29">
        <f t="shared" si="42"/>
        <v>0.08333333333333333</v>
      </c>
      <c r="O326" s="28">
        <f t="shared" si="36"/>
        <v>274786</v>
      </c>
      <c r="P326" s="28">
        <v>0</v>
      </c>
      <c r="Q326" s="28">
        <v>274786</v>
      </c>
      <c r="R326" s="11">
        <f t="shared" si="41"/>
        <v>274786</v>
      </c>
      <c r="S326" s="11"/>
      <c r="T326" s="11">
        <v>274786</v>
      </c>
      <c r="U326" s="29">
        <f t="shared" si="39"/>
        <v>1</v>
      </c>
    </row>
    <row r="327" spans="1:21" s="34" customFormat="1" ht="12" customHeight="1">
      <c r="A327" s="33"/>
      <c r="B327" s="33"/>
      <c r="C327" s="32">
        <v>6060</v>
      </c>
      <c r="D327" s="31" t="s">
        <v>127</v>
      </c>
      <c r="E327" s="11">
        <f>SUM(F327:G327)</f>
        <v>10000</v>
      </c>
      <c r="F327" s="11"/>
      <c r="G327" s="11">
        <v>10000</v>
      </c>
      <c r="H327" s="11">
        <f t="shared" si="43"/>
        <v>10000</v>
      </c>
      <c r="I327" s="11"/>
      <c r="J327" s="11">
        <v>10000</v>
      </c>
      <c r="K327" s="11">
        <f t="shared" si="44"/>
        <v>0</v>
      </c>
      <c r="L327" s="11"/>
      <c r="M327" s="11">
        <v>0</v>
      </c>
      <c r="N327" s="29">
        <f t="shared" si="42"/>
        <v>0</v>
      </c>
      <c r="O327" s="28">
        <f t="shared" si="36"/>
        <v>10000</v>
      </c>
      <c r="P327" s="28">
        <v>0</v>
      </c>
      <c r="Q327" s="28">
        <v>10000</v>
      </c>
      <c r="R327" s="11">
        <f t="shared" si="41"/>
        <v>9953</v>
      </c>
      <c r="S327" s="11"/>
      <c r="T327" s="11">
        <v>9953</v>
      </c>
      <c r="U327" s="29">
        <f t="shared" si="39"/>
        <v>0.9953</v>
      </c>
    </row>
    <row r="328" spans="1:21" ht="12" customHeight="1">
      <c r="A328" s="4"/>
      <c r="B328" s="4"/>
      <c r="C328" s="55" t="s">
        <v>95</v>
      </c>
      <c r="D328" s="76"/>
      <c r="E328" s="3">
        <f>SUM(F328:G328)</f>
        <v>310000</v>
      </c>
      <c r="F328" s="3"/>
      <c r="G328" s="3">
        <f>SUM(G326:G327)</f>
        <v>310000</v>
      </c>
      <c r="H328" s="3">
        <f t="shared" si="43"/>
        <v>310000</v>
      </c>
      <c r="I328" s="3"/>
      <c r="J328" s="3">
        <f>SUM(J326:J327)</f>
        <v>310000</v>
      </c>
      <c r="K328" s="3">
        <f t="shared" si="44"/>
        <v>25000</v>
      </c>
      <c r="L328" s="3"/>
      <c r="M328" s="3">
        <f>SUM(M326:M327)</f>
        <v>25000</v>
      </c>
      <c r="N328" s="16">
        <f t="shared" si="42"/>
        <v>0.08064516129032258</v>
      </c>
      <c r="O328" s="13">
        <f t="shared" si="36"/>
        <v>284786</v>
      </c>
      <c r="P328" s="13">
        <f>SUM(P326:P327)</f>
        <v>0</v>
      </c>
      <c r="Q328" s="13">
        <f>SUM(Q326:Q327)</f>
        <v>284786</v>
      </c>
      <c r="R328" s="3">
        <f t="shared" si="41"/>
        <v>284739</v>
      </c>
      <c r="S328" s="3"/>
      <c r="T328" s="3">
        <f>SUM(T326:T327)</f>
        <v>284739</v>
      </c>
      <c r="U328" s="16">
        <f t="shared" si="39"/>
        <v>0.9998349637973777</v>
      </c>
    </row>
    <row r="329" spans="1:21" s="34" customFormat="1" ht="12" customHeight="1">
      <c r="A329" s="33"/>
      <c r="B329" s="33">
        <v>92605</v>
      </c>
      <c r="C329" s="32">
        <v>3030</v>
      </c>
      <c r="D329" s="36" t="s">
        <v>10</v>
      </c>
      <c r="E329" s="11">
        <f t="shared" si="35"/>
        <v>5000</v>
      </c>
      <c r="F329" s="11">
        <v>5000</v>
      </c>
      <c r="G329" s="11"/>
      <c r="H329" s="11">
        <f t="shared" si="43"/>
        <v>5000</v>
      </c>
      <c r="I329" s="11">
        <v>5000</v>
      </c>
      <c r="J329" s="11"/>
      <c r="K329" s="11">
        <f t="shared" si="44"/>
        <v>1000</v>
      </c>
      <c r="L329" s="11">
        <v>1000</v>
      </c>
      <c r="M329" s="11"/>
      <c r="N329" s="29">
        <f t="shared" si="42"/>
        <v>0.2</v>
      </c>
      <c r="O329" s="28">
        <f t="shared" si="36"/>
        <v>1000</v>
      </c>
      <c r="P329" s="28">
        <f>SUM(S329)</f>
        <v>1000</v>
      </c>
      <c r="Q329" s="28"/>
      <c r="R329" s="11">
        <f t="shared" si="41"/>
        <v>1000</v>
      </c>
      <c r="S329" s="11">
        <v>1000</v>
      </c>
      <c r="T329" s="11"/>
      <c r="U329" s="29">
        <f t="shared" si="39"/>
        <v>1</v>
      </c>
    </row>
    <row r="330" spans="1:21" s="34" customFormat="1" ht="12" customHeight="1">
      <c r="A330" s="39"/>
      <c r="B330" s="39"/>
      <c r="C330" s="32">
        <v>4210</v>
      </c>
      <c r="D330" s="36" t="s">
        <v>11</v>
      </c>
      <c r="E330" s="11">
        <f t="shared" si="35"/>
        <v>15000</v>
      </c>
      <c r="F330" s="11">
        <v>15000</v>
      </c>
      <c r="G330" s="11"/>
      <c r="H330" s="11">
        <f t="shared" si="43"/>
        <v>23450</v>
      </c>
      <c r="I330" s="11">
        <v>23450</v>
      </c>
      <c r="J330" s="11"/>
      <c r="K330" s="11">
        <f t="shared" si="44"/>
        <v>10196</v>
      </c>
      <c r="L330" s="11">
        <v>10196</v>
      </c>
      <c r="M330" s="11"/>
      <c r="N330" s="29">
        <f t="shared" si="42"/>
        <v>0.4347974413646055</v>
      </c>
      <c r="O330" s="28">
        <f aca="true" t="shared" si="45" ref="O330:O335">SUM(P330:Q330)</f>
        <v>23450</v>
      </c>
      <c r="P330" s="28">
        <v>23450</v>
      </c>
      <c r="Q330" s="28"/>
      <c r="R330" s="11">
        <f t="shared" si="41"/>
        <v>23449</v>
      </c>
      <c r="S330" s="11">
        <v>23449</v>
      </c>
      <c r="T330" s="11"/>
      <c r="U330" s="29">
        <f t="shared" si="39"/>
        <v>0.9999573560767591</v>
      </c>
    </row>
    <row r="331" spans="1:21" s="34" customFormat="1" ht="12" customHeight="1">
      <c r="A331" s="39"/>
      <c r="B331" s="39"/>
      <c r="C331" s="32">
        <v>4300</v>
      </c>
      <c r="D331" s="36" t="s">
        <v>54</v>
      </c>
      <c r="E331" s="11">
        <f>SUM(F331:G331)</f>
        <v>34570</v>
      </c>
      <c r="F331" s="11">
        <f>40000-5430</f>
        <v>34570</v>
      </c>
      <c r="G331" s="11"/>
      <c r="H331" s="11">
        <f t="shared" si="43"/>
        <v>54770</v>
      </c>
      <c r="I331" s="11">
        <v>54770</v>
      </c>
      <c r="J331" s="11"/>
      <c r="K331" s="11">
        <f t="shared" si="44"/>
        <v>31449</v>
      </c>
      <c r="L331" s="11">
        <v>31449</v>
      </c>
      <c r="M331" s="11"/>
      <c r="N331" s="29">
        <f t="shared" si="42"/>
        <v>0.5742012050392551</v>
      </c>
      <c r="O331" s="28">
        <f t="shared" si="45"/>
        <v>36984</v>
      </c>
      <c r="P331" s="28">
        <v>36984</v>
      </c>
      <c r="Q331" s="28"/>
      <c r="R331" s="11">
        <f t="shared" si="41"/>
        <v>36960</v>
      </c>
      <c r="S331" s="11">
        <v>36960</v>
      </c>
      <c r="T331" s="11"/>
      <c r="U331" s="29">
        <f t="shared" si="39"/>
        <v>0.9993510707332901</v>
      </c>
    </row>
    <row r="332" spans="1:21" s="34" customFormat="1" ht="12" customHeight="1">
      <c r="A332" s="31"/>
      <c r="B332" s="31"/>
      <c r="C332" s="32">
        <v>4430</v>
      </c>
      <c r="D332" s="36" t="s">
        <v>20</v>
      </c>
      <c r="E332" s="11">
        <f>SUM(F332:G332)</f>
        <v>5430</v>
      </c>
      <c r="F332" s="25">
        <v>5430</v>
      </c>
      <c r="G332" s="25"/>
      <c r="H332" s="11">
        <f t="shared" si="43"/>
        <v>6430</v>
      </c>
      <c r="I332" s="25">
        <v>6430</v>
      </c>
      <c r="J332" s="25"/>
      <c r="K332" s="11">
        <f t="shared" si="44"/>
        <v>6331</v>
      </c>
      <c r="L332" s="25">
        <v>6331</v>
      </c>
      <c r="M332" s="25"/>
      <c r="N332" s="29">
        <f t="shared" si="42"/>
        <v>0.9846034214618974</v>
      </c>
      <c r="O332" s="28">
        <f t="shared" si="45"/>
        <v>6430</v>
      </c>
      <c r="P332" s="28">
        <v>6430</v>
      </c>
      <c r="Q332" s="28"/>
      <c r="R332" s="11">
        <f t="shared" si="41"/>
        <v>6331</v>
      </c>
      <c r="S332" s="25">
        <v>6331</v>
      </c>
      <c r="T332" s="25"/>
      <c r="U332" s="29">
        <f t="shared" si="39"/>
        <v>0.9846034214618974</v>
      </c>
    </row>
    <row r="333" spans="1:21" ht="23.25" customHeight="1">
      <c r="A333" s="1"/>
      <c r="B333" s="1"/>
      <c r="C333" s="55" t="s">
        <v>96</v>
      </c>
      <c r="D333" s="55"/>
      <c r="E333" s="3">
        <f t="shared" si="35"/>
        <v>60000</v>
      </c>
      <c r="F333" s="3">
        <f>SUM(F329:F332)</f>
        <v>60000</v>
      </c>
      <c r="G333" s="3"/>
      <c r="H333" s="3">
        <f t="shared" si="43"/>
        <v>89650</v>
      </c>
      <c r="I333" s="3">
        <f>SUM(I329:I332)</f>
        <v>89650</v>
      </c>
      <c r="J333" s="3"/>
      <c r="K333" s="3">
        <f t="shared" si="44"/>
        <v>48976</v>
      </c>
      <c r="L333" s="3">
        <f>SUM(L329:L332)</f>
        <v>48976</v>
      </c>
      <c r="M333" s="3"/>
      <c r="N333" s="16">
        <f t="shared" si="42"/>
        <v>0.5463022866703848</v>
      </c>
      <c r="O333" s="13">
        <f t="shared" si="45"/>
        <v>67864</v>
      </c>
      <c r="P333" s="13">
        <f>SUM(P329:P332)</f>
        <v>67864</v>
      </c>
      <c r="Q333" s="13"/>
      <c r="R333" s="3">
        <f t="shared" si="41"/>
        <v>67740</v>
      </c>
      <c r="S333" s="3">
        <f>SUM(S329:S332)</f>
        <v>67740</v>
      </c>
      <c r="T333" s="3"/>
      <c r="U333" s="16">
        <f t="shared" si="39"/>
        <v>0.9981728162206767</v>
      </c>
    </row>
    <row r="334" spans="1:21" ht="12" customHeight="1">
      <c r="A334" s="62" t="s">
        <v>97</v>
      </c>
      <c r="B334" s="62"/>
      <c r="C334" s="62"/>
      <c r="D334" s="62"/>
      <c r="E334" s="6">
        <f>SUM(F334:G334)</f>
        <v>370000</v>
      </c>
      <c r="F334" s="6">
        <f>SUM(F328+F333)</f>
        <v>60000</v>
      </c>
      <c r="G334" s="6">
        <f>SUM(G328+G333)</f>
        <v>310000</v>
      </c>
      <c r="H334" s="6">
        <f t="shared" si="43"/>
        <v>399650</v>
      </c>
      <c r="I334" s="6">
        <f>SUM(I328+I333)</f>
        <v>89650</v>
      </c>
      <c r="J334" s="6">
        <f>SUM(J328+J333)</f>
        <v>310000</v>
      </c>
      <c r="K334" s="6">
        <f t="shared" si="44"/>
        <v>73976</v>
      </c>
      <c r="L334" s="6">
        <f>SUM(L328+L333)</f>
        <v>48976</v>
      </c>
      <c r="M334" s="6">
        <f>SUM(M328+M333)</f>
        <v>25000</v>
      </c>
      <c r="N334" s="14">
        <f t="shared" si="42"/>
        <v>0.18510196421869135</v>
      </c>
      <c r="O334" s="7">
        <f t="shared" si="45"/>
        <v>352650</v>
      </c>
      <c r="P334" s="7">
        <f>SUM(P328+P333)</f>
        <v>67864</v>
      </c>
      <c r="Q334" s="7">
        <f>SUM(Q328+Q333)</f>
        <v>284786</v>
      </c>
      <c r="R334" s="6">
        <f t="shared" si="41"/>
        <v>352479</v>
      </c>
      <c r="S334" s="6">
        <f>SUM(S328+S333)</f>
        <v>67740</v>
      </c>
      <c r="T334" s="6">
        <f>SUM(T328+T333)</f>
        <v>284739</v>
      </c>
      <c r="U334" s="14">
        <f t="shared" si="39"/>
        <v>0.9995150999574649</v>
      </c>
    </row>
    <row r="335" spans="1:21" ht="12" customHeight="1">
      <c r="A335" s="64" t="s">
        <v>98</v>
      </c>
      <c r="B335" s="73"/>
      <c r="C335" s="73"/>
      <c r="D335" s="73"/>
      <c r="E335" s="6">
        <f aca="true" t="shared" si="46" ref="E335:M335">SUM(E25+E36+E53+E57+E103+E119+E122+E140+E148+E218+E230+E258+E288+E311+E325+E334)</f>
        <v>32925363</v>
      </c>
      <c r="F335" s="6">
        <f t="shared" si="46"/>
        <v>21522363</v>
      </c>
      <c r="G335" s="6">
        <f t="shared" si="46"/>
        <v>11403000</v>
      </c>
      <c r="H335" s="6" t="e">
        <f t="shared" si="46"/>
        <v>#REF!</v>
      </c>
      <c r="I335" s="6">
        <f t="shared" si="46"/>
        <v>21625262</v>
      </c>
      <c r="J335" s="6" t="e">
        <f t="shared" si="46"/>
        <v>#REF!</v>
      </c>
      <c r="K335" s="6" t="e">
        <f t="shared" si="46"/>
        <v>#REF!</v>
      </c>
      <c r="L335" s="6">
        <f t="shared" si="46"/>
        <v>9436679</v>
      </c>
      <c r="M335" s="6" t="e">
        <f t="shared" si="46"/>
        <v>#REF!</v>
      </c>
      <c r="N335" s="14" t="e">
        <f t="shared" si="42"/>
        <v>#REF!</v>
      </c>
      <c r="O335" s="7">
        <f t="shared" si="45"/>
        <v>31933925</v>
      </c>
      <c r="P335" s="7">
        <f>SUM(P25+P36+P53+P57+P103+P119+P122+P140+P143+P148+P218+P230+P258+P288+P311+P325+P334)</f>
        <v>21304157</v>
      </c>
      <c r="Q335" s="7">
        <f>SUM(Q25+Q36+Q53+Q56+Q103+Q119+Q122+Q140+Q143+Q148+Q218+Q230+Q258+Q288+Q311+Q325+Q334)</f>
        <v>10629768</v>
      </c>
      <c r="R335" s="7">
        <f>SUM(R25+R36+R53+R56+R103+R119+R122+R140+R143+R148+R218+R230+R258+R288+R311+R325+R334)</f>
        <v>30448259</v>
      </c>
      <c r="S335" s="7">
        <f>SUM(S25+S36+S53+S56+S103+S119+S122+S140+S143+S148+S218+S230+S258+S288+S311+S325+S334)</f>
        <v>20858461</v>
      </c>
      <c r="T335" s="7">
        <f>SUM(T25+T36+T53+T56+T103+T119+T122+T140+T143+T148+T218+T230+T258+T288+T311+T325+T334)</f>
        <v>9589798</v>
      </c>
      <c r="U335" s="14">
        <f t="shared" si="39"/>
        <v>0.9534768745151121</v>
      </c>
    </row>
  </sheetData>
  <mergeCells count="90">
    <mergeCell ref="U7:U8"/>
    <mergeCell ref="A122:D122"/>
    <mergeCell ref="C126:D126"/>
    <mergeCell ref="C93:D93"/>
    <mergeCell ref="P7:Q7"/>
    <mergeCell ref="C97:D97"/>
    <mergeCell ref="C121:D121"/>
    <mergeCell ref="C115:D115"/>
    <mergeCell ref="C118:D118"/>
    <mergeCell ref="A119:D119"/>
    <mergeCell ref="R7:R8"/>
    <mergeCell ref="S7:T7"/>
    <mergeCell ref="C318:D318"/>
    <mergeCell ref="C290:D290"/>
    <mergeCell ref="C292:D292"/>
    <mergeCell ref="C297:D297"/>
    <mergeCell ref="C300:D300"/>
    <mergeCell ref="A311:D311"/>
    <mergeCell ref="C235:D235"/>
    <mergeCell ref="C283:D283"/>
    <mergeCell ref="A334:D334"/>
    <mergeCell ref="A335:D335"/>
    <mergeCell ref="H7:H8"/>
    <mergeCell ref="C320:D320"/>
    <mergeCell ref="C324:D324"/>
    <mergeCell ref="A325:D325"/>
    <mergeCell ref="C328:D328"/>
    <mergeCell ref="C306:D306"/>
    <mergeCell ref="C310:D310"/>
    <mergeCell ref="C333:D333"/>
    <mergeCell ref="C285:D285"/>
    <mergeCell ref="A288:D288"/>
    <mergeCell ref="C237:D237"/>
    <mergeCell ref="C249:D249"/>
    <mergeCell ref="C254:D254"/>
    <mergeCell ref="A258:D258"/>
    <mergeCell ref="C257:D257"/>
    <mergeCell ref="C266:D266"/>
    <mergeCell ref="C287:D287"/>
    <mergeCell ref="C221:D221"/>
    <mergeCell ref="C229:D229"/>
    <mergeCell ref="A230:D230"/>
    <mergeCell ref="C233:D233"/>
    <mergeCell ref="C209:D209"/>
    <mergeCell ref="C217:D217"/>
    <mergeCell ref="A218:D218"/>
    <mergeCell ref="C211:D211"/>
    <mergeCell ref="C164:D164"/>
    <mergeCell ref="C176:D176"/>
    <mergeCell ref="C192:D192"/>
    <mergeCell ref="C194:D194"/>
    <mergeCell ref="A140:D140"/>
    <mergeCell ref="C145:D145"/>
    <mergeCell ref="C147:D147"/>
    <mergeCell ref="A148:D148"/>
    <mergeCell ref="A143:D143"/>
    <mergeCell ref="C142:D142"/>
    <mergeCell ref="C128:D128"/>
    <mergeCell ref="C136:D136"/>
    <mergeCell ref="C139:D139"/>
    <mergeCell ref="C102:D102"/>
    <mergeCell ref="A103:D103"/>
    <mergeCell ref="C108:D108"/>
    <mergeCell ref="C24:D24"/>
    <mergeCell ref="A25:D25"/>
    <mergeCell ref="C56:D56"/>
    <mergeCell ref="C74:D74"/>
    <mergeCell ref="A57:D57"/>
    <mergeCell ref="C63:D63"/>
    <mergeCell ref="C69:D69"/>
    <mergeCell ref="C52:D52"/>
    <mergeCell ref="A53:D53"/>
    <mergeCell ref="C45:D45"/>
    <mergeCell ref="C30:D30"/>
    <mergeCell ref="C35:D35"/>
    <mergeCell ref="A36:D36"/>
    <mergeCell ref="E2:G2"/>
    <mergeCell ref="E3:G3"/>
    <mergeCell ref="E4:G4"/>
    <mergeCell ref="E5:G5"/>
    <mergeCell ref="A6:U6"/>
    <mergeCell ref="O7:O8"/>
    <mergeCell ref="C22:D22"/>
    <mergeCell ref="N7:N8"/>
    <mergeCell ref="I7:J7"/>
    <mergeCell ref="F7:G7"/>
    <mergeCell ref="C20:D20"/>
    <mergeCell ref="E7:E8"/>
    <mergeCell ref="K7:K8"/>
    <mergeCell ref="L7:M7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2001-01-05T07:44:24Z</cp:lastPrinted>
  <dcterms:created xsi:type="dcterms:W3CDTF">2001-07-31T09:39:57Z</dcterms:created>
  <dcterms:modified xsi:type="dcterms:W3CDTF">2009-05-06T09:42:31Z</dcterms:modified>
  <cp:category/>
  <cp:version/>
  <cp:contentType/>
  <cp:contentStatus/>
</cp:coreProperties>
</file>