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2780" activeTab="0"/>
  </bookViews>
  <sheets>
    <sheet name="G" sheetId="1" r:id="rId1"/>
  </sheets>
  <definedNames>
    <definedName name="_xlnm.Print_Area" localSheetId="0">'G'!$A$1:$S$98</definedName>
    <definedName name="_xlnm.Print_Titles" localSheetId="0">'G'!$3:$6</definedName>
  </definedNames>
  <calcPr fullCalcOnLoad="1"/>
</workbook>
</file>

<file path=xl/sharedStrings.xml><?xml version="1.0" encoding="utf-8"?>
<sst xmlns="http://schemas.openxmlformats.org/spreadsheetml/2006/main" count="209" uniqueCount="96">
  <si>
    <t>x</t>
  </si>
  <si>
    <t>układ wg przedsięwzięć/programów/projektów/zadań</t>
  </si>
  <si>
    <t>Nazwa i cel</t>
  </si>
  <si>
    <t>Klasyfikacja budżetowa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</si>
  <si>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</si>
  <si>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</si>
  <si>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</si>
  <si>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</si>
  <si>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</si>
  <si>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</si>
  <si>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</si>
  <si>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1) programy, projekty lub zadania (razem)</t>
  </si>
  <si>
    <t>a) programy, projekty lub zadania związane z programami realizowanymi z udziałem środków, o których mowa w art. 5 ust. 1 pkt 2 i 3 (razem)</t>
  </si>
  <si>
    <t>program 1 ogółem</t>
  </si>
  <si>
    <t xml:space="preserve"> - wyszczególnienie wydatków na program wg klasyfikacji budżetowej</t>
  </si>
  <si>
    <t>b) programy, projekty lub zadania związane z umowami partnerstwa publiczno-prywatnego (razem)</t>
  </si>
  <si>
    <t>c) programy, projekty lub zadania pozostałe (inne niż wymienione w lit. a i b (razem)</t>
  </si>
  <si>
    <t>2) umowy, których realizacja w roku budżetowym i w latach następnych jest niezbędna dla zapewnienia ciągłości działania jednostki i których płatności przypadają w okresie dłuższym niż rok (razem)</t>
  </si>
  <si>
    <t>umowa 1 ogółem</t>
  </si>
  <si>
    <t>3) gwarancje i poręczenia udzielane przez jednostki samorządu terytorialnego (razem)</t>
  </si>
  <si>
    <t>Jednostka odpowiedzialna</t>
  </si>
  <si>
    <t>Łączne nakłady finansowe</t>
  </si>
  <si>
    <t>Wydatki poniesione w latach poprzednich</t>
  </si>
  <si>
    <t>Okres realizacji (w wierszu program/umowa)</t>
  </si>
  <si>
    <t>Limit zobowiązań</t>
  </si>
  <si>
    <t>Gmina Michałowice</t>
  </si>
  <si>
    <t>Budowa kanalizacji sanitarnej w ul. Jałowcowej w Opaczy Małej</t>
  </si>
  <si>
    <t>010</t>
  </si>
  <si>
    <t>01010</t>
  </si>
  <si>
    <t>Opracowanie koncepcji kanalizacji, wykonanie ekspertyz, badań i modernizacja sieci gazowych</t>
  </si>
  <si>
    <r>
      <t xml:space="preserve">program 2  </t>
    </r>
    <r>
      <rPr>
        <b/>
        <i/>
        <sz val="10"/>
        <rFont val="Arial"/>
        <family val="2"/>
      </rPr>
      <t xml:space="preserve">Budowa Sieci Wodociągowej w Gminie Michałowice </t>
    </r>
    <r>
      <rPr>
        <i/>
        <sz val="10"/>
        <rFont val="Arial"/>
        <family val="2"/>
      </rPr>
      <t>ogółem</t>
    </r>
  </si>
  <si>
    <t>Budowa sieci wodociągowej na terenie Gminy</t>
  </si>
  <si>
    <t>Budowa SUW Michałowice -Reguły</t>
  </si>
  <si>
    <t>Budowa sieci wodociągowej w ul. Jałowcowej w Opaczy Małej</t>
  </si>
  <si>
    <t xml:space="preserve">Modernizacja SUW Komorów </t>
  </si>
  <si>
    <r>
      <t xml:space="preserve">program 3 </t>
    </r>
    <r>
      <rPr>
        <b/>
        <i/>
        <sz val="10"/>
        <rFont val="Arial"/>
        <family val="2"/>
      </rPr>
      <t xml:space="preserve">Budowa Dróg w Gminie Michałowice </t>
    </r>
    <r>
      <rPr>
        <i/>
        <sz val="10"/>
        <rFont val="Arial"/>
        <family val="2"/>
      </rPr>
      <t>ogółem</t>
    </r>
  </si>
  <si>
    <t>Przebudowa ul. Akacjowej w Opaczy Kol.</t>
  </si>
  <si>
    <t>Budowa ciągu pieszo-rowerowego Reguły-Pęcice ul. Powstańców Warszawy</t>
  </si>
  <si>
    <t>Przebudowa ul. Bodycha w Regułach i Opaczy Kol.</t>
  </si>
  <si>
    <t>Budowa Alei Jana Pawła II w Komorowie</t>
  </si>
  <si>
    <t>Budowa systemu ścieżek rowerowych</t>
  </si>
  <si>
    <r>
      <t xml:space="preserve">program 4  </t>
    </r>
    <r>
      <rPr>
        <b/>
        <i/>
        <sz val="10"/>
        <rFont val="Arial"/>
        <family val="2"/>
      </rPr>
      <t xml:space="preserve">Budowa Urządzeń Odwadniających i Małej Retencji w Gminie Michałowice </t>
    </r>
    <r>
      <rPr>
        <i/>
        <sz val="10"/>
        <rFont val="Arial"/>
        <family val="2"/>
      </rPr>
      <t>ogółem</t>
    </r>
  </si>
  <si>
    <t>Budowa zbiornika retencyjnego w Michałowicach</t>
  </si>
  <si>
    <t>Odwodnienie Pęcic Małych</t>
  </si>
  <si>
    <t>Budowa odwodnienia w Michałowicach Wsi</t>
  </si>
  <si>
    <t>Przebudowa rowu U-1 odwadniającego wraz z budową zbiornika retencyjnego w dolinie rzeki Raszynki</t>
  </si>
  <si>
    <t>Odwodnienie na terenie Gminy (dok. proj. i wyk)</t>
  </si>
  <si>
    <r>
      <t xml:space="preserve">program 5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</si>
  <si>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t>Rozbudowa Szkoły w Michałowicach</t>
  </si>
  <si>
    <t>Budowa budynków socjalnych</t>
  </si>
  <si>
    <t>Zakupy mienia komunalnego</t>
  </si>
  <si>
    <t>Zakupy inwestycyjne Urzędu Gminy (zakup oprogramowania, sprzętu biurowego).</t>
  </si>
  <si>
    <t>Budowa zespołu szkolno-przeszkolnego w Regułach</t>
  </si>
  <si>
    <t xml:space="preserve">Budowa gminnego przedszkola w Granicy </t>
  </si>
  <si>
    <t>Modernizacja budynku przedszkola wraz z modernizacją placu zabaw w Nowej Wsi</t>
  </si>
  <si>
    <t xml:space="preserve">Modernizacja budynku przedszkola w Michałowicach </t>
  </si>
  <si>
    <r>
      <t xml:space="preserve">program 6  </t>
    </r>
    <r>
      <rPr>
        <b/>
        <i/>
        <sz val="10"/>
        <rFont val="Arial"/>
        <family val="2"/>
      </rPr>
      <t xml:space="preserve">Oświetlenie Terenów Publicznych w Gminie Michałowice </t>
    </r>
    <r>
      <rPr>
        <i/>
        <sz val="10"/>
        <rFont val="Arial"/>
        <family val="2"/>
      </rPr>
      <t>ogółem</t>
    </r>
  </si>
  <si>
    <t>Modernizacja oświetlenia ulicznego na terenie gminy (dok. i wyk.)</t>
  </si>
  <si>
    <r>
      <t xml:space="preserve">program 7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</si>
  <si>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r>
      <t xml:space="preserve">program 8  </t>
    </r>
    <r>
      <rPr>
        <b/>
        <i/>
        <sz val="10"/>
        <rFont val="Arial"/>
        <family val="2"/>
      </rPr>
      <t xml:space="preserve">Budowa Ośrodków Sportu i Rekreacji w Gminie Michałowice </t>
    </r>
    <r>
      <rPr>
        <i/>
        <sz val="10"/>
        <rFont val="Arial"/>
        <family val="2"/>
      </rPr>
      <t>ogółem</t>
    </r>
  </si>
  <si>
    <t>Budowa boisk w Pęcicach Małych</t>
  </si>
  <si>
    <r>
      <t>program 1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Budowa Kanalizacji Sanitarnej w Gminie Michałowice </t>
    </r>
    <r>
      <rPr>
        <i/>
        <sz val="10"/>
        <rFont val="Arial"/>
        <family val="2"/>
      </rPr>
      <t>ogółem</t>
    </r>
  </si>
  <si>
    <t>Budowa ośrodka dziennego pobytu dla ludzi starszych</t>
  </si>
  <si>
    <t>Budowa przykanalików sanitarnych i odcinków sieci kanalizacyjnej w ulicach gdzie kanalizacja sanitarna została wybudowana w latach ubiegłych</t>
  </si>
  <si>
    <t>Budowa świetlicy w Komorowie Wsi</t>
  </si>
  <si>
    <t>Budowa ośrodka kultury w Komorowie</t>
  </si>
  <si>
    <t>Rozbudowa szkoły w Komorowie wraz z wykonaniem lodowiska</t>
  </si>
  <si>
    <t xml:space="preserve">Budowa budynku Urzędu Gminy wraz z lokalami użytkowymi (w tym pomieszczenie dla punktu przedszkolnego) i infrastrukturą techniczną </t>
  </si>
  <si>
    <t>Rozbudowa Szkoły w Nowej Wsi/Granicy</t>
  </si>
  <si>
    <t>Budowa kanalizacji sanitarnej w ul. Wandy, Sportowej w Nowej Wsi</t>
  </si>
  <si>
    <t>Przebudowa ul. Makowej, Studziennej, Jasnej, Grabowej, Ewy, Malinowej, Willowej w Opaczy Kol.</t>
  </si>
  <si>
    <r>
      <t xml:space="preserve">Przebudowa ul.: Kasztanowej, Poniatowskiego w M-cach Wsi, Wesołej, </t>
    </r>
    <r>
      <rPr>
        <sz val="9"/>
        <rFont val="Times New Roman CE"/>
        <family val="0"/>
      </rPr>
      <t>Regulskiej</t>
    </r>
    <r>
      <rPr>
        <sz val="9"/>
        <rFont val="Times New Roman CE"/>
        <family val="1"/>
      </rPr>
      <t>, Kolejowej, Topolowej w M-cach.</t>
    </r>
  </si>
  <si>
    <t>Przebudowa ul. 3 Maja, Kościuszki, Mickiewicza, Partyzantów, Wojska Polskiego, Rumuńskiej, Żytniej, Ks. Popiełuszki, Raszyńskiej, Lotniczej, Kwiatowej w M-cach</t>
  </si>
  <si>
    <r>
      <t xml:space="preserve">Przebudowa </t>
    </r>
    <r>
      <rPr>
        <sz val="9"/>
        <rFont val="Times New Roman CE"/>
        <family val="0"/>
      </rPr>
      <t>ul. Środkowej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>w Opaczy Kol.</t>
    </r>
  </si>
  <si>
    <t>Przebudowa ul. Kamień Polny, Przepiórki, Ks. Woźniaka, Leśnej, Brzozowej w Pęcicach Małych</t>
  </si>
  <si>
    <t>Przebudowa ul.  Kurpińskiego, Sobieskiego, Wiejskiej, Kotońskiego, Moniuszki, Poniatowskiego, Kraszewskiego, Mazurskiej, 3Maja (dok), Kredytowej (dok), Kujawskiej (dok) w Komorowie</t>
  </si>
  <si>
    <t>Przebudowa ul. Głównej w Komorowie Wsi</t>
  </si>
  <si>
    <t>Przebudowa ul. Rodzinnej w Sokołowie</t>
  </si>
  <si>
    <r>
      <t xml:space="preserve">Przebudowa ul. </t>
    </r>
    <r>
      <rPr>
        <sz val="9"/>
        <rFont val="Times New Roman CE"/>
        <family val="0"/>
      </rPr>
      <t>Jaśminowej</t>
    </r>
    <r>
      <rPr>
        <sz val="9"/>
        <rFont val="Times New Roman CE"/>
        <family val="1"/>
      </rPr>
      <t>, Różanej, Tulipanów, Granicznej i Słonecznej w Nowej Wsi.</t>
    </r>
  </si>
  <si>
    <t>Budowa sieci kanalizacyjnej na terenie Gminy, w tym m.in..: ul. Dębowa (dok), Cisowa, Cyprysowa, Lawendowa, Dziewanny (dok), Kubusia Puchatka, boczna od ul. Długiej w Granicy, ul. Starego Dębu w Komorowie Wsi, ul. Leśna w Pęcicach Małych, ul. Topolowej (dok) w Michałowicach, ul. Piachy i Sokołowska w Pęcicach</t>
  </si>
  <si>
    <t>Przebebudowa ul. Brzozowej i Al.. M. Dąbrowskiej w Komorowie - dofinansowanie inwestycji powiatowej</t>
  </si>
  <si>
    <t>Budowa sieci wodociągowej w ul.Sosnowej, Daktylowej i Klonowej w Opaczy Kol.</t>
  </si>
  <si>
    <t>Przebudowa ul. Orzeszkowej, Daniłowskiego, Baczyńskiego, Działkowej i Żytniej (dok) w Regułach</t>
  </si>
  <si>
    <t>Przebudowa ul. Polnej, Bugaj, Turystycznej, Słonecznej  w Komorowie Wsi</t>
  </si>
  <si>
    <t>Przebudowa ul. Warszawskiej (strona północna i południowa), Poprzecznej, Piaskowej, Dębowej (dok), Kochanowskiego (dok), Skośnej (dok), Sabały (dok), Okrężnej (dok) w Granicy</t>
  </si>
  <si>
    <t>Wykaz przedsięwzięć do WPF na lata 2012–2020                                                                          Załącznik nr 2 do Uchwały Nr ………….   Rady Gminy Michałowice z dnia …………………..</t>
  </si>
  <si>
    <t>Budowa kanalizacji sanitarnej w ul. Sosnowej, Badylarskiej, Środkowej, Górnej, Bez Nazwy (od ul. Środkowej do Al.Jerozolimskich) w Opaczy Kol.</t>
  </si>
  <si>
    <t xml:space="preserve">Sieć wodociągowa na terenie Gminy (obsługa geodezyjna, opracowanie dok. proj., wyk. przyłączy do posesji) </t>
  </si>
  <si>
    <t>L.p</t>
  </si>
  <si>
    <t>Dofinansowanie Projektu EA realizowanego przez Samorząd Województwa w ramach porozumienia</t>
  </si>
  <si>
    <t>Dofinansowanie Projektu BW realizowanego przez Samorząd Województwa w ramach porozumienia</t>
  </si>
  <si>
    <t>150</t>
  </si>
  <si>
    <t>Umowa wydzierżawienia działki Nr 878 w Granicy</t>
  </si>
  <si>
    <t>Odprowadzenie ścieków z terenu gminy Michałowice do sieci kanalizacyjnej MPWiK S.A. w Warszawie</t>
  </si>
  <si>
    <t xml:space="preserve">Zimowe utrzymanie dróg </t>
  </si>
  <si>
    <t>Opracowanie planów przestrzennego zagospodarowania gminy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</si>
</sst>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 CE"/>
      <family val="1"/>
    </font>
    <font>
      <sz val="9"/>
      <name val="Arial"/>
      <family val="2"/>
    </font>
    <font>
      <sz val="9"/>
      <name val="Times New Roman"/>
      <family val="1"/>
    </font>
    <font>
      <i/>
      <sz val="9"/>
      <name val="Times New Roman CE"/>
      <family val="0"/>
    </font>
    <font>
      <u val="single"/>
      <sz val="9"/>
      <name val="Times New Roman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quotePrefix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8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view="pageBreakPreview" zoomScaleSheetLayoutView="100" workbookViewId="0" topLeftCell="A1">
      <pane xSplit="9" ySplit="5" topLeftCell="J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B25" sqref="B25"/>
    </sheetView>
  </sheetViews>
  <sheetFormatPr defaultColWidth="9.140625" defaultRowHeight="12.75"/>
  <cols>
    <col min="1" max="1" width="4.28125" style="27" customWidth="1"/>
    <col min="2" max="2" width="27.421875" style="0" customWidth="1"/>
    <col min="3" max="3" width="17.28125" style="0" customWidth="1"/>
    <col min="4" max="4" width="6.28125" style="0" customWidth="1"/>
    <col min="5" max="6" width="6.140625" style="0" customWidth="1"/>
    <col min="7" max="7" width="6.7109375" style="0" customWidth="1"/>
    <col min="8" max="8" width="14.140625" style="38" customWidth="1"/>
    <col min="9" max="9" width="13.28125" style="0" customWidth="1"/>
    <col min="10" max="10" width="12.7109375" style="38" bestFit="1" customWidth="1"/>
    <col min="11" max="15" width="11.7109375" style="0" bestFit="1" customWidth="1"/>
    <col min="16" max="16" width="10.57421875" style="0" customWidth="1"/>
    <col min="17" max="18" width="11.00390625" style="0" bestFit="1" customWidth="1"/>
    <col min="19" max="19" width="11.7109375" style="0" customWidth="1"/>
  </cols>
  <sheetData>
    <row r="1" spans="2:19" ht="25.5" customHeight="1">
      <c r="B1" s="47" t="s">
        <v>85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2:19" ht="12.75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25.5" customHeight="1">
      <c r="A3" s="46" t="s">
        <v>88</v>
      </c>
      <c r="B3" s="54" t="s">
        <v>2</v>
      </c>
      <c r="C3" s="46" t="s">
        <v>20</v>
      </c>
      <c r="D3" s="57" t="s">
        <v>23</v>
      </c>
      <c r="E3" s="58"/>
      <c r="F3" s="46" t="s">
        <v>3</v>
      </c>
      <c r="G3" s="46"/>
      <c r="H3" s="56" t="s">
        <v>21</v>
      </c>
      <c r="I3" s="46" t="s">
        <v>22</v>
      </c>
      <c r="J3" s="46"/>
      <c r="K3" s="46"/>
      <c r="L3" s="46"/>
      <c r="M3" s="46"/>
      <c r="N3" s="46"/>
      <c r="O3" s="46"/>
      <c r="P3" s="46"/>
      <c r="Q3" s="46"/>
      <c r="R3" s="46"/>
      <c r="S3" s="46" t="s">
        <v>24</v>
      </c>
    </row>
    <row r="4" spans="1:19" ht="36" customHeight="1">
      <c r="A4" s="46"/>
      <c r="B4" s="54"/>
      <c r="C4" s="46"/>
      <c r="D4" s="59"/>
      <c r="E4" s="60"/>
      <c r="F4" s="46"/>
      <c r="G4" s="46"/>
      <c r="H4" s="5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2.75">
      <c r="A5" s="28"/>
      <c r="B5" s="17"/>
      <c r="C5" s="2"/>
      <c r="D5" s="2" t="s">
        <v>4</v>
      </c>
      <c r="E5" s="2" t="s">
        <v>5</v>
      </c>
      <c r="F5" s="2" t="s">
        <v>6</v>
      </c>
      <c r="G5" s="2" t="s">
        <v>7</v>
      </c>
      <c r="H5" s="29"/>
      <c r="I5" s="2"/>
      <c r="J5" s="39">
        <v>2012</v>
      </c>
      <c r="K5" s="2">
        <v>2013</v>
      </c>
      <c r="L5" s="2">
        <v>2014</v>
      </c>
      <c r="M5" s="2">
        <v>2015</v>
      </c>
      <c r="N5" s="2">
        <v>2016</v>
      </c>
      <c r="O5" s="2">
        <v>2017</v>
      </c>
      <c r="P5" s="2">
        <v>2018</v>
      </c>
      <c r="Q5" s="2">
        <v>2019</v>
      </c>
      <c r="R5" s="2">
        <v>2020</v>
      </c>
      <c r="S5" s="2"/>
    </row>
    <row r="6" spans="1:19" ht="12.75">
      <c r="A6" s="28">
        <v>1</v>
      </c>
      <c r="B6" s="17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39">
        <v>8</v>
      </c>
      <c r="I6" s="2">
        <v>9</v>
      </c>
      <c r="J6" s="39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</row>
    <row r="7" spans="1:19" ht="12.75">
      <c r="A7" s="28">
        <v>1</v>
      </c>
      <c r="B7" s="50" t="s">
        <v>8</v>
      </c>
      <c r="C7" s="51"/>
      <c r="D7" s="51"/>
      <c r="E7" s="51"/>
      <c r="F7" s="51"/>
      <c r="G7" s="51"/>
      <c r="H7" s="30">
        <f>H8+H9</f>
        <v>178730087.34</v>
      </c>
      <c r="I7" s="30">
        <f>I8+I9</f>
        <v>20546804.62</v>
      </c>
      <c r="J7" s="30">
        <f aca="true" t="shared" si="0" ref="J7:S7">J8+J9</f>
        <v>22284357.72</v>
      </c>
      <c r="K7" s="11">
        <f t="shared" si="0"/>
        <v>15605446</v>
      </c>
      <c r="L7" s="11">
        <f t="shared" si="0"/>
        <v>17859967</v>
      </c>
      <c r="M7" s="11">
        <f t="shared" si="0"/>
        <v>12754649</v>
      </c>
      <c r="N7" s="11">
        <f t="shared" si="0"/>
        <v>13700065</v>
      </c>
      <c r="O7" s="11">
        <f t="shared" si="0"/>
        <v>15312916</v>
      </c>
      <c r="P7" s="11">
        <f t="shared" si="0"/>
        <v>18331796</v>
      </c>
      <c r="Q7" s="11">
        <f t="shared" si="0"/>
        <v>21470123</v>
      </c>
      <c r="R7" s="11">
        <f t="shared" si="0"/>
        <v>20863963</v>
      </c>
      <c r="S7" s="11">
        <f t="shared" si="0"/>
        <v>135898925</v>
      </c>
    </row>
    <row r="8" spans="1:19" ht="12.75">
      <c r="A8" s="28">
        <v>2</v>
      </c>
      <c r="B8" s="50" t="s">
        <v>9</v>
      </c>
      <c r="C8" s="51"/>
      <c r="D8" s="51"/>
      <c r="E8" s="51"/>
      <c r="F8" s="51"/>
      <c r="G8" s="51"/>
      <c r="H8" s="30">
        <f>SUM(H21)</f>
        <v>5839553</v>
      </c>
      <c r="I8" s="30">
        <f aca="true" t="shared" si="1" ref="I8:S8">SUM(I21)</f>
        <v>1544798</v>
      </c>
      <c r="J8" s="30">
        <f t="shared" si="1"/>
        <v>3488720</v>
      </c>
      <c r="K8" s="30">
        <f t="shared" si="1"/>
        <v>419469</v>
      </c>
      <c r="L8" s="30">
        <f t="shared" si="1"/>
        <v>220248</v>
      </c>
      <c r="M8" s="30">
        <f t="shared" si="1"/>
        <v>21057</v>
      </c>
      <c r="N8" s="30">
        <f t="shared" si="1"/>
        <v>21900</v>
      </c>
      <c r="O8" s="30">
        <f t="shared" si="1"/>
        <v>22776</v>
      </c>
      <c r="P8" s="30">
        <f t="shared" si="1"/>
        <v>23687</v>
      </c>
      <c r="Q8" s="30">
        <f t="shared" si="1"/>
        <v>24634</v>
      </c>
      <c r="R8" s="30">
        <f t="shared" si="1"/>
        <v>52264</v>
      </c>
      <c r="S8" s="30">
        <f t="shared" si="1"/>
        <v>806035</v>
      </c>
    </row>
    <row r="9" spans="1:19" ht="12.75">
      <c r="A9" s="28">
        <v>3</v>
      </c>
      <c r="B9" s="50" t="s">
        <v>10</v>
      </c>
      <c r="C9" s="51"/>
      <c r="D9" s="51"/>
      <c r="E9" s="51"/>
      <c r="F9" s="51"/>
      <c r="G9" s="51"/>
      <c r="H9" s="30">
        <f>H12</f>
        <v>172890534.34</v>
      </c>
      <c r="I9" s="30">
        <f>I12</f>
        <v>19002006.62</v>
      </c>
      <c r="J9" s="30">
        <f aca="true" t="shared" si="2" ref="J9:S9">J12</f>
        <v>18795637.72</v>
      </c>
      <c r="K9" s="11">
        <f t="shared" si="2"/>
        <v>15185977</v>
      </c>
      <c r="L9" s="11">
        <f t="shared" si="2"/>
        <v>17639719</v>
      </c>
      <c r="M9" s="11">
        <f t="shared" si="2"/>
        <v>12733592</v>
      </c>
      <c r="N9" s="11">
        <f t="shared" si="2"/>
        <v>13678165</v>
      </c>
      <c r="O9" s="11">
        <f t="shared" si="2"/>
        <v>15290140</v>
      </c>
      <c r="P9" s="11">
        <f t="shared" si="2"/>
        <v>18308109</v>
      </c>
      <c r="Q9" s="11">
        <f t="shared" si="2"/>
        <v>21445489</v>
      </c>
      <c r="R9" s="11">
        <f t="shared" si="2"/>
        <v>20811699</v>
      </c>
      <c r="S9" s="11">
        <f t="shared" si="2"/>
        <v>135092890</v>
      </c>
    </row>
    <row r="10" spans="1:19" ht="12.75">
      <c r="A10" s="28">
        <v>4</v>
      </c>
      <c r="B10" s="50" t="s">
        <v>11</v>
      </c>
      <c r="C10" s="51"/>
      <c r="D10" s="51"/>
      <c r="E10" s="51"/>
      <c r="F10" s="51"/>
      <c r="G10" s="51"/>
      <c r="H10" s="30">
        <f>H11+H12</f>
        <v>172890534.34</v>
      </c>
      <c r="I10" s="30">
        <f>I11+I12</f>
        <v>19002006.62</v>
      </c>
      <c r="J10" s="30">
        <f aca="true" t="shared" si="3" ref="J10:S10">J11+J12</f>
        <v>18795637.72</v>
      </c>
      <c r="K10" s="11">
        <f t="shared" si="3"/>
        <v>15185977</v>
      </c>
      <c r="L10" s="11">
        <f t="shared" si="3"/>
        <v>17639719</v>
      </c>
      <c r="M10" s="11">
        <f t="shared" si="3"/>
        <v>12733592</v>
      </c>
      <c r="N10" s="11">
        <f t="shared" si="3"/>
        <v>13678165</v>
      </c>
      <c r="O10" s="11">
        <f t="shared" si="3"/>
        <v>15290140</v>
      </c>
      <c r="P10" s="11">
        <f t="shared" si="3"/>
        <v>18308109</v>
      </c>
      <c r="Q10" s="11">
        <f t="shared" si="3"/>
        <v>21445489</v>
      </c>
      <c r="R10" s="11">
        <f t="shared" si="3"/>
        <v>20811699</v>
      </c>
      <c r="S10" s="11">
        <f t="shared" si="3"/>
        <v>135092890</v>
      </c>
    </row>
    <row r="11" spans="1:19" ht="12.75">
      <c r="A11" s="28">
        <v>5</v>
      </c>
      <c r="B11" s="50" t="s">
        <v>9</v>
      </c>
      <c r="C11" s="51"/>
      <c r="D11" s="51"/>
      <c r="E11" s="51"/>
      <c r="F11" s="51"/>
      <c r="G11" s="51"/>
      <c r="H11" s="30"/>
      <c r="I11" s="31"/>
      <c r="J11" s="31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28">
        <v>6</v>
      </c>
      <c r="B12" s="50" t="s">
        <v>10</v>
      </c>
      <c r="C12" s="51"/>
      <c r="D12" s="51"/>
      <c r="E12" s="51"/>
      <c r="F12" s="51"/>
      <c r="G12" s="51"/>
      <c r="H12" s="30">
        <f>H27</f>
        <v>172890534.34</v>
      </c>
      <c r="I12" s="30">
        <f>I27</f>
        <v>19002006.62</v>
      </c>
      <c r="J12" s="30">
        <f aca="true" t="shared" si="4" ref="J12:S12">J27</f>
        <v>18795637.72</v>
      </c>
      <c r="K12" s="11">
        <f t="shared" si="4"/>
        <v>15185977</v>
      </c>
      <c r="L12" s="11">
        <f t="shared" si="4"/>
        <v>17639719</v>
      </c>
      <c r="M12" s="11">
        <f t="shared" si="4"/>
        <v>12733592</v>
      </c>
      <c r="N12" s="11">
        <f t="shared" si="4"/>
        <v>13678165</v>
      </c>
      <c r="O12" s="11">
        <f t="shared" si="4"/>
        <v>15290140</v>
      </c>
      <c r="P12" s="11">
        <f t="shared" si="4"/>
        <v>18308109</v>
      </c>
      <c r="Q12" s="11">
        <f t="shared" si="4"/>
        <v>21445489</v>
      </c>
      <c r="R12" s="11">
        <f t="shared" si="4"/>
        <v>20811699</v>
      </c>
      <c r="S12" s="11">
        <f t="shared" si="4"/>
        <v>135092890</v>
      </c>
    </row>
    <row r="13" spans="1:19" ht="25.5" customHeight="1">
      <c r="A13" s="28">
        <v>7</v>
      </c>
      <c r="B13" s="52" t="s">
        <v>12</v>
      </c>
      <c r="C13" s="53"/>
      <c r="D13" s="53"/>
      <c r="E13" s="53"/>
      <c r="F13" s="53"/>
      <c r="G13" s="53"/>
      <c r="H13" s="31"/>
      <c r="I13" s="31"/>
      <c r="J13" s="31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28">
        <v>8</v>
      </c>
      <c r="B14" s="18" t="s">
        <v>13</v>
      </c>
      <c r="C14" s="3"/>
      <c r="D14" s="3"/>
      <c r="E14" s="3"/>
      <c r="F14" s="49" t="s">
        <v>0</v>
      </c>
      <c r="G14" s="49"/>
      <c r="H14" s="31"/>
      <c r="I14" s="31"/>
      <c r="J14" s="31"/>
      <c r="K14" s="3"/>
      <c r="L14" s="3"/>
      <c r="M14" s="3"/>
      <c r="N14" s="3"/>
      <c r="O14" s="3"/>
      <c r="P14" s="3"/>
      <c r="Q14" s="3"/>
      <c r="R14" s="3"/>
      <c r="S14" s="3"/>
    </row>
    <row r="15" spans="1:19" ht="38.25">
      <c r="A15" s="28">
        <v>9</v>
      </c>
      <c r="B15" s="18" t="s">
        <v>14</v>
      </c>
      <c r="C15" s="3"/>
      <c r="D15" s="3"/>
      <c r="E15" s="3"/>
      <c r="F15" s="3"/>
      <c r="G15" s="3"/>
      <c r="H15" s="31"/>
      <c r="I15" s="31"/>
      <c r="J15" s="31"/>
      <c r="K15" s="3"/>
      <c r="L15" s="3"/>
      <c r="M15" s="3"/>
      <c r="N15" s="3"/>
      <c r="O15" s="3"/>
      <c r="P15" s="3"/>
      <c r="Q15" s="3"/>
      <c r="R15" s="3"/>
      <c r="S15" s="3"/>
    </row>
    <row r="16" spans="1:19" ht="26.25" customHeight="1">
      <c r="A16" s="28">
        <v>10</v>
      </c>
      <c r="B16" s="52" t="s">
        <v>15</v>
      </c>
      <c r="C16" s="53"/>
      <c r="D16" s="53"/>
      <c r="E16" s="53"/>
      <c r="F16" s="53"/>
      <c r="G16" s="53"/>
      <c r="H16" s="31"/>
      <c r="I16" s="31"/>
      <c r="J16" s="31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28">
        <v>11</v>
      </c>
      <c r="B17" s="52" t="s">
        <v>9</v>
      </c>
      <c r="C17" s="53"/>
      <c r="D17" s="53"/>
      <c r="E17" s="53"/>
      <c r="F17" s="53"/>
      <c r="G17" s="53"/>
      <c r="H17" s="31"/>
      <c r="I17" s="31"/>
      <c r="J17" s="31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28">
        <v>12</v>
      </c>
      <c r="B18" s="52" t="s">
        <v>10</v>
      </c>
      <c r="C18" s="53"/>
      <c r="D18" s="53"/>
      <c r="E18" s="53"/>
      <c r="F18" s="53"/>
      <c r="G18" s="53"/>
      <c r="H18" s="31"/>
      <c r="I18" s="31"/>
      <c r="J18" s="31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28">
        <v>13</v>
      </c>
      <c r="B19" s="18" t="s">
        <v>13</v>
      </c>
      <c r="C19" s="3"/>
      <c r="D19" s="3"/>
      <c r="E19" s="3"/>
      <c r="F19" s="49" t="s">
        <v>0</v>
      </c>
      <c r="G19" s="49"/>
      <c r="H19" s="31"/>
      <c r="I19" s="31"/>
      <c r="J19" s="31"/>
      <c r="K19" s="3"/>
      <c r="L19" s="3"/>
      <c r="M19" s="3"/>
      <c r="N19" s="3"/>
      <c r="O19" s="3"/>
      <c r="P19" s="3"/>
      <c r="Q19" s="3"/>
      <c r="R19" s="3"/>
      <c r="S19" s="3"/>
    </row>
    <row r="20" spans="1:19" ht="38.25">
      <c r="A20" s="28">
        <v>14</v>
      </c>
      <c r="B20" s="18" t="s">
        <v>14</v>
      </c>
      <c r="C20" s="3"/>
      <c r="D20" s="3"/>
      <c r="E20" s="3"/>
      <c r="F20" s="3"/>
      <c r="G20" s="3"/>
      <c r="H20" s="31"/>
      <c r="I20" s="31"/>
      <c r="J20" s="31"/>
      <c r="K20" s="3"/>
      <c r="L20" s="3"/>
      <c r="M20" s="3"/>
      <c r="N20" s="3"/>
      <c r="O20" s="3"/>
      <c r="P20" s="3"/>
      <c r="Q20" s="3"/>
      <c r="R20" s="3"/>
      <c r="S20" s="3"/>
    </row>
    <row r="21" spans="1:19" ht="14.25" customHeight="1">
      <c r="A21" s="28">
        <v>15</v>
      </c>
      <c r="B21" s="52" t="s">
        <v>16</v>
      </c>
      <c r="C21" s="53"/>
      <c r="D21" s="53"/>
      <c r="E21" s="53"/>
      <c r="F21" s="53"/>
      <c r="G21" s="53"/>
      <c r="H21" s="30">
        <f>SUM(H22)</f>
        <v>5839553</v>
      </c>
      <c r="I21" s="30">
        <f aca="true" t="shared" si="5" ref="I21:S21">SUM(I22)</f>
        <v>1544798</v>
      </c>
      <c r="J21" s="30">
        <f t="shared" si="5"/>
        <v>3488720</v>
      </c>
      <c r="K21" s="30">
        <f t="shared" si="5"/>
        <v>419469</v>
      </c>
      <c r="L21" s="30">
        <f t="shared" si="5"/>
        <v>220248</v>
      </c>
      <c r="M21" s="30">
        <f t="shared" si="5"/>
        <v>21057</v>
      </c>
      <c r="N21" s="30">
        <f t="shared" si="5"/>
        <v>21900</v>
      </c>
      <c r="O21" s="30">
        <f t="shared" si="5"/>
        <v>22776</v>
      </c>
      <c r="P21" s="30">
        <f t="shared" si="5"/>
        <v>23687</v>
      </c>
      <c r="Q21" s="30">
        <f t="shared" si="5"/>
        <v>24634</v>
      </c>
      <c r="R21" s="30">
        <f t="shared" si="5"/>
        <v>52264</v>
      </c>
      <c r="S21" s="30">
        <f t="shared" si="5"/>
        <v>806035</v>
      </c>
    </row>
    <row r="22" spans="1:19" s="45" customFormat="1" ht="12.75">
      <c r="A22" s="28">
        <v>16</v>
      </c>
      <c r="B22" s="52" t="s">
        <v>9</v>
      </c>
      <c r="C22" s="53"/>
      <c r="D22" s="53"/>
      <c r="E22" s="53"/>
      <c r="F22" s="53"/>
      <c r="G22" s="53"/>
      <c r="H22" s="30">
        <f>SUM(H23:H26)</f>
        <v>5839553</v>
      </c>
      <c r="I22" s="30">
        <f aca="true" t="shared" si="6" ref="I22:S22">SUM(I23:I26)</f>
        <v>1544798</v>
      </c>
      <c r="J22" s="30">
        <f t="shared" si="6"/>
        <v>3488720</v>
      </c>
      <c r="K22" s="30">
        <f t="shared" si="6"/>
        <v>419469</v>
      </c>
      <c r="L22" s="30">
        <f t="shared" si="6"/>
        <v>220248</v>
      </c>
      <c r="M22" s="30">
        <f t="shared" si="6"/>
        <v>21057</v>
      </c>
      <c r="N22" s="30">
        <f t="shared" si="6"/>
        <v>21900</v>
      </c>
      <c r="O22" s="30">
        <f t="shared" si="6"/>
        <v>22776</v>
      </c>
      <c r="P22" s="30">
        <f t="shared" si="6"/>
        <v>23687</v>
      </c>
      <c r="Q22" s="30">
        <f t="shared" si="6"/>
        <v>24634</v>
      </c>
      <c r="R22" s="30">
        <f t="shared" si="6"/>
        <v>52264</v>
      </c>
      <c r="S22" s="30">
        <f t="shared" si="6"/>
        <v>806035</v>
      </c>
    </row>
    <row r="23" spans="1:19" ht="25.5">
      <c r="A23" s="28">
        <v>17</v>
      </c>
      <c r="B23" s="44" t="s">
        <v>92</v>
      </c>
      <c r="C23" s="4" t="s">
        <v>25</v>
      </c>
      <c r="D23" s="43">
        <v>2012</v>
      </c>
      <c r="E23" s="43">
        <v>2020</v>
      </c>
      <c r="F23" s="43">
        <v>700</v>
      </c>
      <c r="G23" s="43">
        <v>70005</v>
      </c>
      <c r="H23" s="30">
        <f>SUM(J23:R23)</f>
        <v>224755</v>
      </c>
      <c r="I23" s="31">
        <v>0</v>
      </c>
      <c r="J23" s="31">
        <v>18720</v>
      </c>
      <c r="K23" s="31">
        <v>19469</v>
      </c>
      <c r="L23" s="31">
        <v>20248</v>
      </c>
      <c r="M23" s="31">
        <v>21057</v>
      </c>
      <c r="N23" s="31">
        <v>21900</v>
      </c>
      <c r="O23" s="31">
        <v>22776</v>
      </c>
      <c r="P23" s="31">
        <v>23687</v>
      </c>
      <c r="Q23" s="31">
        <v>24634</v>
      </c>
      <c r="R23" s="31">
        <f>25620+26644</f>
        <v>52264</v>
      </c>
      <c r="S23" s="31">
        <f>SUM(K23:R23)</f>
        <v>206035</v>
      </c>
    </row>
    <row r="24" spans="1:19" ht="38.25">
      <c r="A24" s="28">
        <v>18</v>
      </c>
      <c r="B24" s="44" t="s">
        <v>95</v>
      </c>
      <c r="C24" s="4" t="s">
        <v>25</v>
      </c>
      <c r="D24" s="43">
        <v>2012</v>
      </c>
      <c r="E24" s="43">
        <v>2014</v>
      </c>
      <c r="F24" s="43">
        <v>710</v>
      </c>
      <c r="G24" s="43">
        <v>71004</v>
      </c>
      <c r="H24" s="30">
        <f>SUM(J24:L24)</f>
        <v>1000000</v>
      </c>
      <c r="I24" s="31">
        <v>0</v>
      </c>
      <c r="J24" s="31">
        <v>400000</v>
      </c>
      <c r="K24" s="31">
        <v>400000</v>
      </c>
      <c r="L24" s="31">
        <v>200000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1">
        <f>SUM(K24:L24)</f>
        <v>600000</v>
      </c>
    </row>
    <row r="25" spans="1:19" ht="21.75" customHeight="1">
      <c r="A25" s="28">
        <v>19</v>
      </c>
      <c r="B25" s="44" t="s">
        <v>94</v>
      </c>
      <c r="C25" s="4" t="s">
        <v>25</v>
      </c>
      <c r="D25" s="43">
        <v>2011</v>
      </c>
      <c r="E25" s="43">
        <v>2012</v>
      </c>
      <c r="F25" s="43">
        <v>600</v>
      </c>
      <c r="G25" s="43">
        <v>60016</v>
      </c>
      <c r="H25" s="30">
        <f>SUM(I25:J25)</f>
        <v>300000</v>
      </c>
      <c r="I25" s="31">
        <v>100000</v>
      </c>
      <c r="J25" s="31">
        <v>200000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</row>
    <row r="26" spans="1:19" ht="51">
      <c r="A26" s="28">
        <v>20</v>
      </c>
      <c r="B26" s="44" t="s">
        <v>93</v>
      </c>
      <c r="C26" s="4" t="s">
        <v>25</v>
      </c>
      <c r="D26" s="43">
        <v>2011</v>
      </c>
      <c r="E26" s="43">
        <v>2012</v>
      </c>
      <c r="F26" s="42" t="s">
        <v>27</v>
      </c>
      <c r="G26" s="42" t="s">
        <v>28</v>
      </c>
      <c r="H26" s="30">
        <f>SUM(I26:J26)</f>
        <v>4314798</v>
      </c>
      <c r="I26" s="31">
        <v>1444798</v>
      </c>
      <c r="J26" s="31">
        <v>2870000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</row>
    <row r="27" spans="1:19" ht="12.75">
      <c r="A27" s="28">
        <v>21</v>
      </c>
      <c r="B27" s="52" t="s">
        <v>10</v>
      </c>
      <c r="C27" s="53"/>
      <c r="D27" s="53"/>
      <c r="E27" s="53"/>
      <c r="F27" s="53"/>
      <c r="G27" s="53"/>
      <c r="H27" s="29">
        <f aca="true" t="shared" si="7" ref="H27:S27">H28+H35+H42+H61+H67+H82+H84+H87</f>
        <v>172890534.34</v>
      </c>
      <c r="I27" s="29">
        <f t="shared" si="7"/>
        <v>19002006.62</v>
      </c>
      <c r="J27" s="29">
        <f t="shared" si="7"/>
        <v>18795637.72</v>
      </c>
      <c r="K27" s="7">
        <f t="shared" si="7"/>
        <v>15185977</v>
      </c>
      <c r="L27" s="7">
        <f t="shared" si="7"/>
        <v>17639719</v>
      </c>
      <c r="M27" s="7">
        <f t="shared" si="7"/>
        <v>12733592</v>
      </c>
      <c r="N27" s="7">
        <f t="shared" si="7"/>
        <v>13678165</v>
      </c>
      <c r="O27" s="7">
        <f t="shared" si="7"/>
        <v>15290140</v>
      </c>
      <c r="P27" s="7">
        <f t="shared" si="7"/>
        <v>18308109</v>
      </c>
      <c r="Q27" s="7">
        <f t="shared" si="7"/>
        <v>21445489</v>
      </c>
      <c r="R27" s="7">
        <f t="shared" si="7"/>
        <v>20811699</v>
      </c>
      <c r="S27" s="7">
        <f t="shared" si="7"/>
        <v>135092890</v>
      </c>
    </row>
    <row r="28" spans="1:19" ht="38.25">
      <c r="A28" s="28">
        <v>22</v>
      </c>
      <c r="B28" s="19" t="s">
        <v>61</v>
      </c>
      <c r="C28" s="4" t="s">
        <v>25</v>
      </c>
      <c r="D28" s="4">
        <v>2011</v>
      </c>
      <c r="E28" s="4">
        <v>2020</v>
      </c>
      <c r="F28" s="49" t="s">
        <v>0</v>
      </c>
      <c r="G28" s="49"/>
      <c r="H28" s="29">
        <f aca="true" t="shared" si="8" ref="H28:S28">SUM(H29:H34)</f>
        <v>9475071</v>
      </c>
      <c r="I28" s="29">
        <f t="shared" si="8"/>
        <v>735071</v>
      </c>
      <c r="J28" s="29">
        <f t="shared" si="8"/>
        <v>910000</v>
      </c>
      <c r="K28" s="7">
        <f t="shared" si="8"/>
        <v>1160000</v>
      </c>
      <c r="L28" s="7">
        <f t="shared" si="8"/>
        <v>1060000</v>
      </c>
      <c r="M28" s="7">
        <f t="shared" si="8"/>
        <v>360000</v>
      </c>
      <c r="N28" s="7">
        <f t="shared" si="8"/>
        <v>410000</v>
      </c>
      <c r="O28" s="7">
        <f t="shared" si="8"/>
        <v>710000</v>
      </c>
      <c r="P28" s="7">
        <f t="shared" si="8"/>
        <v>1010000</v>
      </c>
      <c r="Q28" s="7">
        <f t="shared" si="8"/>
        <v>1310000</v>
      </c>
      <c r="R28" s="7">
        <f t="shared" si="8"/>
        <v>1810000</v>
      </c>
      <c r="S28" s="7">
        <f t="shared" si="8"/>
        <v>7830000</v>
      </c>
    </row>
    <row r="29" spans="1:19" ht="25.5">
      <c r="A29" s="28">
        <v>23</v>
      </c>
      <c r="B29" s="20" t="s">
        <v>26</v>
      </c>
      <c r="C29" s="4" t="s">
        <v>25</v>
      </c>
      <c r="D29" s="8">
        <v>2011</v>
      </c>
      <c r="E29" s="8">
        <v>2014</v>
      </c>
      <c r="F29" s="6" t="s">
        <v>27</v>
      </c>
      <c r="G29" s="6" t="s">
        <v>28</v>
      </c>
      <c r="H29" s="29">
        <f aca="true" t="shared" si="9" ref="H29:H34">SUM(I29:R29)</f>
        <v>250000</v>
      </c>
      <c r="I29" s="36">
        <v>0</v>
      </c>
      <c r="J29" s="32">
        <v>0</v>
      </c>
      <c r="K29" s="9">
        <v>50000</v>
      </c>
      <c r="L29" s="9">
        <v>200000</v>
      </c>
      <c r="M29" s="9"/>
      <c r="N29" s="9"/>
      <c r="O29" s="9"/>
      <c r="P29" s="9"/>
      <c r="Q29" s="9"/>
      <c r="R29" s="9"/>
      <c r="S29" s="5">
        <f>SUM(K29:R29)</f>
        <v>250000</v>
      </c>
    </row>
    <row r="30" spans="1:19" ht="50.25" customHeight="1">
      <c r="A30" s="28">
        <v>24</v>
      </c>
      <c r="B30" s="21" t="s">
        <v>86</v>
      </c>
      <c r="C30" s="4" t="s">
        <v>25</v>
      </c>
      <c r="D30" s="8">
        <v>2011</v>
      </c>
      <c r="E30" s="8">
        <v>2014</v>
      </c>
      <c r="F30" s="6" t="s">
        <v>27</v>
      </c>
      <c r="G30" s="6" t="s">
        <v>28</v>
      </c>
      <c r="H30" s="29">
        <f t="shared" si="9"/>
        <v>1502238</v>
      </c>
      <c r="I30" s="36">
        <v>152238</v>
      </c>
      <c r="J30" s="32">
        <v>100000</v>
      </c>
      <c r="K30" s="9">
        <v>750000</v>
      </c>
      <c r="L30" s="9">
        <v>500000</v>
      </c>
      <c r="M30" s="9"/>
      <c r="N30" s="9"/>
      <c r="O30" s="9"/>
      <c r="P30" s="9"/>
      <c r="Q30" s="9"/>
      <c r="R30" s="9"/>
      <c r="S30" s="5">
        <f aca="true" t="shared" si="10" ref="S30:S41">SUM(K30:R30)</f>
        <v>1250000</v>
      </c>
    </row>
    <row r="31" spans="1:19" ht="60">
      <c r="A31" s="28">
        <v>25</v>
      </c>
      <c r="B31" s="21" t="s">
        <v>63</v>
      </c>
      <c r="C31" s="4" t="s">
        <v>25</v>
      </c>
      <c r="D31" s="8">
        <v>2011</v>
      </c>
      <c r="E31" s="8">
        <v>2020</v>
      </c>
      <c r="F31" s="6" t="s">
        <v>27</v>
      </c>
      <c r="G31" s="6" t="s">
        <v>28</v>
      </c>
      <c r="H31" s="29">
        <f t="shared" si="9"/>
        <v>1579359</v>
      </c>
      <c r="I31" s="36">
        <v>179359</v>
      </c>
      <c r="J31" s="32">
        <v>100000</v>
      </c>
      <c r="K31" s="9">
        <v>100000</v>
      </c>
      <c r="L31" s="9">
        <v>100000</v>
      </c>
      <c r="M31" s="9">
        <v>100000</v>
      </c>
      <c r="N31" s="9">
        <v>100000</v>
      </c>
      <c r="O31" s="9">
        <v>100000</v>
      </c>
      <c r="P31" s="9">
        <v>200000</v>
      </c>
      <c r="Q31" s="9">
        <v>300000</v>
      </c>
      <c r="R31" s="9">
        <v>300000</v>
      </c>
      <c r="S31" s="5">
        <f t="shared" si="10"/>
        <v>1300000</v>
      </c>
    </row>
    <row r="32" spans="1:19" ht="36">
      <c r="A32" s="28">
        <v>26</v>
      </c>
      <c r="B32" s="22" t="s">
        <v>29</v>
      </c>
      <c r="C32" s="4" t="s">
        <v>25</v>
      </c>
      <c r="D32" s="8">
        <v>2011</v>
      </c>
      <c r="E32" s="8">
        <v>2020</v>
      </c>
      <c r="F32" s="6" t="s">
        <v>27</v>
      </c>
      <c r="G32" s="6" t="s">
        <v>28</v>
      </c>
      <c r="H32" s="29">
        <f t="shared" si="9"/>
        <v>91230</v>
      </c>
      <c r="I32" s="36">
        <v>1230</v>
      </c>
      <c r="J32" s="32">
        <v>10000</v>
      </c>
      <c r="K32" s="9">
        <v>10000</v>
      </c>
      <c r="L32" s="9">
        <v>10000</v>
      </c>
      <c r="M32" s="9">
        <v>10000</v>
      </c>
      <c r="N32" s="9">
        <v>10000</v>
      </c>
      <c r="O32" s="9">
        <v>10000</v>
      </c>
      <c r="P32" s="9">
        <v>10000</v>
      </c>
      <c r="Q32" s="9">
        <v>10000</v>
      </c>
      <c r="R32" s="9">
        <v>10000</v>
      </c>
      <c r="S32" s="5">
        <f t="shared" si="10"/>
        <v>80000</v>
      </c>
    </row>
    <row r="33" spans="1:19" ht="25.5">
      <c r="A33" s="28">
        <v>27</v>
      </c>
      <c r="B33" s="23" t="s">
        <v>69</v>
      </c>
      <c r="C33" s="4" t="s">
        <v>25</v>
      </c>
      <c r="D33" s="8">
        <v>2011</v>
      </c>
      <c r="E33" s="8">
        <v>2012</v>
      </c>
      <c r="F33" s="6" t="s">
        <v>27</v>
      </c>
      <c r="G33" s="6" t="s">
        <v>28</v>
      </c>
      <c r="H33" s="29">
        <f t="shared" si="9"/>
        <v>287081</v>
      </c>
      <c r="I33" s="36">
        <v>87081</v>
      </c>
      <c r="J33" s="32">
        <v>200000</v>
      </c>
      <c r="K33" s="9"/>
      <c r="L33" s="9"/>
      <c r="M33" s="9"/>
      <c r="N33" s="9"/>
      <c r="O33" s="9"/>
      <c r="P33" s="9"/>
      <c r="Q33" s="9"/>
      <c r="R33" s="9"/>
      <c r="S33" s="5">
        <f t="shared" si="10"/>
        <v>0</v>
      </c>
    </row>
    <row r="34" spans="1:19" ht="120.75" customHeight="1">
      <c r="A34" s="28">
        <v>28</v>
      </c>
      <c r="B34" s="23" t="s">
        <v>79</v>
      </c>
      <c r="C34" s="4" t="s">
        <v>25</v>
      </c>
      <c r="D34" s="5">
        <v>2011</v>
      </c>
      <c r="E34" s="5">
        <v>2020</v>
      </c>
      <c r="F34" s="6" t="s">
        <v>27</v>
      </c>
      <c r="G34" s="6" t="s">
        <v>28</v>
      </c>
      <c r="H34" s="29">
        <f t="shared" si="9"/>
        <v>5765163</v>
      </c>
      <c r="I34" s="36">
        <v>315163</v>
      </c>
      <c r="J34" s="32">
        <v>500000</v>
      </c>
      <c r="K34" s="9">
        <v>250000</v>
      </c>
      <c r="L34" s="9">
        <v>250000</v>
      </c>
      <c r="M34" s="9">
        <v>250000</v>
      </c>
      <c r="N34" s="9">
        <v>300000</v>
      </c>
      <c r="O34" s="9">
        <v>600000</v>
      </c>
      <c r="P34" s="9">
        <v>800000</v>
      </c>
      <c r="Q34" s="9">
        <v>1000000</v>
      </c>
      <c r="R34" s="9">
        <v>1500000</v>
      </c>
      <c r="S34" s="5">
        <f t="shared" si="10"/>
        <v>4950000</v>
      </c>
    </row>
    <row r="35" spans="1:19" ht="38.25">
      <c r="A35" s="28">
        <v>29</v>
      </c>
      <c r="B35" s="18" t="s">
        <v>30</v>
      </c>
      <c r="C35" s="4" t="s">
        <v>25</v>
      </c>
      <c r="D35" s="4">
        <v>2011</v>
      </c>
      <c r="E35" s="4">
        <v>2020</v>
      </c>
      <c r="F35" s="49" t="s">
        <v>0</v>
      </c>
      <c r="G35" s="49"/>
      <c r="H35" s="29">
        <f aca="true" t="shared" si="11" ref="H35:S35">SUM(H36:H41)</f>
        <v>5941635</v>
      </c>
      <c r="I35" s="29">
        <f t="shared" si="11"/>
        <v>921635</v>
      </c>
      <c r="J35" s="29">
        <f t="shared" si="11"/>
        <v>430000</v>
      </c>
      <c r="K35" s="7">
        <f t="shared" si="11"/>
        <v>1770000</v>
      </c>
      <c r="L35" s="7">
        <f t="shared" si="11"/>
        <v>710000</v>
      </c>
      <c r="M35" s="7">
        <f t="shared" si="11"/>
        <v>610000</v>
      </c>
      <c r="N35" s="7">
        <f t="shared" si="11"/>
        <v>110000</v>
      </c>
      <c r="O35" s="7">
        <f t="shared" si="11"/>
        <v>260000</v>
      </c>
      <c r="P35" s="7">
        <f t="shared" si="11"/>
        <v>260000</v>
      </c>
      <c r="Q35" s="7">
        <f t="shared" si="11"/>
        <v>360000</v>
      </c>
      <c r="R35" s="7">
        <f t="shared" si="11"/>
        <v>510000</v>
      </c>
      <c r="S35" s="7">
        <f t="shared" si="11"/>
        <v>4590000</v>
      </c>
    </row>
    <row r="36" spans="1:19" ht="15" customHeight="1">
      <c r="A36" s="28">
        <v>30</v>
      </c>
      <c r="B36" s="24" t="s">
        <v>32</v>
      </c>
      <c r="C36" s="4" t="s">
        <v>25</v>
      </c>
      <c r="D36" s="4">
        <v>2011</v>
      </c>
      <c r="E36" s="4">
        <v>2015</v>
      </c>
      <c r="F36" s="6" t="s">
        <v>27</v>
      </c>
      <c r="G36" s="6" t="s">
        <v>28</v>
      </c>
      <c r="H36" s="29">
        <f aca="true" t="shared" si="12" ref="H36:H41">SUM(I36:R36)</f>
        <v>1010000</v>
      </c>
      <c r="I36" s="36">
        <v>0</v>
      </c>
      <c r="J36" s="33">
        <v>0</v>
      </c>
      <c r="K36" s="10">
        <v>10000</v>
      </c>
      <c r="L36" s="10">
        <v>500000</v>
      </c>
      <c r="M36" s="10">
        <v>500000</v>
      </c>
      <c r="N36" s="10"/>
      <c r="O36" s="10"/>
      <c r="P36" s="10"/>
      <c r="Q36" s="10"/>
      <c r="R36" s="10"/>
      <c r="S36" s="5">
        <f t="shared" si="10"/>
        <v>1010000</v>
      </c>
    </row>
    <row r="37" spans="1:19" ht="25.5">
      <c r="A37" s="28">
        <v>31</v>
      </c>
      <c r="B37" s="24" t="s">
        <v>33</v>
      </c>
      <c r="C37" s="4" t="s">
        <v>25</v>
      </c>
      <c r="D37" s="4">
        <v>2011</v>
      </c>
      <c r="E37" s="4">
        <v>2014</v>
      </c>
      <c r="F37" s="6" t="s">
        <v>27</v>
      </c>
      <c r="G37" s="6" t="s">
        <v>28</v>
      </c>
      <c r="H37" s="29">
        <f t="shared" si="12"/>
        <v>150000</v>
      </c>
      <c r="I37" s="36">
        <v>0</v>
      </c>
      <c r="J37" s="33">
        <v>0</v>
      </c>
      <c r="K37" s="10">
        <v>50000</v>
      </c>
      <c r="L37" s="10">
        <v>100000</v>
      </c>
      <c r="M37" s="10"/>
      <c r="N37" s="10"/>
      <c r="O37" s="10"/>
      <c r="P37" s="10"/>
      <c r="Q37" s="10"/>
      <c r="R37" s="10"/>
      <c r="S37" s="5">
        <f t="shared" si="10"/>
        <v>150000</v>
      </c>
    </row>
    <row r="38" spans="1:19" ht="36">
      <c r="A38" s="28">
        <v>32</v>
      </c>
      <c r="B38" s="24" t="s">
        <v>81</v>
      </c>
      <c r="C38" s="4" t="s">
        <v>25</v>
      </c>
      <c r="D38" s="4">
        <v>2011</v>
      </c>
      <c r="E38" s="4">
        <v>2013</v>
      </c>
      <c r="F38" s="6" t="s">
        <v>27</v>
      </c>
      <c r="G38" s="6" t="s">
        <v>28</v>
      </c>
      <c r="H38" s="29">
        <f t="shared" si="12"/>
        <v>550000</v>
      </c>
      <c r="I38" s="36">
        <v>150000</v>
      </c>
      <c r="J38" s="33">
        <v>200000</v>
      </c>
      <c r="K38" s="10">
        <v>200000</v>
      </c>
      <c r="L38" s="10"/>
      <c r="M38" s="10"/>
      <c r="N38" s="10"/>
      <c r="O38" s="10"/>
      <c r="P38" s="10"/>
      <c r="Q38" s="10"/>
      <c r="R38" s="10"/>
      <c r="S38" s="5">
        <f t="shared" si="10"/>
        <v>200000</v>
      </c>
    </row>
    <row r="39" spans="1:19" ht="13.5" customHeight="1">
      <c r="A39" s="28">
        <v>33</v>
      </c>
      <c r="B39" s="22" t="s">
        <v>34</v>
      </c>
      <c r="C39" s="4" t="s">
        <v>25</v>
      </c>
      <c r="D39" s="4">
        <v>2011</v>
      </c>
      <c r="E39" s="4">
        <v>2013</v>
      </c>
      <c r="F39" s="6" t="s">
        <v>27</v>
      </c>
      <c r="G39" s="6" t="s">
        <v>28</v>
      </c>
      <c r="H39" s="29">
        <f t="shared" si="12"/>
        <v>2081662</v>
      </c>
      <c r="I39" s="36">
        <v>581662</v>
      </c>
      <c r="J39" s="33">
        <v>100000</v>
      </c>
      <c r="K39" s="10">
        <v>1400000</v>
      </c>
      <c r="L39" s="10"/>
      <c r="M39" s="10"/>
      <c r="N39" s="10"/>
      <c r="O39" s="10"/>
      <c r="P39" s="10"/>
      <c r="Q39" s="10"/>
      <c r="R39" s="10"/>
      <c r="S39" s="5">
        <f t="shared" si="10"/>
        <v>1400000</v>
      </c>
    </row>
    <row r="40" spans="1:19" ht="40.5" customHeight="1">
      <c r="A40" s="28">
        <v>34</v>
      </c>
      <c r="B40" s="24" t="s">
        <v>87</v>
      </c>
      <c r="C40" s="4" t="s">
        <v>25</v>
      </c>
      <c r="D40" s="4">
        <v>2011</v>
      </c>
      <c r="E40" s="4">
        <v>2020</v>
      </c>
      <c r="F40" s="6" t="s">
        <v>27</v>
      </c>
      <c r="G40" s="6" t="s">
        <v>28</v>
      </c>
      <c r="H40" s="29">
        <f t="shared" si="12"/>
        <v>149975</v>
      </c>
      <c r="I40" s="36">
        <v>39975</v>
      </c>
      <c r="J40" s="33">
        <v>30000</v>
      </c>
      <c r="K40" s="10">
        <v>10000</v>
      </c>
      <c r="L40" s="10">
        <v>10000</v>
      </c>
      <c r="M40" s="10">
        <v>10000</v>
      </c>
      <c r="N40" s="10">
        <v>10000</v>
      </c>
      <c r="O40" s="10">
        <v>10000</v>
      </c>
      <c r="P40" s="10">
        <v>10000</v>
      </c>
      <c r="Q40" s="10">
        <v>10000</v>
      </c>
      <c r="R40" s="10">
        <v>10000</v>
      </c>
      <c r="S40" s="5">
        <f t="shared" si="10"/>
        <v>80000</v>
      </c>
    </row>
    <row r="41" spans="1:19" ht="25.5">
      <c r="A41" s="28">
        <v>35</v>
      </c>
      <c r="B41" s="24" t="s">
        <v>31</v>
      </c>
      <c r="C41" s="4" t="s">
        <v>25</v>
      </c>
      <c r="D41" s="4">
        <v>2011</v>
      </c>
      <c r="E41" s="4">
        <v>2020</v>
      </c>
      <c r="F41" s="6" t="s">
        <v>27</v>
      </c>
      <c r="G41" s="6" t="s">
        <v>28</v>
      </c>
      <c r="H41" s="29">
        <f t="shared" si="12"/>
        <v>1999998</v>
      </c>
      <c r="I41" s="36">
        <v>149998</v>
      </c>
      <c r="J41" s="33">
        <v>100000</v>
      </c>
      <c r="K41" s="10">
        <v>100000</v>
      </c>
      <c r="L41" s="10">
        <v>100000</v>
      </c>
      <c r="M41" s="10">
        <v>100000</v>
      </c>
      <c r="N41" s="10">
        <v>100000</v>
      </c>
      <c r="O41" s="10">
        <v>250000</v>
      </c>
      <c r="P41" s="10">
        <v>250000</v>
      </c>
      <c r="Q41" s="10">
        <v>350000</v>
      </c>
      <c r="R41" s="10">
        <v>500000</v>
      </c>
      <c r="S41" s="5">
        <f t="shared" si="10"/>
        <v>1750000</v>
      </c>
    </row>
    <row r="42" spans="1:19" ht="25.5">
      <c r="A42" s="28">
        <v>36</v>
      </c>
      <c r="B42" s="18" t="s">
        <v>35</v>
      </c>
      <c r="C42" s="4" t="s">
        <v>25</v>
      </c>
      <c r="D42" s="4">
        <v>2011</v>
      </c>
      <c r="E42" s="4">
        <v>2020</v>
      </c>
      <c r="F42" s="49" t="s">
        <v>0</v>
      </c>
      <c r="G42" s="49"/>
      <c r="H42" s="29">
        <f>SUM(H43:H60)</f>
        <v>72469961</v>
      </c>
      <c r="I42" s="29">
        <f>SUM(I43:I60)</f>
        <v>6444942</v>
      </c>
      <c r="J42" s="29">
        <f>SUM(J43:J60)</f>
        <v>4845019</v>
      </c>
      <c r="K42" s="7">
        <f aca="true" t="shared" si="13" ref="K42:S42">SUM(K43:K59)</f>
        <v>7520000</v>
      </c>
      <c r="L42" s="7">
        <f t="shared" si="13"/>
        <v>5560000</v>
      </c>
      <c r="M42" s="7">
        <f t="shared" si="13"/>
        <v>7900000</v>
      </c>
      <c r="N42" s="7">
        <f t="shared" si="13"/>
        <v>9650000</v>
      </c>
      <c r="O42" s="7">
        <f t="shared" si="13"/>
        <v>7150000</v>
      </c>
      <c r="P42" s="7">
        <f t="shared" si="13"/>
        <v>9700000</v>
      </c>
      <c r="Q42" s="7">
        <f t="shared" si="13"/>
        <v>8600000</v>
      </c>
      <c r="R42" s="7">
        <f t="shared" si="13"/>
        <v>5100000</v>
      </c>
      <c r="S42" s="7">
        <f t="shared" si="13"/>
        <v>61180000</v>
      </c>
    </row>
    <row r="43" spans="1:19" ht="25.5">
      <c r="A43" s="28">
        <v>37</v>
      </c>
      <c r="B43" s="24" t="s">
        <v>36</v>
      </c>
      <c r="C43" s="4" t="s">
        <v>25</v>
      </c>
      <c r="D43" s="4">
        <v>2011</v>
      </c>
      <c r="E43" s="4">
        <v>2012</v>
      </c>
      <c r="F43" s="4">
        <v>600</v>
      </c>
      <c r="G43" s="4">
        <v>60016</v>
      </c>
      <c r="H43" s="29">
        <f>SUM(I43:R43)</f>
        <v>177725</v>
      </c>
      <c r="I43" s="36">
        <v>2706</v>
      </c>
      <c r="J43" s="33">
        <v>175019</v>
      </c>
      <c r="K43" s="10"/>
      <c r="L43" s="10"/>
      <c r="M43" s="10"/>
      <c r="N43" s="10"/>
      <c r="O43" s="10"/>
      <c r="P43" s="10"/>
      <c r="Q43" s="10"/>
      <c r="R43" s="10"/>
      <c r="S43" s="5">
        <f aca="true" t="shared" si="14" ref="S43:S60">SUM(K43:R43)</f>
        <v>0</v>
      </c>
    </row>
    <row r="44" spans="1:19" ht="36">
      <c r="A44" s="28">
        <v>38</v>
      </c>
      <c r="B44" s="24" t="s">
        <v>70</v>
      </c>
      <c r="C44" s="4" t="s">
        <v>25</v>
      </c>
      <c r="D44" s="4">
        <v>2011</v>
      </c>
      <c r="E44" s="4">
        <v>2014</v>
      </c>
      <c r="F44" s="4">
        <v>600</v>
      </c>
      <c r="G44" s="4">
        <v>60016</v>
      </c>
      <c r="H44" s="29">
        <f aca="true" t="shared" si="15" ref="H44:H60">SUM(I44:R44)</f>
        <v>591305</v>
      </c>
      <c r="I44" s="36">
        <v>91305</v>
      </c>
      <c r="J44" s="33">
        <v>100000</v>
      </c>
      <c r="K44" s="10">
        <v>200000</v>
      </c>
      <c r="L44" s="10">
        <v>200000</v>
      </c>
      <c r="M44" s="10"/>
      <c r="N44" s="10"/>
      <c r="O44" s="10"/>
      <c r="P44" s="10"/>
      <c r="Q44" s="10"/>
      <c r="R44" s="10"/>
      <c r="S44" s="5">
        <f t="shared" si="14"/>
        <v>400000</v>
      </c>
    </row>
    <row r="45" spans="1:19" ht="60">
      <c r="A45" s="28">
        <v>39</v>
      </c>
      <c r="B45" s="24" t="s">
        <v>72</v>
      </c>
      <c r="C45" s="4" t="s">
        <v>25</v>
      </c>
      <c r="D45" s="4">
        <v>2011</v>
      </c>
      <c r="E45" s="4">
        <v>2019</v>
      </c>
      <c r="F45" s="4">
        <v>600</v>
      </c>
      <c r="G45" s="4">
        <v>60016</v>
      </c>
      <c r="H45" s="29">
        <f t="shared" si="15"/>
        <v>14081706</v>
      </c>
      <c r="I45" s="36">
        <v>1481706</v>
      </c>
      <c r="J45" s="33">
        <v>1600000</v>
      </c>
      <c r="K45" s="10">
        <v>1000000</v>
      </c>
      <c r="L45" s="10">
        <f>1000000</f>
        <v>1000000</v>
      </c>
      <c r="M45" s="10">
        <v>2000000</v>
      </c>
      <c r="N45" s="10">
        <v>2000000</v>
      </c>
      <c r="O45" s="10">
        <v>2000000</v>
      </c>
      <c r="P45" s="10">
        <v>2000000</v>
      </c>
      <c r="Q45" s="10">
        <v>1000000</v>
      </c>
      <c r="R45" s="10"/>
      <c r="S45" s="5">
        <f t="shared" si="14"/>
        <v>11000000</v>
      </c>
    </row>
    <row r="46" spans="1:19" ht="48">
      <c r="A46" s="28">
        <v>40</v>
      </c>
      <c r="B46" s="24" t="s">
        <v>71</v>
      </c>
      <c r="C46" s="4" t="s">
        <v>25</v>
      </c>
      <c r="D46" s="4">
        <v>2011</v>
      </c>
      <c r="E46" s="4">
        <v>2020</v>
      </c>
      <c r="F46" s="4">
        <v>600</v>
      </c>
      <c r="G46" s="4">
        <v>60016</v>
      </c>
      <c r="H46" s="29">
        <f t="shared" si="15"/>
        <v>19079305</v>
      </c>
      <c r="I46" s="36">
        <v>1479305</v>
      </c>
      <c r="J46" s="33">
        <v>600000</v>
      </c>
      <c r="K46" s="10">
        <v>1000000</v>
      </c>
      <c r="L46" s="10">
        <v>1000000</v>
      </c>
      <c r="M46" s="10">
        <v>2000000</v>
      </c>
      <c r="N46" s="10">
        <v>3000000</v>
      </c>
      <c r="O46" s="10">
        <v>3000000</v>
      </c>
      <c r="P46" s="10">
        <v>3000000</v>
      </c>
      <c r="Q46" s="10">
        <v>3000000</v>
      </c>
      <c r="R46" s="10">
        <v>1000000</v>
      </c>
      <c r="S46" s="5">
        <f t="shared" si="14"/>
        <v>17000000</v>
      </c>
    </row>
    <row r="47" spans="1:19" ht="48">
      <c r="A47" s="28">
        <v>41</v>
      </c>
      <c r="B47" s="24" t="s">
        <v>82</v>
      </c>
      <c r="C47" s="4" t="s">
        <v>25</v>
      </c>
      <c r="D47" s="4">
        <v>2011</v>
      </c>
      <c r="E47" s="4">
        <v>2014</v>
      </c>
      <c r="F47" s="4">
        <v>600</v>
      </c>
      <c r="G47" s="4">
        <v>60016</v>
      </c>
      <c r="H47" s="29">
        <f t="shared" si="15"/>
        <v>849067</v>
      </c>
      <c r="I47" s="36">
        <v>199067</v>
      </c>
      <c r="J47" s="33">
        <v>150000</v>
      </c>
      <c r="K47" s="10">
        <v>500000</v>
      </c>
      <c r="L47" s="10"/>
      <c r="M47" s="10"/>
      <c r="N47" s="10"/>
      <c r="O47" s="10"/>
      <c r="P47" s="10"/>
      <c r="Q47" s="10"/>
      <c r="R47" s="10"/>
      <c r="S47" s="5">
        <f t="shared" si="14"/>
        <v>500000</v>
      </c>
    </row>
    <row r="48" spans="1:19" ht="36">
      <c r="A48" s="28">
        <v>42</v>
      </c>
      <c r="B48" s="24" t="s">
        <v>37</v>
      </c>
      <c r="C48" s="4" t="s">
        <v>25</v>
      </c>
      <c r="D48" s="4">
        <v>2011</v>
      </c>
      <c r="E48" s="4">
        <v>2013</v>
      </c>
      <c r="F48" s="4">
        <v>600</v>
      </c>
      <c r="G48" s="4">
        <v>60016</v>
      </c>
      <c r="H48" s="29">
        <f t="shared" si="15"/>
        <v>746537</v>
      </c>
      <c r="I48" s="36">
        <v>46537</v>
      </c>
      <c r="J48" s="33">
        <v>200000</v>
      </c>
      <c r="K48" s="10">
        <v>500000</v>
      </c>
      <c r="L48" s="10"/>
      <c r="M48" s="10"/>
      <c r="N48" s="10"/>
      <c r="O48" s="10"/>
      <c r="P48" s="10"/>
      <c r="Q48" s="10"/>
      <c r="R48" s="10"/>
      <c r="S48" s="5">
        <f t="shared" si="14"/>
        <v>500000</v>
      </c>
    </row>
    <row r="49" spans="1:19" ht="25.5">
      <c r="A49" s="28">
        <v>43</v>
      </c>
      <c r="B49" s="24" t="s">
        <v>73</v>
      </c>
      <c r="C49" s="4" t="s">
        <v>25</v>
      </c>
      <c r="D49" s="4">
        <v>2011</v>
      </c>
      <c r="E49" s="4">
        <v>2014</v>
      </c>
      <c r="F49" s="4">
        <v>600</v>
      </c>
      <c r="G49" s="4">
        <v>60016</v>
      </c>
      <c r="H49" s="29">
        <f t="shared" si="15"/>
        <v>827792</v>
      </c>
      <c r="I49" s="36">
        <v>377792</v>
      </c>
      <c r="J49" s="33">
        <v>50000</v>
      </c>
      <c r="K49" s="10">
        <v>100000</v>
      </c>
      <c r="L49" s="10">
        <v>300000</v>
      </c>
      <c r="M49" s="10"/>
      <c r="N49" s="10"/>
      <c r="O49" s="10"/>
      <c r="P49" s="10"/>
      <c r="Q49" s="10"/>
      <c r="R49" s="10"/>
      <c r="S49" s="5">
        <f t="shared" si="14"/>
        <v>400000</v>
      </c>
    </row>
    <row r="50" spans="1:19" ht="25.5">
      <c r="A50" s="28">
        <v>44</v>
      </c>
      <c r="B50" s="22" t="s">
        <v>38</v>
      </c>
      <c r="C50" s="4" t="s">
        <v>25</v>
      </c>
      <c r="D50" s="4">
        <v>2011</v>
      </c>
      <c r="E50" s="4">
        <v>2020</v>
      </c>
      <c r="F50" s="4">
        <v>600</v>
      </c>
      <c r="G50" s="4">
        <v>60016</v>
      </c>
      <c r="H50" s="29">
        <f t="shared" si="15"/>
        <v>7830000</v>
      </c>
      <c r="I50" s="36">
        <v>0</v>
      </c>
      <c r="J50" s="33">
        <v>10000</v>
      </c>
      <c r="K50" s="10">
        <v>10000</v>
      </c>
      <c r="L50" s="10">
        <v>10000</v>
      </c>
      <c r="M50" s="10">
        <v>300000</v>
      </c>
      <c r="N50" s="10">
        <v>500000</v>
      </c>
      <c r="O50" s="10">
        <f>1000000-500000</f>
        <v>500000</v>
      </c>
      <c r="P50" s="10">
        <v>2000000</v>
      </c>
      <c r="Q50" s="10">
        <v>2000000</v>
      </c>
      <c r="R50" s="10">
        <v>2500000</v>
      </c>
      <c r="S50" s="5">
        <f t="shared" si="14"/>
        <v>7820000</v>
      </c>
    </row>
    <row r="51" spans="1:19" ht="38.25" customHeight="1">
      <c r="A51" s="28">
        <v>45</v>
      </c>
      <c r="B51" s="22" t="s">
        <v>74</v>
      </c>
      <c r="C51" s="4" t="s">
        <v>25</v>
      </c>
      <c r="D51" s="4">
        <v>2011</v>
      </c>
      <c r="E51" s="4">
        <v>2020</v>
      </c>
      <c r="F51" s="4">
        <v>600</v>
      </c>
      <c r="G51" s="4">
        <v>60016</v>
      </c>
      <c r="H51" s="29">
        <f t="shared" si="15"/>
        <v>7825399</v>
      </c>
      <c r="I51" s="36">
        <v>225399</v>
      </c>
      <c r="J51" s="33">
        <v>200000</v>
      </c>
      <c r="K51" s="10">
        <v>500000</v>
      </c>
      <c r="L51" s="10">
        <v>400000</v>
      </c>
      <c r="M51" s="10">
        <v>500000</v>
      </c>
      <c r="N51" s="10">
        <v>500000</v>
      </c>
      <c r="O51" s="10">
        <f>1000000-500000</f>
        <v>500000</v>
      </c>
      <c r="P51" s="10">
        <v>2000000</v>
      </c>
      <c r="Q51" s="10">
        <v>2000000</v>
      </c>
      <c r="R51" s="10">
        <v>1000000</v>
      </c>
      <c r="S51" s="5">
        <f t="shared" si="14"/>
        <v>7400000</v>
      </c>
    </row>
    <row r="52" spans="1:19" ht="72">
      <c r="A52" s="28">
        <v>46</v>
      </c>
      <c r="B52" s="22" t="s">
        <v>75</v>
      </c>
      <c r="C52" s="4" t="s">
        <v>25</v>
      </c>
      <c r="D52" s="4">
        <v>2011</v>
      </c>
      <c r="E52" s="4">
        <v>2016</v>
      </c>
      <c r="F52" s="4">
        <v>600</v>
      </c>
      <c r="G52" s="4">
        <v>60016</v>
      </c>
      <c r="H52" s="29">
        <f t="shared" si="15"/>
        <v>6692300</v>
      </c>
      <c r="I52" s="36">
        <v>2142300</v>
      </c>
      <c r="J52" s="33">
        <v>550000</v>
      </c>
      <c r="K52" s="10">
        <v>1000000</v>
      </c>
      <c r="L52" s="10">
        <v>1000000</v>
      </c>
      <c r="M52" s="10">
        <v>1000000</v>
      </c>
      <c r="N52" s="10">
        <v>1000000</v>
      </c>
      <c r="O52" s="10"/>
      <c r="P52" s="10"/>
      <c r="Q52" s="10"/>
      <c r="R52" s="10"/>
      <c r="S52" s="5">
        <f t="shared" si="14"/>
        <v>4000000</v>
      </c>
    </row>
    <row r="53" spans="1:19" ht="25.5">
      <c r="A53" s="28">
        <v>47</v>
      </c>
      <c r="B53" s="22" t="s">
        <v>39</v>
      </c>
      <c r="C53" s="4" t="s">
        <v>25</v>
      </c>
      <c r="D53" s="4">
        <v>2011</v>
      </c>
      <c r="E53" s="4">
        <v>2017</v>
      </c>
      <c r="F53" s="4">
        <v>600</v>
      </c>
      <c r="G53" s="4">
        <v>60016</v>
      </c>
      <c r="H53" s="29">
        <f t="shared" si="15"/>
        <v>220000</v>
      </c>
      <c r="I53" s="36">
        <v>0</v>
      </c>
      <c r="J53" s="33">
        <f>10000</f>
        <v>10000</v>
      </c>
      <c r="K53" s="10">
        <f>20000-10000</f>
        <v>10000</v>
      </c>
      <c r="L53" s="10">
        <v>50000</v>
      </c>
      <c r="M53" s="10">
        <v>50000</v>
      </c>
      <c r="N53" s="10">
        <v>50000</v>
      </c>
      <c r="O53" s="10">
        <v>50000</v>
      </c>
      <c r="P53" s="10"/>
      <c r="Q53" s="10"/>
      <c r="R53" s="10"/>
      <c r="S53" s="5">
        <f t="shared" si="14"/>
        <v>210000</v>
      </c>
    </row>
    <row r="54" spans="1:19" ht="36">
      <c r="A54" s="28">
        <v>48</v>
      </c>
      <c r="B54" s="22" t="s">
        <v>83</v>
      </c>
      <c r="C54" s="4" t="s">
        <v>25</v>
      </c>
      <c r="D54" s="4">
        <v>2011</v>
      </c>
      <c r="E54" s="4">
        <v>2015</v>
      </c>
      <c r="F54" s="4">
        <v>600</v>
      </c>
      <c r="G54" s="4">
        <v>60016</v>
      </c>
      <c r="H54" s="29">
        <f t="shared" si="15"/>
        <v>1600000</v>
      </c>
      <c r="I54" s="36">
        <v>0</v>
      </c>
      <c r="J54" s="33">
        <v>100000</v>
      </c>
      <c r="K54" s="10">
        <v>500000</v>
      </c>
      <c r="L54" s="10">
        <v>500000</v>
      </c>
      <c r="M54" s="10">
        <v>500000</v>
      </c>
      <c r="N54" s="10"/>
      <c r="O54" s="10"/>
      <c r="P54" s="10"/>
      <c r="Q54" s="10"/>
      <c r="R54" s="10"/>
      <c r="S54" s="5">
        <f t="shared" si="14"/>
        <v>1500000</v>
      </c>
    </row>
    <row r="55" spans="1:19" ht="25.5">
      <c r="A55" s="28">
        <v>49</v>
      </c>
      <c r="B55" s="24" t="s">
        <v>76</v>
      </c>
      <c r="C55" s="4" t="s">
        <v>25</v>
      </c>
      <c r="D55" s="4">
        <v>2011</v>
      </c>
      <c r="E55" s="4">
        <v>2013</v>
      </c>
      <c r="F55" s="4">
        <v>600</v>
      </c>
      <c r="G55" s="4">
        <v>60016</v>
      </c>
      <c r="H55" s="29">
        <f t="shared" si="15"/>
        <v>788698</v>
      </c>
      <c r="I55" s="36">
        <v>38698</v>
      </c>
      <c r="J55" s="33">
        <v>50000</v>
      </c>
      <c r="K55" s="10">
        <v>700000</v>
      </c>
      <c r="L55" s="10"/>
      <c r="M55" s="10"/>
      <c r="N55" s="10"/>
      <c r="O55" s="10"/>
      <c r="P55" s="10"/>
      <c r="Q55" s="10"/>
      <c r="R55" s="10"/>
      <c r="S55" s="5">
        <f t="shared" si="14"/>
        <v>700000</v>
      </c>
    </row>
    <row r="56" spans="1:19" ht="25.5">
      <c r="A56" s="28">
        <v>50</v>
      </c>
      <c r="B56" s="24" t="s">
        <v>77</v>
      </c>
      <c r="C56" s="4" t="s">
        <v>25</v>
      </c>
      <c r="D56" s="4">
        <v>2011</v>
      </c>
      <c r="E56" s="4">
        <v>2016</v>
      </c>
      <c r="F56" s="4">
        <v>600</v>
      </c>
      <c r="G56" s="4">
        <v>60016</v>
      </c>
      <c r="H56" s="29">
        <f t="shared" si="15"/>
        <v>2104290</v>
      </c>
      <c r="I56" s="36">
        <v>54290</v>
      </c>
      <c r="J56" s="33">
        <v>50000</v>
      </c>
      <c r="K56" s="10">
        <v>500000</v>
      </c>
      <c r="L56" s="10">
        <v>500000</v>
      </c>
      <c r="M56" s="10">
        <v>500000</v>
      </c>
      <c r="N56" s="10">
        <v>500000</v>
      </c>
      <c r="O56" s="10"/>
      <c r="P56" s="10"/>
      <c r="Q56" s="10"/>
      <c r="R56" s="10"/>
      <c r="S56" s="5">
        <f t="shared" si="14"/>
        <v>2000000</v>
      </c>
    </row>
    <row r="57" spans="1:19" ht="72">
      <c r="A57" s="28">
        <v>51</v>
      </c>
      <c r="B57" s="22" t="s">
        <v>84</v>
      </c>
      <c r="C57" s="4" t="s">
        <v>25</v>
      </c>
      <c r="D57" s="4">
        <v>2011</v>
      </c>
      <c r="E57" s="4">
        <v>2018</v>
      </c>
      <c r="F57" s="4">
        <v>600</v>
      </c>
      <c r="G57" s="4">
        <v>60016</v>
      </c>
      <c r="H57" s="29">
        <f t="shared" si="15"/>
        <v>2750032</v>
      </c>
      <c r="I57" s="36">
        <v>100032</v>
      </c>
      <c r="J57" s="33">
        <v>100000</v>
      </c>
      <c r="K57" s="10">
        <v>500000</v>
      </c>
      <c r="L57" s="10">
        <v>100000</v>
      </c>
      <c r="M57" s="10">
        <v>450000</v>
      </c>
      <c r="N57" s="10">
        <v>500000</v>
      </c>
      <c r="O57" s="10">
        <v>500000</v>
      </c>
      <c r="P57" s="10">
        <v>500000</v>
      </c>
      <c r="Q57" s="10"/>
      <c r="R57" s="10"/>
      <c r="S57" s="5">
        <f t="shared" si="14"/>
        <v>2550000</v>
      </c>
    </row>
    <row r="58" spans="1:19" ht="36">
      <c r="A58" s="28">
        <v>52</v>
      </c>
      <c r="B58" s="25" t="s">
        <v>78</v>
      </c>
      <c r="C58" s="4" t="s">
        <v>25</v>
      </c>
      <c r="D58" s="4">
        <v>2011</v>
      </c>
      <c r="E58" s="4">
        <v>2017</v>
      </c>
      <c r="F58" s="4">
        <v>600</v>
      </c>
      <c r="G58" s="4">
        <v>60016</v>
      </c>
      <c r="H58" s="29">
        <f t="shared" si="15"/>
        <v>3450000</v>
      </c>
      <c r="I58" s="36">
        <v>0</v>
      </c>
      <c r="J58" s="33">
        <v>150000</v>
      </c>
      <c r="K58" s="10">
        <v>400000</v>
      </c>
      <c r="L58" s="10">
        <v>400000</v>
      </c>
      <c r="M58" s="10">
        <v>500000</v>
      </c>
      <c r="N58" s="10">
        <v>1500000</v>
      </c>
      <c r="O58" s="10">
        <v>500000</v>
      </c>
      <c r="P58" s="10"/>
      <c r="Q58" s="10"/>
      <c r="R58" s="10"/>
      <c r="S58" s="5">
        <f t="shared" si="14"/>
        <v>3300000</v>
      </c>
    </row>
    <row r="59" spans="1:19" ht="17.25" customHeight="1">
      <c r="A59" s="28">
        <v>53</v>
      </c>
      <c r="B59" s="24" t="s">
        <v>40</v>
      </c>
      <c r="C59" s="4" t="s">
        <v>25</v>
      </c>
      <c r="D59" s="4">
        <v>2011</v>
      </c>
      <c r="E59" s="4">
        <v>2020</v>
      </c>
      <c r="F59" s="4">
        <v>600</v>
      </c>
      <c r="G59" s="4">
        <v>60016</v>
      </c>
      <c r="H59" s="29">
        <f t="shared" si="15"/>
        <v>2090000</v>
      </c>
      <c r="I59" s="36">
        <v>140000</v>
      </c>
      <c r="J59" s="33">
        <v>50000</v>
      </c>
      <c r="K59" s="10">
        <v>100000</v>
      </c>
      <c r="L59" s="10">
        <v>100000</v>
      </c>
      <c r="M59" s="10">
        <v>100000</v>
      </c>
      <c r="N59" s="10">
        <v>100000</v>
      </c>
      <c r="O59" s="10">
        <v>100000</v>
      </c>
      <c r="P59" s="10">
        <v>200000</v>
      </c>
      <c r="Q59" s="10">
        <v>600000</v>
      </c>
      <c r="R59" s="10">
        <v>600000</v>
      </c>
      <c r="S59" s="5">
        <f t="shared" si="14"/>
        <v>1900000</v>
      </c>
    </row>
    <row r="60" spans="1:19" ht="52.5" customHeight="1">
      <c r="A60" s="28">
        <v>54</v>
      </c>
      <c r="B60" s="22" t="s">
        <v>80</v>
      </c>
      <c r="C60" s="4" t="s">
        <v>25</v>
      </c>
      <c r="D60" s="4">
        <v>2011</v>
      </c>
      <c r="E60" s="4">
        <v>2012</v>
      </c>
      <c r="F60" s="4">
        <v>600</v>
      </c>
      <c r="G60" s="4">
        <v>60014</v>
      </c>
      <c r="H60" s="29">
        <f t="shared" si="15"/>
        <v>765805</v>
      </c>
      <c r="I60" s="36">
        <v>65805</v>
      </c>
      <c r="J60" s="33">
        <v>700000</v>
      </c>
      <c r="K60" s="10"/>
      <c r="L60" s="10"/>
      <c r="M60" s="10"/>
      <c r="N60" s="10"/>
      <c r="O60" s="10"/>
      <c r="P60" s="10"/>
      <c r="Q60" s="10"/>
      <c r="R60" s="10"/>
      <c r="S60" s="5">
        <f t="shared" si="14"/>
        <v>0</v>
      </c>
    </row>
    <row r="61" spans="1:19" ht="54" customHeight="1">
      <c r="A61" s="28">
        <v>55</v>
      </c>
      <c r="B61" s="18" t="s">
        <v>41</v>
      </c>
      <c r="C61" s="4" t="s">
        <v>25</v>
      </c>
      <c r="D61" s="4">
        <v>2011</v>
      </c>
      <c r="E61" s="4">
        <v>2020</v>
      </c>
      <c r="F61" s="49" t="s">
        <v>0</v>
      </c>
      <c r="G61" s="49"/>
      <c r="H61" s="29">
        <f>SUM(H62:H66)</f>
        <v>20451562</v>
      </c>
      <c r="I61" s="29">
        <f>SUM(I62:I66)</f>
        <v>1514562</v>
      </c>
      <c r="J61" s="29">
        <f aca="true" t="shared" si="16" ref="J61:S61">SUM(J62:J66)</f>
        <v>1400000</v>
      </c>
      <c r="K61" s="7">
        <f t="shared" si="16"/>
        <v>1834000</v>
      </c>
      <c r="L61" s="7">
        <f t="shared" si="16"/>
        <v>752000</v>
      </c>
      <c r="M61" s="7">
        <f t="shared" si="16"/>
        <v>851000</v>
      </c>
      <c r="N61" s="7">
        <f t="shared" si="16"/>
        <v>1400000</v>
      </c>
      <c r="O61" s="7">
        <f t="shared" si="16"/>
        <v>4300000</v>
      </c>
      <c r="P61" s="7">
        <f t="shared" si="16"/>
        <v>2800000</v>
      </c>
      <c r="Q61" s="7">
        <f t="shared" si="16"/>
        <v>1600000</v>
      </c>
      <c r="R61" s="7">
        <f t="shared" si="16"/>
        <v>4000000</v>
      </c>
      <c r="S61" s="7">
        <f t="shared" si="16"/>
        <v>17537000</v>
      </c>
    </row>
    <row r="62" spans="1:19" ht="25.5">
      <c r="A62" s="28">
        <v>56</v>
      </c>
      <c r="B62" s="22" t="s">
        <v>44</v>
      </c>
      <c r="C62" s="4" t="s">
        <v>25</v>
      </c>
      <c r="D62" s="4">
        <v>2011</v>
      </c>
      <c r="E62" s="4">
        <v>2013</v>
      </c>
      <c r="F62" s="4">
        <v>600</v>
      </c>
      <c r="G62" s="4">
        <v>60095</v>
      </c>
      <c r="H62" s="29">
        <f>SUM(I62:R62)</f>
        <v>3003000</v>
      </c>
      <c r="I62" s="36">
        <v>1174446</v>
      </c>
      <c r="J62" s="33">
        <v>800000</v>
      </c>
      <c r="K62" s="10">
        <v>1028554</v>
      </c>
      <c r="L62" s="10"/>
      <c r="M62" s="10"/>
      <c r="N62" s="10"/>
      <c r="O62" s="10"/>
      <c r="P62" s="10"/>
      <c r="Q62" s="10"/>
      <c r="R62" s="10"/>
      <c r="S62" s="5">
        <f>SUM(K62:R62)</f>
        <v>1028554</v>
      </c>
    </row>
    <row r="63" spans="1:19" ht="48">
      <c r="A63" s="28">
        <v>57</v>
      </c>
      <c r="B63" s="22" t="s">
        <v>45</v>
      </c>
      <c r="C63" s="4" t="s">
        <v>25</v>
      </c>
      <c r="D63" s="4">
        <v>2011</v>
      </c>
      <c r="E63" s="4">
        <v>2017</v>
      </c>
      <c r="F63" s="4">
        <v>600</v>
      </c>
      <c r="G63" s="4">
        <v>60095</v>
      </c>
      <c r="H63" s="29">
        <f>SUM(I63:R63)</f>
        <v>3944668</v>
      </c>
      <c r="I63" s="36">
        <v>44668</v>
      </c>
      <c r="J63" s="33">
        <v>200000</v>
      </c>
      <c r="K63" s="10">
        <v>400000</v>
      </c>
      <c r="L63" s="10">
        <v>600000</v>
      </c>
      <c r="M63" s="10">
        <v>600000</v>
      </c>
      <c r="N63" s="10">
        <v>600000</v>
      </c>
      <c r="O63" s="10">
        <v>1500000</v>
      </c>
      <c r="P63" s="10"/>
      <c r="Q63" s="10"/>
      <c r="R63" s="10"/>
      <c r="S63" s="5">
        <f>SUM(K63:R63)</f>
        <v>3700000</v>
      </c>
    </row>
    <row r="64" spans="1:19" ht="25.5">
      <c r="A64" s="28">
        <v>58</v>
      </c>
      <c r="B64" s="22" t="s">
        <v>46</v>
      </c>
      <c r="C64" s="4" t="s">
        <v>25</v>
      </c>
      <c r="D64" s="4">
        <v>2011</v>
      </c>
      <c r="E64" s="4">
        <v>2020</v>
      </c>
      <c r="F64" s="4">
        <v>600</v>
      </c>
      <c r="G64" s="4">
        <v>60095</v>
      </c>
      <c r="H64" s="29">
        <f>SUM(I64:R64)</f>
        <v>3598894</v>
      </c>
      <c r="I64" s="36">
        <v>295448</v>
      </c>
      <c r="J64" s="33">
        <v>200000</v>
      </c>
      <c r="K64" s="10">
        <f>150000+253446</f>
        <v>403446</v>
      </c>
      <c r="L64" s="10">
        <v>150000</v>
      </c>
      <c r="M64" s="10">
        <v>150000</v>
      </c>
      <c r="N64" s="10">
        <v>200000</v>
      </c>
      <c r="O64" s="10">
        <v>300000</v>
      </c>
      <c r="P64" s="10">
        <v>300000</v>
      </c>
      <c r="Q64" s="10">
        <v>600000</v>
      </c>
      <c r="R64" s="10">
        <v>1000000</v>
      </c>
      <c r="S64" s="5">
        <f>SUM(K64:R64)</f>
        <v>3103446</v>
      </c>
    </row>
    <row r="65" spans="1:19" ht="25.5">
      <c r="A65" s="28">
        <v>59</v>
      </c>
      <c r="B65" s="22" t="s">
        <v>42</v>
      </c>
      <c r="C65" s="4" t="s">
        <v>25</v>
      </c>
      <c r="D65" s="4">
        <v>2011</v>
      </c>
      <c r="E65" s="4">
        <v>2018</v>
      </c>
      <c r="F65" s="4">
        <v>600</v>
      </c>
      <c r="G65" s="4">
        <v>60095</v>
      </c>
      <c r="H65" s="29">
        <f>SUM(I65:R65)</f>
        <v>4752000</v>
      </c>
      <c r="I65" s="36">
        <v>0</v>
      </c>
      <c r="J65" s="33">
        <v>150000</v>
      </c>
      <c r="K65" s="10">
        <v>1000</v>
      </c>
      <c r="L65" s="10">
        <v>1000</v>
      </c>
      <c r="M65" s="10">
        <v>100000</v>
      </c>
      <c r="N65" s="10">
        <v>500000</v>
      </c>
      <c r="O65" s="10">
        <v>2000000</v>
      </c>
      <c r="P65" s="10">
        <f>2000000</f>
        <v>2000000</v>
      </c>
      <c r="Q65" s="10"/>
      <c r="R65" s="10"/>
      <c r="S65" s="5">
        <f>SUM(K65:R65)</f>
        <v>4602000</v>
      </c>
    </row>
    <row r="66" spans="1:19" ht="14.25" customHeight="1">
      <c r="A66" s="28">
        <v>60</v>
      </c>
      <c r="B66" s="24" t="s">
        <v>43</v>
      </c>
      <c r="C66" s="4" t="s">
        <v>25</v>
      </c>
      <c r="D66" s="4">
        <v>2011</v>
      </c>
      <c r="E66" s="4">
        <v>2020</v>
      </c>
      <c r="F66" s="4">
        <v>600</v>
      </c>
      <c r="G66" s="4">
        <v>60095</v>
      </c>
      <c r="H66" s="29">
        <f>SUM(I66:R66)</f>
        <v>5153000</v>
      </c>
      <c r="I66" s="36">
        <v>0</v>
      </c>
      <c r="J66" s="33">
        <v>50000</v>
      </c>
      <c r="K66" s="10">
        <v>1000</v>
      </c>
      <c r="L66" s="10">
        <v>1000</v>
      </c>
      <c r="M66" s="10">
        <v>1000</v>
      </c>
      <c r="N66" s="10">
        <v>100000</v>
      </c>
      <c r="O66" s="10">
        <v>500000</v>
      </c>
      <c r="P66" s="10">
        <v>500000</v>
      </c>
      <c r="Q66" s="10">
        <v>1000000</v>
      </c>
      <c r="R66" s="10">
        <v>3000000</v>
      </c>
      <c r="S66" s="5">
        <f>SUM(K66:R66)</f>
        <v>5103000</v>
      </c>
    </row>
    <row r="67" spans="1:19" ht="51">
      <c r="A67" s="28">
        <v>61</v>
      </c>
      <c r="B67" s="18" t="s">
        <v>47</v>
      </c>
      <c r="C67" s="4" t="s">
        <v>25</v>
      </c>
      <c r="D67" s="4">
        <v>2011</v>
      </c>
      <c r="E67" s="4">
        <v>2020</v>
      </c>
      <c r="F67" s="49" t="s">
        <v>0</v>
      </c>
      <c r="G67" s="49"/>
      <c r="H67" s="29">
        <f>SUM(H68:H81)</f>
        <v>58509500.72</v>
      </c>
      <c r="I67" s="29">
        <f>SUM(I68:I81)</f>
        <v>9267646</v>
      </c>
      <c r="J67" s="29">
        <f aca="true" t="shared" si="17" ref="J67:S67">SUM(J68:J81)</f>
        <v>11020618.719999999</v>
      </c>
      <c r="K67" s="7">
        <f t="shared" si="17"/>
        <v>2720977</v>
      </c>
      <c r="L67" s="7">
        <f t="shared" si="17"/>
        <v>9387719</v>
      </c>
      <c r="M67" s="7">
        <f t="shared" si="17"/>
        <v>2832592</v>
      </c>
      <c r="N67" s="7">
        <f t="shared" si="17"/>
        <v>1590000</v>
      </c>
      <c r="O67" s="7">
        <f t="shared" si="17"/>
        <v>2370140</v>
      </c>
      <c r="P67" s="7">
        <f t="shared" si="17"/>
        <v>3938109</v>
      </c>
      <c r="Q67" s="7">
        <f t="shared" si="17"/>
        <v>6390000</v>
      </c>
      <c r="R67" s="7">
        <f t="shared" si="17"/>
        <v>8991699</v>
      </c>
      <c r="S67" s="7">
        <f t="shared" si="17"/>
        <v>38221236</v>
      </c>
    </row>
    <row r="68" spans="1:19" ht="18.75" customHeight="1">
      <c r="A68" s="28">
        <v>62</v>
      </c>
      <c r="B68" s="26" t="s">
        <v>49</v>
      </c>
      <c r="C68" s="4" t="s">
        <v>25</v>
      </c>
      <c r="D68" s="4">
        <v>2011</v>
      </c>
      <c r="E68" s="4">
        <v>2020</v>
      </c>
      <c r="F68" s="4">
        <v>700</v>
      </c>
      <c r="G68" s="4">
        <v>70004</v>
      </c>
      <c r="H68" s="29">
        <f>SUM(I68:R68)</f>
        <v>3300000</v>
      </c>
      <c r="I68" s="36">
        <v>100000</v>
      </c>
      <c r="J68" s="33">
        <v>100000</v>
      </c>
      <c r="K68" s="10">
        <f>50000+50000</f>
        <v>100000</v>
      </c>
      <c r="L68" s="10">
        <f>50000+50000</f>
        <v>100000</v>
      </c>
      <c r="M68" s="10">
        <v>100000</v>
      </c>
      <c r="N68" s="10">
        <v>100000</v>
      </c>
      <c r="O68" s="10">
        <v>200000</v>
      </c>
      <c r="P68" s="10">
        <v>500000</v>
      </c>
      <c r="Q68" s="10">
        <v>1000000</v>
      </c>
      <c r="R68" s="10">
        <v>1000000</v>
      </c>
      <c r="S68" s="5">
        <f aca="true" t="shared" si="18" ref="S68:S81">SUM(K68:R68)</f>
        <v>3100000</v>
      </c>
    </row>
    <row r="69" spans="1:19" ht="15" customHeight="1">
      <c r="A69" s="28">
        <v>63</v>
      </c>
      <c r="B69" s="24" t="s">
        <v>50</v>
      </c>
      <c r="C69" s="4" t="s">
        <v>25</v>
      </c>
      <c r="D69" s="4">
        <v>2011</v>
      </c>
      <c r="E69" s="4">
        <v>2020</v>
      </c>
      <c r="F69" s="4">
        <v>700</v>
      </c>
      <c r="G69" s="4">
        <v>70005</v>
      </c>
      <c r="H69" s="29">
        <f aca="true" t="shared" si="19" ref="H69:H81">SUM(I69:R69)</f>
        <v>2200000</v>
      </c>
      <c r="I69" s="36"/>
      <c r="J69" s="33">
        <v>100000</v>
      </c>
      <c r="K69" s="10">
        <v>200000</v>
      </c>
      <c r="L69" s="10">
        <v>200000</v>
      </c>
      <c r="M69" s="10">
        <v>200000</v>
      </c>
      <c r="N69" s="10">
        <v>300000</v>
      </c>
      <c r="O69" s="10">
        <v>300000</v>
      </c>
      <c r="P69" s="10">
        <v>300000</v>
      </c>
      <c r="Q69" s="10">
        <v>300000</v>
      </c>
      <c r="R69" s="10">
        <v>300000</v>
      </c>
      <c r="S69" s="5">
        <f t="shared" si="18"/>
        <v>2100000</v>
      </c>
    </row>
    <row r="70" spans="1:19" ht="36">
      <c r="A70" s="28">
        <v>64</v>
      </c>
      <c r="B70" s="22" t="s">
        <v>51</v>
      </c>
      <c r="C70" s="4" t="s">
        <v>25</v>
      </c>
      <c r="D70" s="4">
        <v>2011</v>
      </c>
      <c r="E70" s="4">
        <v>2020</v>
      </c>
      <c r="F70" s="4">
        <v>750</v>
      </c>
      <c r="G70" s="4">
        <v>75023</v>
      </c>
      <c r="H70" s="29">
        <f t="shared" si="19"/>
        <v>789040</v>
      </c>
      <c r="I70" s="36">
        <v>59040</v>
      </c>
      <c r="J70" s="34">
        <v>150000</v>
      </c>
      <c r="K70" s="14">
        <v>190000</v>
      </c>
      <c r="L70" s="14">
        <f>100000-10000</f>
        <v>90000</v>
      </c>
      <c r="M70" s="15">
        <v>50000</v>
      </c>
      <c r="N70" s="15">
        <v>50000</v>
      </c>
      <c r="O70" s="15">
        <v>50000</v>
      </c>
      <c r="P70" s="15">
        <v>50000</v>
      </c>
      <c r="Q70" s="15">
        <v>50000</v>
      </c>
      <c r="R70" s="15">
        <v>50000</v>
      </c>
      <c r="S70" s="5">
        <f t="shared" si="18"/>
        <v>580000</v>
      </c>
    </row>
    <row r="71" spans="1:19" ht="60">
      <c r="A71" s="28">
        <v>65</v>
      </c>
      <c r="B71" s="22" t="s">
        <v>67</v>
      </c>
      <c r="C71" s="4" t="s">
        <v>25</v>
      </c>
      <c r="D71" s="4">
        <v>2011</v>
      </c>
      <c r="E71" s="4">
        <v>2012</v>
      </c>
      <c r="F71" s="4">
        <v>750</v>
      </c>
      <c r="G71" s="4">
        <v>75023</v>
      </c>
      <c r="H71" s="29">
        <f t="shared" si="19"/>
        <v>16500000</v>
      </c>
      <c r="I71" s="36">
        <v>8520000</v>
      </c>
      <c r="J71" s="35">
        <v>7980000</v>
      </c>
      <c r="K71" s="15"/>
      <c r="L71" s="15"/>
      <c r="M71" s="15"/>
      <c r="N71" s="15"/>
      <c r="O71" s="15"/>
      <c r="P71" s="15"/>
      <c r="Q71" s="15"/>
      <c r="R71" s="15"/>
      <c r="S71" s="5">
        <f t="shared" si="18"/>
        <v>0</v>
      </c>
    </row>
    <row r="72" spans="1:19" ht="54.75" customHeight="1">
      <c r="A72" s="28">
        <v>66</v>
      </c>
      <c r="B72" s="41" t="s">
        <v>89</v>
      </c>
      <c r="C72" s="4" t="s">
        <v>25</v>
      </c>
      <c r="D72" s="40"/>
      <c r="E72" s="4">
        <v>2012</v>
      </c>
      <c r="F72" s="4">
        <v>750</v>
      </c>
      <c r="G72" s="4">
        <v>75095</v>
      </c>
      <c r="H72" s="29">
        <f t="shared" si="19"/>
        <v>16337.619999999999</v>
      </c>
      <c r="I72" s="36">
        <v>10954</v>
      </c>
      <c r="J72" s="35">
        <v>5383.62</v>
      </c>
      <c r="K72" s="15"/>
      <c r="L72" s="15"/>
      <c r="M72" s="15"/>
      <c r="N72" s="15"/>
      <c r="O72" s="15"/>
      <c r="P72" s="15"/>
      <c r="Q72" s="15"/>
      <c r="R72" s="15"/>
      <c r="S72" s="5">
        <f t="shared" si="18"/>
        <v>0</v>
      </c>
    </row>
    <row r="73" spans="1:19" ht="63" customHeight="1">
      <c r="A73" s="28">
        <v>67</v>
      </c>
      <c r="B73" s="41" t="s">
        <v>90</v>
      </c>
      <c r="C73" s="4" t="s">
        <v>25</v>
      </c>
      <c r="D73" s="40"/>
      <c r="E73" s="4">
        <v>2012</v>
      </c>
      <c r="F73" s="42" t="s">
        <v>91</v>
      </c>
      <c r="G73" s="4">
        <v>15011</v>
      </c>
      <c r="H73" s="29">
        <f t="shared" si="19"/>
        <v>19455.1</v>
      </c>
      <c r="I73" s="36">
        <v>14220</v>
      </c>
      <c r="J73" s="35">
        <v>5235.1</v>
      </c>
      <c r="K73" s="15"/>
      <c r="L73" s="15"/>
      <c r="M73" s="15"/>
      <c r="N73" s="15"/>
      <c r="O73" s="15"/>
      <c r="P73" s="15"/>
      <c r="Q73" s="15"/>
      <c r="R73" s="15"/>
      <c r="S73" s="5"/>
    </row>
    <row r="74" spans="1:19" ht="24" customHeight="1">
      <c r="A74" s="28">
        <v>68</v>
      </c>
      <c r="B74" s="23" t="s">
        <v>68</v>
      </c>
      <c r="C74" s="4" t="s">
        <v>25</v>
      </c>
      <c r="D74" s="4">
        <v>2011</v>
      </c>
      <c r="E74" s="4">
        <v>2016</v>
      </c>
      <c r="F74" s="4">
        <v>801</v>
      </c>
      <c r="G74" s="4">
        <v>80101</v>
      </c>
      <c r="H74" s="29">
        <f t="shared" si="19"/>
        <v>2001718</v>
      </c>
      <c r="I74" s="36">
        <v>71718</v>
      </c>
      <c r="J74" s="34">
        <v>1930000</v>
      </c>
      <c r="K74" s="16"/>
      <c r="L74" s="16"/>
      <c r="M74" s="16"/>
      <c r="N74" s="15"/>
      <c r="O74" s="15"/>
      <c r="P74" s="15"/>
      <c r="Q74" s="15"/>
      <c r="R74" s="15"/>
      <c r="S74" s="5">
        <f t="shared" si="18"/>
        <v>0</v>
      </c>
    </row>
    <row r="75" spans="1:19" ht="25.5">
      <c r="A75" s="28">
        <v>69</v>
      </c>
      <c r="B75" s="22" t="s">
        <v>66</v>
      </c>
      <c r="C75" s="4" t="s">
        <v>25</v>
      </c>
      <c r="D75" s="4">
        <v>2011</v>
      </c>
      <c r="E75" s="4">
        <v>2014</v>
      </c>
      <c r="F75" s="4">
        <v>801</v>
      </c>
      <c r="G75" s="4">
        <v>80101</v>
      </c>
      <c r="H75" s="29">
        <f t="shared" si="19"/>
        <v>2499977</v>
      </c>
      <c r="I75" s="36"/>
      <c r="J75" s="35">
        <v>100000</v>
      </c>
      <c r="K75" s="14">
        <v>99977</v>
      </c>
      <c r="L75" s="15">
        <v>2000000</v>
      </c>
      <c r="M75" s="14">
        <v>300000</v>
      </c>
      <c r="N75" s="15"/>
      <c r="O75" s="15"/>
      <c r="P75" s="15"/>
      <c r="Q75" s="15"/>
      <c r="R75" s="15"/>
      <c r="S75" s="5">
        <f t="shared" si="18"/>
        <v>2399977</v>
      </c>
    </row>
    <row r="76" spans="1:19" ht="14.25" customHeight="1">
      <c r="A76" s="28">
        <v>70</v>
      </c>
      <c r="B76" s="22" t="s">
        <v>48</v>
      </c>
      <c r="C76" s="4" t="s">
        <v>25</v>
      </c>
      <c r="D76" s="4">
        <v>2011</v>
      </c>
      <c r="E76" s="4">
        <v>2014</v>
      </c>
      <c r="F76" s="4">
        <v>801</v>
      </c>
      <c r="G76" s="4">
        <v>80101</v>
      </c>
      <c r="H76" s="29">
        <f t="shared" si="19"/>
        <v>2300190</v>
      </c>
      <c r="I76" s="36">
        <v>190</v>
      </c>
      <c r="J76" s="35">
        <v>600000</v>
      </c>
      <c r="K76" s="15">
        <v>1000000</v>
      </c>
      <c r="L76" s="15">
        <v>300000</v>
      </c>
      <c r="M76" s="14">
        <v>400000</v>
      </c>
      <c r="N76" s="15"/>
      <c r="O76" s="15"/>
      <c r="P76" s="15"/>
      <c r="Q76" s="15"/>
      <c r="R76" s="15"/>
      <c r="S76" s="5">
        <f t="shared" si="18"/>
        <v>1700000</v>
      </c>
    </row>
    <row r="77" spans="1:19" ht="25.5">
      <c r="A77" s="28">
        <v>71</v>
      </c>
      <c r="B77" s="22" t="s">
        <v>52</v>
      </c>
      <c r="C77" s="4" t="s">
        <v>25</v>
      </c>
      <c r="D77" s="4">
        <v>2011</v>
      </c>
      <c r="E77" s="4">
        <v>2020</v>
      </c>
      <c r="F77" s="4">
        <v>801</v>
      </c>
      <c r="G77" s="4">
        <v>80104</v>
      </c>
      <c r="H77" s="29">
        <f t="shared" si="19"/>
        <v>14953699</v>
      </c>
      <c r="I77" s="36">
        <v>0</v>
      </c>
      <c r="J77" s="35">
        <v>0</v>
      </c>
      <c r="K77" s="15">
        <v>1000</v>
      </c>
      <c r="L77" s="15">
        <v>1000</v>
      </c>
      <c r="M77" s="15">
        <v>10000</v>
      </c>
      <c r="N77" s="15">
        <v>100000</v>
      </c>
      <c r="O77" s="15">
        <v>300000</v>
      </c>
      <c r="P77" s="14">
        <f>2000000</f>
        <v>2000000</v>
      </c>
      <c r="Q77" s="15">
        <v>5000000</v>
      </c>
      <c r="R77" s="15">
        <f>5000000+2541699</f>
        <v>7541699</v>
      </c>
      <c r="S77" s="5">
        <f t="shared" si="18"/>
        <v>14953699</v>
      </c>
    </row>
    <row r="78" spans="1:19" ht="25.5">
      <c r="A78" s="28">
        <v>72</v>
      </c>
      <c r="B78" s="22" t="s">
        <v>53</v>
      </c>
      <c r="C78" s="4" t="s">
        <v>25</v>
      </c>
      <c r="D78" s="4">
        <v>2011</v>
      </c>
      <c r="E78" s="4">
        <v>2015</v>
      </c>
      <c r="F78" s="4">
        <v>801</v>
      </c>
      <c r="G78" s="4">
        <v>80104</v>
      </c>
      <c r="H78" s="29">
        <f t="shared" si="19"/>
        <v>8369311</v>
      </c>
      <c r="I78" s="36">
        <v>0</v>
      </c>
      <c r="J78" s="34">
        <v>0</v>
      </c>
      <c r="K78" s="14">
        <v>1000000</v>
      </c>
      <c r="L78" s="14">
        <f>3500000+1986719+450000</f>
        <v>5936719</v>
      </c>
      <c r="M78" s="14">
        <v>1432592</v>
      </c>
      <c r="N78" s="15"/>
      <c r="O78" s="15"/>
      <c r="P78" s="15"/>
      <c r="Q78" s="15"/>
      <c r="R78" s="15"/>
      <c r="S78" s="5">
        <f t="shared" si="18"/>
        <v>8369311</v>
      </c>
    </row>
    <row r="79" spans="1:19" ht="36">
      <c r="A79" s="28">
        <v>73</v>
      </c>
      <c r="B79" s="23" t="s">
        <v>54</v>
      </c>
      <c r="C79" s="4" t="s">
        <v>25</v>
      </c>
      <c r="D79" s="4">
        <v>2011</v>
      </c>
      <c r="E79" s="4">
        <v>2020</v>
      </c>
      <c r="F79" s="4">
        <v>801</v>
      </c>
      <c r="G79" s="4">
        <v>80104</v>
      </c>
      <c r="H79" s="29">
        <f t="shared" si="19"/>
        <v>1491524</v>
      </c>
      <c r="I79" s="36">
        <v>491524</v>
      </c>
      <c r="J79" s="35">
        <v>20000</v>
      </c>
      <c r="K79" s="15">
        <v>100000</v>
      </c>
      <c r="L79" s="15">
        <v>700000</v>
      </c>
      <c r="M79" s="15">
        <v>20000</v>
      </c>
      <c r="N79" s="15">
        <v>20000</v>
      </c>
      <c r="O79" s="15">
        <v>50000</v>
      </c>
      <c r="P79" s="15">
        <v>20000</v>
      </c>
      <c r="Q79" s="15">
        <v>20000</v>
      </c>
      <c r="R79" s="15">
        <v>50000</v>
      </c>
      <c r="S79" s="5">
        <f t="shared" si="18"/>
        <v>980000</v>
      </c>
    </row>
    <row r="80" spans="1:19" ht="25.5">
      <c r="A80" s="28">
        <v>74</v>
      </c>
      <c r="B80" s="24" t="s">
        <v>55</v>
      </c>
      <c r="C80" s="4" t="s">
        <v>25</v>
      </c>
      <c r="D80" s="4">
        <v>2011</v>
      </c>
      <c r="E80" s="4">
        <v>2020</v>
      </c>
      <c r="F80" s="4">
        <v>801</v>
      </c>
      <c r="G80" s="4">
        <v>80104</v>
      </c>
      <c r="H80" s="29">
        <f t="shared" si="19"/>
        <v>270000</v>
      </c>
      <c r="I80" s="36">
        <v>0</v>
      </c>
      <c r="J80" s="35">
        <v>20000</v>
      </c>
      <c r="K80" s="15">
        <v>20000</v>
      </c>
      <c r="L80" s="15">
        <v>50000</v>
      </c>
      <c r="M80" s="15">
        <v>20000</v>
      </c>
      <c r="N80" s="15">
        <v>20000</v>
      </c>
      <c r="O80" s="15">
        <v>50000</v>
      </c>
      <c r="P80" s="15">
        <v>20000</v>
      </c>
      <c r="Q80" s="15">
        <v>20000</v>
      </c>
      <c r="R80" s="15">
        <v>50000</v>
      </c>
      <c r="S80" s="5">
        <f t="shared" si="18"/>
        <v>250000</v>
      </c>
    </row>
    <row r="81" spans="1:19" ht="25.5">
      <c r="A81" s="28">
        <v>75</v>
      </c>
      <c r="B81" s="22" t="s">
        <v>62</v>
      </c>
      <c r="C81" s="4" t="s">
        <v>25</v>
      </c>
      <c r="D81" s="4">
        <v>2011</v>
      </c>
      <c r="E81" s="4">
        <v>2020</v>
      </c>
      <c r="F81" s="4">
        <v>852</v>
      </c>
      <c r="G81" s="4">
        <v>85202</v>
      </c>
      <c r="H81" s="29">
        <f t="shared" si="19"/>
        <v>3798249</v>
      </c>
      <c r="I81" s="36">
        <v>0</v>
      </c>
      <c r="J81" s="34">
        <v>10000</v>
      </c>
      <c r="K81" s="14">
        <v>10000</v>
      </c>
      <c r="L81" s="14">
        <v>10000</v>
      </c>
      <c r="M81" s="14">
        <v>300000</v>
      </c>
      <c r="N81" s="14">
        <v>1000000</v>
      </c>
      <c r="O81" s="14">
        <v>1420140</v>
      </c>
      <c r="P81" s="14">
        <v>1048109</v>
      </c>
      <c r="Q81" s="16"/>
      <c r="R81" s="16"/>
      <c r="S81" s="5">
        <f t="shared" si="18"/>
        <v>3788249</v>
      </c>
    </row>
    <row r="82" spans="1:19" ht="38.25">
      <c r="A82" s="28">
        <v>76</v>
      </c>
      <c r="B82" s="18" t="s">
        <v>56</v>
      </c>
      <c r="C82" s="4" t="s">
        <v>25</v>
      </c>
      <c r="D82" s="4">
        <v>2011</v>
      </c>
      <c r="E82" s="4">
        <v>2018</v>
      </c>
      <c r="F82" s="49" t="s">
        <v>0</v>
      </c>
      <c r="G82" s="49"/>
      <c r="H82" s="29">
        <f>SUM(H83)</f>
        <v>2236315.62</v>
      </c>
      <c r="I82" s="29">
        <f>SUM(I83)</f>
        <v>118150.62</v>
      </c>
      <c r="J82" s="29">
        <f aca="true" t="shared" si="20" ref="J82:S82">SUM(J83)</f>
        <v>150000</v>
      </c>
      <c r="K82" s="7">
        <f t="shared" si="20"/>
        <v>150000</v>
      </c>
      <c r="L82" s="7">
        <f t="shared" si="20"/>
        <v>150000</v>
      </c>
      <c r="M82" s="7">
        <f t="shared" si="20"/>
        <v>150000</v>
      </c>
      <c r="N82" s="7">
        <f t="shared" si="20"/>
        <v>218165</v>
      </c>
      <c r="O82" s="7">
        <f t="shared" si="20"/>
        <v>200000</v>
      </c>
      <c r="P82" s="7">
        <f t="shared" si="20"/>
        <v>300000</v>
      </c>
      <c r="Q82" s="7">
        <f t="shared" si="20"/>
        <v>400000</v>
      </c>
      <c r="R82" s="7">
        <f t="shared" si="20"/>
        <v>400000</v>
      </c>
      <c r="S82" s="7">
        <f t="shared" si="20"/>
        <v>1968165</v>
      </c>
    </row>
    <row r="83" spans="1:19" ht="25.5">
      <c r="A83" s="28">
        <v>77</v>
      </c>
      <c r="B83" s="24" t="s">
        <v>57</v>
      </c>
      <c r="C83" s="4" t="s">
        <v>25</v>
      </c>
      <c r="D83" s="4">
        <v>2011</v>
      </c>
      <c r="E83" s="4">
        <v>2020</v>
      </c>
      <c r="F83" s="4">
        <v>900</v>
      </c>
      <c r="G83" s="4">
        <v>90015</v>
      </c>
      <c r="H83" s="29">
        <f>SUM(I83:R83)</f>
        <v>2236315.62</v>
      </c>
      <c r="I83" s="36">
        <v>118150.62</v>
      </c>
      <c r="J83" s="35">
        <v>150000</v>
      </c>
      <c r="K83" s="15">
        <v>150000</v>
      </c>
      <c r="L83" s="15">
        <v>150000</v>
      </c>
      <c r="M83" s="15">
        <v>150000</v>
      </c>
      <c r="N83" s="15">
        <v>218165</v>
      </c>
      <c r="O83" s="15">
        <v>200000</v>
      </c>
      <c r="P83" s="15">
        <v>300000</v>
      </c>
      <c r="Q83" s="15">
        <v>400000</v>
      </c>
      <c r="R83" s="15">
        <v>400000</v>
      </c>
      <c r="S83" s="5">
        <f>SUM(K83:R83)</f>
        <v>1968165</v>
      </c>
    </row>
    <row r="84" spans="1:19" ht="51">
      <c r="A84" s="28">
        <v>78</v>
      </c>
      <c r="B84" s="18" t="s">
        <v>58</v>
      </c>
      <c r="C84" s="4" t="s">
        <v>25</v>
      </c>
      <c r="D84" s="4">
        <v>2011</v>
      </c>
      <c r="E84" s="4">
        <v>2019</v>
      </c>
      <c r="F84" s="49" t="s">
        <v>0</v>
      </c>
      <c r="G84" s="49"/>
      <c r="H84" s="29">
        <f>SUM(H85:H86)</f>
        <v>3366489</v>
      </c>
      <c r="I84" s="29">
        <f>SUM(I85:I86)</f>
        <v>0</v>
      </c>
      <c r="J84" s="29">
        <f aca="true" t="shared" si="21" ref="J84:S84">SUM(J85:J86)</f>
        <v>30000</v>
      </c>
      <c r="K84" s="7">
        <f t="shared" si="21"/>
        <v>21000</v>
      </c>
      <c r="L84" s="7">
        <f t="shared" si="21"/>
        <v>10000</v>
      </c>
      <c r="M84" s="7">
        <f t="shared" si="21"/>
        <v>20000</v>
      </c>
      <c r="N84" s="7">
        <f t="shared" si="21"/>
        <v>100000</v>
      </c>
      <c r="O84" s="7">
        <f t="shared" si="21"/>
        <v>100000</v>
      </c>
      <c r="P84" s="7">
        <f t="shared" si="21"/>
        <v>300000</v>
      </c>
      <c r="Q84" s="7">
        <f t="shared" si="21"/>
        <v>2785489</v>
      </c>
      <c r="R84" s="7">
        <f t="shared" si="21"/>
        <v>0</v>
      </c>
      <c r="S84" s="7">
        <f t="shared" si="21"/>
        <v>3336489</v>
      </c>
    </row>
    <row r="85" spans="1:19" ht="25.5">
      <c r="A85" s="28">
        <v>79</v>
      </c>
      <c r="B85" s="22" t="s">
        <v>64</v>
      </c>
      <c r="C85" s="4" t="s">
        <v>25</v>
      </c>
      <c r="D85" s="4">
        <v>2011</v>
      </c>
      <c r="E85" s="4">
        <v>2014</v>
      </c>
      <c r="F85" s="4">
        <v>921</v>
      </c>
      <c r="G85" s="4">
        <v>92109</v>
      </c>
      <c r="H85" s="29">
        <f>SUM(I85:R85)</f>
        <v>30000</v>
      </c>
      <c r="I85" s="36">
        <v>0</v>
      </c>
      <c r="J85" s="35">
        <f>1000+9000</f>
        <v>10000</v>
      </c>
      <c r="K85" s="15">
        <f>10000+10000</f>
        <v>20000</v>
      </c>
      <c r="L85" s="15"/>
      <c r="M85" s="15"/>
      <c r="N85" s="15"/>
      <c r="O85" s="15"/>
      <c r="P85" s="15"/>
      <c r="Q85" s="15"/>
      <c r="R85" s="10"/>
      <c r="S85" s="5">
        <f>SUM(K85:R85)</f>
        <v>20000</v>
      </c>
    </row>
    <row r="86" spans="1:19" ht="25.5">
      <c r="A86" s="28">
        <v>80</v>
      </c>
      <c r="B86" s="22" t="s">
        <v>65</v>
      </c>
      <c r="C86" s="4" t="s">
        <v>25</v>
      </c>
      <c r="D86" s="4">
        <v>2011</v>
      </c>
      <c r="E86" s="4">
        <v>2019</v>
      </c>
      <c r="F86" s="4">
        <v>921</v>
      </c>
      <c r="G86" s="4">
        <v>92109</v>
      </c>
      <c r="H86" s="29">
        <f>SUM(I86:R86)</f>
        <v>3336489</v>
      </c>
      <c r="I86" s="36">
        <v>0</v>
      </c>
      <c r="J86" s="35">
        <v>20000</v>
      </c>
      <c r="K86" s="15">
        <v>1000</v>
      </c>
      <c r="L86" s="15">
        <v>10000</v>
      </c>
      <c r="M86" s="15">
        <v>20000</v>
      </c>
      <c r="N86" s="15">
        <v>100000</v>
      </c>
      <c r="O86" s="15">
        <v>100000</v>
      </c>
      <c r="P86" s="15">
        <v>300000</v>
      </c>
      <c r="Q86" s="15">
        <f>2500000+285489</f>
        <v>2785489</v>
      </c>
      <c r="R86" s="10"/>
      <c r="S86" s="5">
        <f>SUM(K86:R86)</f>
        <v>3316489</v>
      </c>
    </row>
    <row r="87" spans="1:19" ht="39.75" customHeight="1">
      <c r="A87" s="28">
        <v>81</v>
      </c>
      <c r="B87" s="18" t="s">
        <v>59</v>
      </c>
      <c r="C87" s="4" t="s">
        <v>25</v>
      </c>
      <c r="D87" s="4">
        <v>2011</v>
      </c>
      <c r="E87" s="4">
        <v>2017</v>
      </c>
      <c r="F87" s="49" t="s">
        <v>0</v>
      </c>
      <c r="G87" s="49"/>
      <c r="H87" s="29">
        <f>SUM(H88:H97)</f>
        <v>440000</v>
      </c>
      <c r="I87" s="29">
        <f>SUM(I88:I97)</f>
        <v>0</v>
      </c>
      <c r="J87" s="29">
        <f aca="true" t="shared" si="22" ref="J87:S87">SUM(J88)</f>
        <v>10000</v>
      </c>
      <c r="K87" s="7">
        <f t="shared" si="22"/>
        <v>10000</v>
      </c>
      <c r="L87" s="7">
        <f t="shared" si="22"/>
        <v>10000</v>
      </c>
      <c r="M87" s="7">
        <f t="shared" si="22"/>
        <v>10000</v>
      </c>
      <c r="N87" s="7">
        <f t="shared" si="22"/>
        <v>200000</v>
      </c>
      <c r="O87" s="7">
        <f t="shared" si="22"/>
        <v>200000</v>
      </c>
      <c r="P87" s="7">
        <f t="shared" si="22"/>
        <v>0</v>
      </c>
      <c r="Q87" s="7">
        <f t="shared" si="22"/>
        <v>0</v>
      </c>
      <c r="R87" s="7">
        <f t="shared" si="22"/>
        <v>0</v>
      </c>
      <c r="S87" s="7">
        <f t="shared" si="22"/>
        <v>430000</v>
      </c>
    </row>
    <row r="88" spans="1:19" ht="12" customHeight="1">
      <c r="A88" s="28">
        <v>82</v>
      </c>
      <c r="B88" s="24" t="s">
        <v>60</v>
      </c>
      <c r="C88" s="4" t="s">
        <v>25</v>
      </c>
      <c r="D88" s="4">
        <v>2011</v>
      </c>
      <c r="E88" s="4">
        <v>2017</v>
      </c>
      <c r="F88" s="4">
        <v>926</v>
      </c>
      <c r="G88" s="4">
        <v>92601</v>
      </c>
      <c r="H88" s="29">
        <f>SUM(I88:R88)</f>
        <v>440000</v>
      </c>
      <c r="I88" s="36"/>
      <c r="J88" s="35">
        <v>10000</v>
      </c>
      <c r="K88" s="15">
        <v>10000</v>
      </c>
      <c r="L88" s="15">
        <v>10000</v>
      </c>
      <c r="M88" s="15">
        <v>10000</v>
      </c>
      <c r="N88" s="15">
        <v>200000</v>
      </c>
      <c r="O88" s="15">
        <v>200000</v>
      </c>
      <c r="P88" s="15"/>
      <c r="Q88" s="15"/>
      <c r="R88" s="10"/>
      <c r="S88" s="5">
        <f>SUM(K88:R88)</f>
        <v>430000</v>
      </c>
    </row>
    <row r="89" spans="1:19" ht="40.5" customHeight="1">
      <c r="A89" s="28">
        <v>83</v>
      </c>
      <c r="B89" s="50" t="s">
        <v>17</v>
      </c>
      <c r="C89" s="51"/>
      <c r="D89" s="51"/>
      <c r="E89" s="51"/>
      <c r="F89" s="51"/>
      <c r="G89" s="51"/>
      <c r="H89" s="36"/>
      <c r="I89" s="4"/>
      <c r="J89" s="36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28">
        <v>84</v>
      </c>
      <c r="B90" s="50" t="s">
        <v>9</v>
      </c>
      <c r="C90" s="51"/>
      <c r="D90" s="51"/>
      <c r="E90" s="51"/>
      <c r="F90" s="51"/>
      <c r="G90" s="51"/>
      <c r="H90" s="36"/>
      <c r="I90" s="4"/>
      <c r="J90" s="36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28">
        <v>85</v>
      </c>
      <c r="B91" s="50" t="s">
        <v>10</v>
      </c>
      <c r="C91" s="51"/>
      <c r="D91" s="51"/>
      <c r="E91" s="51"/>
      <c r="F91" s="51"/>
      <c r="G91" s="51"/>
      <c r="H91" s="36"/>
      <c r="I91" s="4"/>
      <c r="J91" s="36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28">
        <v>86</v>
      </c>
      <c r="B92" s="19" t="s">
        <v>18</v>
      </c>
      <c r="C92" s="3"/>
      <c r="D92" s="3"/>
      <c r="E92" s="3"/>
      <c r="F92" s="49" t="s">
        <v>0</v>
      </c>
      <c r="G92" s="49"/>
      <c r="H92" s="36"/>
      <c r="I92" s="4"/>
      <c r="J92" s="36"/>
      <c r="K92" s="4"/>
      <c r="L92" s="4"/>
      <c r="M92" s="4"/>
      <c r="N92" s="4"/>
      <c r="O92" s="4"/>
      <c r="P92" s="4"/>
      <c r="Q92" s="4"/>
      <c r="R92" s="4"/>
      <c r="S92" s="4"/>
    </row>
    <row r="93" spans="1:19" ht="38.25">
      <c r="A93" s="28">
        <v>87</v>
      </c>
      <c r="B93" s="19" t="s">
        <v>14</v>
      </c>
      <c r="C93" s="3"/>
      <c r="D93" s="3"/>
      <c r="E93" s="3"/>
      <c r="F93" s="3"/>
      <c r="G93" s="3"/>
      <c r="H93" s="36"/>
      <c r="I93" s="4"/>
      <c r="J93" s="36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28">
        <v>88</v>
      </c>
      <c r="B94" s="50" t="s">
        <v>19</v>
      </c>
      <c r="C94" s="51"/>
      <c r="D94" s="51"/>
      <c r="E94" s="51"/>
      <c r="F94" s="51"/>
      <c r="G94" s="51"/>
      <c r="H94" s="36"/>
      <c r="I94" s="4"/>
      <c r="J94" s="36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28">
        <v>89</v>
      </c>
      <c r="B95" s="50" t="s">
        <v>9</v>
      </c>
      <c r="C95" s="51"/>
      <c r="D95" s="51"/>
      <c r="E95" s="51"/>
      <c r="F95" s="51"/>
      <c r="G95" s="51"/>
      <c r="H95" s="36"/>
      <c r="I95" s="4"/>
      <c r="J95" s="36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28">
        <v>90</v>
      </c>
      <c r="B96" s="19" t="s">
        <v>18</v>
      </c>
      <c r="C96" s="3"/>
      <c r="D96" s="3"/>
      <c r="E96" s="3"/>
      <c r="F96" s="49" t="s">
        <v>0</v>
      </c>
      <c r="G96" s="49"/>
      <c r="H96" s="36"/>
      <c r="I96" s="4"/>
      <c r="J96" s="36"/>
      <c r="K96" s="4"/>
      <c r="L96" s="4"/>
      <c r="M96" s="4"/>
      <c r="N96" s="4"/>
      <c r="O96" s="4"/>
      <c r="P96" s="4"/>
      <c r="Q96" s="4"/>
      <c r="R96" s="4"/>
      <c r="S96" s="4"/>
    </row>
    <row r="97" spans="1:19" ht="38.25">
      <c r="A97" s="28">
        <v>91</v>
      </c>
      <c r="B97" s="19" t="s">
        <v>14</v>
      </c>
      <c r="C97" s="3"/>
      <c r="D97" s="3"/>
      <c r="E97" s="3"/>
      <c r="F97" s="3"/>
      <c r="G97" s="3"/>
      <c r="H97" s="36"/>
      <c r="I97" s="4"/>
      <c r="J97" s="36"/>
      <c r="K97" s="4"/>
      <c r="L97" s="4"/>
      <c r="M97" s="4"/>
      <c r="N97" s="4"/>
      <c r="O97" s="4"/>
      <c r="P97" s="4"/>
      <c r="Q97" s="4"/>
      <c r="R97" s="4"/>
      <c r="S97" s="4"/>
    </row>
    <row r="98" spans="1:19" ht="0.75" customHeight="1">
      <c r="A98" s="28"/>
      <c r="B98" s="1"/>
      <c r="C98" s="1"/>
      <c r="D98" s="1"/>
      <c r="E98" s="1"/>
      <c r="F98" s="1"/>
      <c r="G98" s="1"/>
      <c r="H98" s="37"/>
      <c r="I98" s="1"/>
      <c r="J98" s="37"/>
      <c r="K98" s="1"/>
      <c r="L98" s="1"/>
      <c r="M98" s="1"/>
      <c r="N98" s="1"/>
      <c r="O98" s="1"/>
      <c r="P98" s="1"/>
      <c r="Q98" s="1"/>
      <c r="R98" s="1"/>
      <c r="S98" s="1"/>
    </row>
    <row r="99" spans="2:18" ht="12.75">
      <c r="B99" s="12"/>
      <c r="K99" s="13"/>
      <c r="L99" s="13"/>
      <c r="O99" s="13">
        <f>15290140-O12</f>
        <v>0</v>
      </c>
      <c r="P99" s="13">
        <f>18308109-P12</f>
        <v>0</v>
      </c>
      <c r="Q99" s="13">
        <f>21445489-Q12</f>
        <v>0</v>
      </c>
      <c r="R99" s="13">
        <f>20811699-R12</f>
        <v>0</v>
      </c>
    </row>
    <row r="100" ht="12.75">
      <c r="B100" s="12"/>
    </row>
    <row r="101" ht="12.75">
      <c r="B101" s="12"/>
    </row>
  </sheetData>
  <mergeCells count="41">
    <mergeCell ref="B2:S2"/>
    <mergeCell ref="S3:S4"/>
    <mergeCell ref="H3:H4"/>
    <mergeCell ref="I3:I4"/>
    <mergeCell ref="J3:R4"/>
    <mergeCell ref="D3:E4"/>
    <mergeCell ref="B7:G7"/>
    <mergeCell ref="B8:G8"/>
    <mergeCell ref="B9:G9"/>
    <mergeCell ref="F3:G4"/>
    <mergeCell ref="B3:B4"/>
    <mergeCell ref="C3:C4"/>
    <mergeCell ref="B10:G10"/>
    <mergeCell ref="B11:G11"/>
    <mergeCell ref="B12:G12"/>
    <mergeCell ref="B13:G13"/>
    <mergeCell ref="F14:G14"/>
    <mergeCell ref="B16:G16"/>
    <mergeCell ref="B17:G17"/>
    <mergeCell ref="B18:G18"/>
    <mergeCell ref="F19:G19"/>
    <mergeCell ref="B21:G21"/>
    <mergeCell ref="B22:G22"/>
    <mergeCell ref="B27:G27"/>
    <mergeCell ref="F92:G92"/>
    <mergeCell ref="B94:G94"/>
    <mergeCell ref="B95:G95"/>
    <mergeCell ref="F28:G28"/>
    <mergeCell ref="F35:G35"/>
    <mergeCell ref="B89:G89"/>
    <mergeCell ref="B90:G90"/>
    <mergeCell ref="A3:A4"/>
    <mergeCell ref="B1:S1"/>
    <mergeCell ref="F96:G96"/>
    <mergeCell ref="F84:G84"/>
    <mergeCell ref="F87:G87"/>
    <mergeCell ref="F42:G42"/>
    <mergeCell ref="F61:G61"/>
    <mergeCell ref="F67:G67"/>
    <mergeCell ref="F82:G82"/>
    <mergeCell ref="B91:G9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8" scale="7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Gmina Michałowice</cp:lastModifiedBy>
  <cp:lastPrinted>2011-11-18T11:51:30Z</cp:lastPrinted>
  <dcterms:created xsi:type="dcterms:W3CDTF">2010-06-05T20:15:04Z</dcterms:created>
  <dcterms:modified xsi:type="dcterms:W3CDTF">2011-11-18T12:35:08Z</dcterms:modified>
  <cp:category/>
  <cp:version/>
  <cp:contentType/>
  <cp:contentStatus/>
</cp:coreProperties>
</file>