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zczegół" sheetId="1" r:id="rId1"/>
  </sheets>
  <definedNames>
    <definedName name="_xlnm.Print_Area" localSheetId="0">'szczegół'!$A$2:$L$1244</definedName>
    <definedName name="_xlnm.Print_Titles" localSheetId="0">'szczegół'!$5:$6</definedName>
  </definedNames>
  <calcPr fullCalcOnLoad="1"/>
</workbook>
</file>

<file path=xl/sharedStrings.xml><?xml version="1.0" encoding="utf-8"?>
<sst xmlns="http://schemas.openxmlformats.org/spreadsheetml/2006/main" count="1707" uniqueCount="814">
  <si>
    <t xml:space="preserve">Składki na ubezpieczenia społeczne                      </t>
  </si>
  <si>
    <t xml:space="preserve">Składki na Fundusz Pracy                                </t>
  </si>
  <si>
    <t xml:space="preserve">Oświetlenie budynków komunalnych                        </t>
  </si>
  <si>
    <t xml:space="preserve">Gospodarka gruntami i nieruchomościami                  </t>
  </si>
  <si>
    <t xml:space="preserve">Odszkodowania za grunty przejęte na rzecz gminy         </t>
  </si>
  <si>
    <t>Komorów szkoła podstawowa</t>
  </si>
  <si>
    <t>Komorów gimnazjum</t>
  </si>
  <si>
    <t>Michałowice szkoła podstawowa</t>
  </si>
  <si>
    <t>Michałowice gimnazjum</t>
  </si>
  <si>
    <t>Wykonanie dok. technicznej i kosztorysowej dróg</t>
  </si>
  <si>
    <t xml:space="preserve">Ubezpieczenie mienia, wyposażenie,samochód służbowy,gotówki                            </t>
  </si>
  <si>
    <t>Zakup mebli biurowych do Komisariatu Policji KP- Reguły</t>
  </si>
  <si>
    <t xml:space="preserve">Wynagrodzenia za udział w akcjach pożarniczych       </t>
  </si>
  <si>
    <t>Nagrody jubileuszowe</t>
  </si>
  <si>
    <t>Usługi pocztowe,bankowe,serwis oprogramowania opłaty za studia w zakresie dokształcania kadr  i inne</t>
  </si>
  <si>
    <t>Zakup usług  telekomunikacyjnych telefonii komórkowej</t>
  </si>
  <si>
    <t xml:space="preserve">Zakup usług telekomunikacyjnych telefonii stacjonarnej                                 </t>
  </si>
  <si>
    <t>zakup druków, materiałów biurowych</t>
  </si>
  <si>
    <t xml:space="preserve">Ubezpieczenie świetlicy w Pęcicach i Regułach                    </t>
  </si>
  <si>
    <t>Stypendia socjalne i zasiłki losowe - szkoły podstawowe</t>
  </si>
  <si>
    <t>Stypendia socjalne i zasiłki losowe -gimnazja</t>
  </si>
  <si>
    <t>Dotacje celowe z budżetu na finansowanie lub dofinansowanie prac remontowych i konserwatorskich obiektów zabytkowych przekazane jednostkom niezaliczonym do sektora finansów publicznych</t>
  </si>
  <si>
    <t xml:space="preserve">Usługi pozostałe opłata za wynajem pomieszczeń w Nowej Wsi z przeznaczeniem na działalność społeczno-kulturalną i oświatową gminy                                 </t>
  </si>
  <si>
    <t>Stypendia i zasiłki dla studentów</t>
  </si>
  <si>
    <t>Szkolenie pracowników administracji</t>
  </si>
  <si>
    <t xml:space="preserve">Opłaty za energię i za gaz SUW w Pęcicach i Komorowie Wsi       </t>
  </si>
  <si>
    <t xml:space="preserve"> Wydatki z zakresu medycyny pracy obejmujące badania wstępne, okresowe i profilaktyczne pracowników</t>
  </si>
  <si>
    <t>Zakup usług  zdrowotnych</t>
  </si>
  <si>
    <t>Wydatki ponoszone zgodnie z ustawą o dodatkowym wynagrodzeniu rocznym dla pracowników jednostek sfery budżetowej</t>
  </si>
  <si>
    <t xml:space="preserve">Stypendia  za osiągnięcia naukowe i sportowe </t>
  </si>
  <si>
    <t>Akcesoria komputerowe programy  i licencje</t>
  </si>
  <si>
    <t>Szkolenia pracowników administracja</t>
  </si>
  <si>
    <t>Wydatki ponoszone zgodnie z przepisami ustawy o zakładowym funduszu świadczeń socjalnych</t>
  </si>
  <si>
    <t>Szkoła Komorów - zakup środków czystości materiałów biurowych piśmiennych wyposażenia druków,prenumeraty,śr.do konserwacji  i inne</t>
  </si>
  <si>
    <t xml:space="preserve">Usługi terapeutyczne, usługi socjoterapeutyczne i profilaktyczne, wypoczynek letni dla dzieci z rodzin patologicznych, programy profilaktyczne w szkołach i środowiskach lokalnych, dofinansowanie programów wychowawczych szkół dla dzieci z rodzin patologicznych, usługi pocztowe                   </t>
  </si>
  <si>
    <t>Remont systemów alarmowych na SUW</t>
  </si>
  <si>
    <t xml:space="preserve">Szkoła Michałowice - zakup środków czystości materiałów biurowych piśmiennych wyposażenia druków,prenumeraty,śr.do konserwacji i inne </t>
  </si>
  <si>
    <t xml:space="preserve">Szkoła Nowa Wieś - zakup środków czystości materiałów biurowych piśmiennych wyposażenia druków,prenumeraty,śr.do konserwacji i inne  </t>
  </si>
  <si>
    <t xml:space="preserve">Umowy zlecenia i umowy o dzieło </t>
  </si>
  <si>
    <t xml:space="preserve">Zakup materiałów i wyposażenia </t>
  </si>
  <si>
    <t xml:space="preserve">Wydatki na podróże służbowe krajowe              </t>
  </si>
  <si>
    <t>Szkoła Komorów - wynagrodzenie osobowe pracow.nagrody jubileuszowe  odprawy emerytalne nagrody specjalne DEN, zasiłki na zagospodarowanie nauczycieli</t>
  </si>
  <si>
    <t>Szkoła Nowa Wieś - usługi pocztowe, koszty i prowizje bankowe, wywóz śmieci, usługi w zakresie badania technicznego pojazdu, opłaty za basen, usługi transportowe, kominiarskie, opłaty za ścieki,  opłaty radiofoniczne i telewizyjne, monitoring i inne</t>
  </si>
  <si>
    <t xml:space="preserve">Plany zagospodarowania przestrzennego                   </t>
  </si>
  <si>
    <t xml:space="preserve">Urzędy wojewódzkie                                      </t>
  </si>
  <si>
    <t xml:space="preserve">Wynagrodzenia osobowe pracowników                       </t>
  </si>
  <si>
    <t xml:space="preserve">Dodatkowe wynagrodzenie roczne                          </t>
  </si>
  <si>
    <t xml:space="preserve">Rady gmin (miast i miast na prawach powiatu)            </t>
  </si>
  <si>
    <t xml:space="preserve">Diety dla radnych                                       </t>
  </si>
  <si>
    <t xml:space="preserve">Podróże służbowe krajowe                                </t>
  </si>
  <si>
    <t>Szkoła Komorów - zakup środków czystości,materiałów biurowych i piśmiennych, druków, wyposażenia,prenumeraty,śr.do konserwacji,odzież ochronna, paliwa i  inne</t>
  </si>
  <si>
    <t>Szkoła Michałowice - zakup środków czystości,materiałów biurowych i piśmiennych, druków,wyposażenia ,prenumeraty,śr.do konserwacji,  odzież ochronna ,paliwa  i inne (w tym z masztu 30 000 zł)</t>
  </si>
  <si>
    <t>Szkoła Nowa Wieś - zakup środków czystości,materiałów biurowych i piśmiennych, druków ,wyposażenia,prenumeraty,śr.do konserwacji, odzież ochronna ,paliwa  i inne</t>
  </si>
  <si>
    <t>Przedszkole Michałowice - zakup środków czystości, materiałów biurowych, piśmiennych, wyposażenia, druków, prenumeraty, środków do konserwacji, odzież ochronna , paliwa  i inne</t>
  </si>
  <si>
    <t>Przedszkole Nowa Wieś - zakup środków czystości, materiałów biurowych, piśmiennych, wyposażenia, druków, prenumeraty,środków do konserwacji,odzież ochronna paliwa   i inne</t>
  </si>
  <si>
    <t xml:space="preserve">Gimnazjum Komorów - zakup środków czystości, materiałów biurowych i piśmiennych, wyposażenia druków,prenumeraty, śr do konserwacji, odzież ochronna ,paliwa i inne </t>
  </si>
  <si>
    <t>Gimnazjum Michałowice - zakup środków czystości,materiałów biurowych i piśmiennych,wyposażenia druków,prenumeraty,śr do konserwacji, odzież ochronna ,paliwa i inne ( w tym z masztu 20 000 zł)</t>
  </si>
  <si>
    <t xml:space="preserve">Gimnazjum Nowa Wieś - zakup środków czystości,materiałów biurowych i piśmiennych,wyposażenia druków,prenumeraty,śr do konserwacji, odzież ochronna , paliwa i inne </t>
  </si>
  <si>
    <t>Remont tłuczniem kamiennym i betonowym oraz  destruktem ul. Mokra, Willowa, Jasna, Żurawia, Żwirki i Wigury w Opaczy Kol; ul. Parkowa, Zgody w Michałowicach Wsi; ul. Stokrotek, Rzemieślnicza, Sasanek, Słoneczna w Nowej Wsi; ul. Wyspiańskiego, Kochanowskiego, Podleśna w Granicy; ul Polna,bez nazwy, Wrzosowa, Bugaj, Różana w Komorowie Wsi; ul Przepiórki w Pęcicach Małych</t>
  </si>
  <si>
    <t xml:space="preserve">Zakup umundurowania, paliwa, materiałów i urządzeń biurowych  </t>
  </si>
  <si>
    <t xml:space="preserve">Zakup sprzętu i uzbrojenia                         </t>
  </si>
  <si>
    <t xml:space="preserve">Zakup specjalistycznego sprzętu i uzbrojenia wykorzystywanego na potrzeby straży gminnej  </t>
  </si>
  <si>
    <t>Michałowice zakupy dotacja MEN</t>
  </si>
  <si>
    <t xml:space="preserve">Opłaty  za kształcenie pobierane przez szkoły wyższe i zakłady kształcenia nauczycieli -  szkoły podstawowe </t>
  </si>
  <si>
    <t xml:space="preserve">Opłaty za kształcenie pobierane przez szkoły wyższe i zakłady kształcenia nauczycieli -  gimnazja  </t>
  </si>
  <si>
    <t>Szkolenia nauczycieli -szkoły podstawowe ( w tym z masztu 5 000 zł  - Szkoła w Michałowicach)</t>
  </si>
  <si>
    <t>Szkolenia nauczycieli -gimnazja ( w tym z masztu 5 000 zł  - Gimnazjum w Michałowicach)</t>
  </si>
  <si>
    <t>Szkolenia nauczycieli -przedszkola</t>
  </si>
  <si>
    <t xml:space="preserve">Urzędy gmin (miast i miast na prawach powiatu)          </t>
  </si>
  <si>
    <t xml:space="preserve">Wynagrodzenie osobowe pracowników                       </t>
  </si>
  <si>
    <t xml:space="preserve">Dodatkowe wynagrodzenia roczne                          </t>
  </si>
  <si>
    <t xml:space="preserve">Wynagrodzenia agencyjno-prowizyjne                      </t>
  </si>
  <si>
    <t xml:space="preserve">Odpisy na zakładowy fundusz świadczeń socjalnych        </t>
  </si>
  <si>
    <t xml:space="preserve">Wydatki na zakupy inwestycyjne jednostek budżetowych    </t>
  </si>
  <si>
    <t>Zakup karmy dla zwierząt</t>
  </si>
  <si>
    <t xml:space="preserve">Składki na fundusz pracy                                </t>
  </si>
  <si>
    <t xml:space="preserve">Ochotnicze straże pożarne                               </t>
  </si>
  <si>
    <t xml:space="preserve">Odzież ochronna i umundurowanie                         </t>
  </si>
  <si>
    <t>Autopoprawki</t>
  </si>
  <si>
    <t>Wykonanie progów spowalniających na terenie gminy</t>
  </si>
  <si>
    <t xml:space="preserve">Urzędy nacz.organów władzy państw, kontroli i ochrony prawa </t>
  </si>
  <si>
    <t>Szkoła Komorów - stypendia za osiągnięcia naukowe i sportowe</t>
  </si>
  <si>
    <t>Szkoła Michałowice - stypendia za osiągnięcia naukowe i sportowe</t>
  </si>
  <si>
    <t>Szkoła Nowa Wieś - stypendia za osiągnięcia naukowe i sportowe</t>
  </si>
  <si>
    <t xml:space="preserve">Przedszkole Michałowice - zakup usług telekomunikacyjnych telefonii stacjonarnej                                 </t>
  </si>
  <si>
    <t xml:space="preserve">Przedszkole Nowa Wieś - zakup usług telekomunikacyjnych telefonii stacjonarnej                                 </t>
  </si>
  <si>
    <t>Wydatki na podróże służbowe krajowe i zwrot kosztów za używanie przez pracowników własnych pojazdów do celów służbowych w granicach administracyjnych gminy</t>
  </si>
  <si>
    <t xml:space="preserve">zakup pomocy naukowych , dydaktycznych i książek         </t>
  </si>
  <si>
    <t>Zakup  akcesoriów komputerowych tym programów i licencji</t>
  </si>
  <si>
    <t>Dofinansowanie wypoczynku letniego i zajęć sportowych dla dzieci i  młodzieży z rodzin patologicznych</t>
  </si>
  <si>
    <t xml:space="preserve">Umowy zlecenia wynikające z bieżących potrzeb ośrodka </t>
  </si>
  <si>
    <t xml:space="preserve">Zakup materiałów biurowych, druków,środki czystości, mebli biurowych, paliwa i innych środków do utrzymania samochodu służbowego, prenumerata czasopism i Dz. U i M P, zakup tuszu do drukarek, części do napraw samochodu służbowego        </t>
  </si>
  <si>
    <t xml:space="preserve">Opłaty pocztowe, bankowe,  telefoniczne, konwój gotówki, wywóz nieczystości, opłaty za monitoring, obsługa serwisowa programu Urząd i Pomost, przeglądy p-poż.             </t>
  </si>
  <si>
    <t>Umowa serwisowa z firmą Sygnity</t>
  </si>
  <si>
    <t>Dofinansowanie prac remontowych i konserwatorskich (robót budowlanych) przy zabytku wpisanym do rejestru zabytków -Parafia Rzymsko Katolicka Pw Św.Ap.Piotra i Pawła w Pęcicach</t>
  </si>
  <si>
    <t>Michałowice-tłumaczenia z wymianą młodzieży polsko-włoskiej</t>
  </si>
  <si>
    <t xml:space="preserve">Komorów wydatki związane z wymianą młodzieży polsko-holenderskiej </t>
  </si>
  <si>
    <t>Michałowice wydatki związane z wymianą młodzieży polsko-włoskiej</t>
  </si>
  <si>
    <t>Wydatki osobowe niezaliczane do wynagrodzeń</t>
  </si>
  <si>
    <t xml:space="preserve">Odprawy emerytalne        </t>
  </si>
  <si>
    <t xml:space="preserve">Opłaty pocztowe, konserwacja sprzętu gaśn, serwis BIP Maxus,wywóz nieczystości, usługi drukarskie,usł.dot. ogłoszeń,opłata za studia w zakresie dokształcania kadr,usł.dot ogłoszeń,monitoring budynku, konserwacja systemu alarmowego </t>
  </si>
  <si>
    <t xml:space="preserve">Opłaty za udostępnienie wejścia do Internetu </t>
  </si>
  <si>
    <t>Świetlica szkolna Michałowice - zakup środków czystości, materiałów biurowych,  piśmiennych,  wyposażenia i inne</t>
  </si>
  <si>
    <t xml:space="preserve">Rezerwa celowa na działalność jednostek pomocniczych                                         </t>
  </si>
  <si>
    <t xml:space="preserve">Zakup sprzętu do utrzymania czystości,środków czystości                                   </t>
  </si>
  <si>
    <t xml:space="preserve">Opłaty  z tyt zakupu usług telekomunikacyjnych </t>
  </si>
  <si>
    <t xml:space="preserve">Remont budynków komunalnych                   </t>
  </si>
  <si>
    <t>Stypendia socjalne i zasiłki losowe -ponadgimnazjalne  i kolegia</t>
  </si>
  <si>
    <t>Stypendia socjalne i zasiłki losowe -dotacja</t>
  </si>
  <si>
    <t xml:space="preserve">Energia,gaz OSP w Nowej Wsi                             </t>
  </si>
  <si>
    <t>Zasiłki i pomoc w naturze oraz składki na ubezpieczenia emerytalne i rentowe</t>
  </si>
  <si>
    <t xml:space="preserve">Ochrona  zabytków i opieka nad zabytkami                         </t>
  </si>
  <si>
    <t xml:space="preserve">Przedszkole Niepubliczne "Kraina Cudów" w Nowej Wsi </t>
  </si>
  <si>
    <t xml:space="preserve">Prywatne Przedszkole w Michałowicach                 </t>
  </si>
  <si>
    <t>Punkt Przedszkolny "Smerfy" w Komorowie</t>
  </si>
  <si>
    <t>Przedszkole Michałowice -  usł.konserwacyjne ,naprawcze maszyn,śr.transportu,urządzeń,sprzętu</t>
  </si>
  <si>
    <t>Przedszkole Nowa Wieś - usł.konserwacyjne ,naprawcze maszyn,śr.transportu,urządzeń,sprzętu</t>
  </si>
  <si>
    <t xml:space="preserve">Ubezpieczenie pojazdów i załogi                         </t>
  </si>
  <si>
    <t xml:space="preserve">Obrona cywilna                                          </t>
  </si>
  <si>
    <t xml:space="preserve">Wpłata na zwiększ subwencji ogólnej                     </t>
  </si>
  <si>
    <t xml:space="preserve">     (dane w zł)</t>
  </si>
  <si>
    <t>Opłata za umieszczanie urządzeń w pasach dróg powiatowych i wojew</t>
  </si>
  <si>
    <t>Remont dróg - równanie i profilowanie</t>
  </si>
  <si>
    <t xml:space="preserve">Wynagrodzenia dla sołtysów za inkaso podatków                   </t>
  </si>
  <si>
    <t>Umowy zlecenia i umowy o dzieło (doręczenie decyzji podatkowych, opracowanie biuletynu informacyjnego gminy, prowadzenie strony internetowej gminy</t>
  </si>
  <si>
    <t xml:space="preserve">Zakup materiałów i wyposażenia (druków, paliwa, śr.czystości, art.biurowe, materiały, prenumeraty)     </t>
  </si>
  <si>
    <t xml:space="preserve">Wydatki inwestycyjne określone w załączniku nr 4      </t>
  </si>
  <si>
    <t xml:space="preserve">Rezerwa celowa na wydatki z zakresu gospodarki gruntami i nieruchomościami                                         </t>
  </si>
  <si>
    <t xml:space="preserve">Wydatki inwestycyjne określone w załączniku nr 4            </t>
  </si>
  <si>
    <t>Zakup usług obejmujących wykonanie ekspertyz, analiz i opinii</t>
  </si>
  <si>
    <t xml:space="preserve">Rezerwy ogólne i celowe                                 </t>
  </si>
  <si>
    <t xml:space="preserve">Rezerwy                                                 </t>
  </si>
  <si>
    <t xml:space="preserve">Gimnazja                                                </t>
  </si>
  <si>
    <t xml:space="preserve">Przeciwdziałanie alkoholizmowi                          </t>
  </si>
  <si>
    <t>Dodatek wiejski, i mieszkaniowy  pomoc zdrowotna dla nauczycieli</t>
  </si>
  <si>
    <t xml:space="preserve">Skł.na rzecz Sp.Wodnej; opłaty za wyłączenie gruntów z prod.rolnej                                   </t>
  </si>
  <si>
    <t xml:space="preserve">Zakup pomocy naukowych, dydaktycznych i książek         </t>
  </si>
  <si>
    <t xml:space="preserve">Oczyszczanie miast i wsi                                </t>
  </si>
  <si>
    <t xml:space="preserve">Utrzymanie zieleni w miastach i gminach                 </t>
  </si>
  <si>
    <t>Zakup usług dostępu do sieci Internet</t>
  </si>
  <si>
    <t xml:space="preserve">Zakup worków i rękawic ochronnych                       </t>
  </si>
  <si>
    <t>Plan wydatków po zmianach na 2009 rok</t>
  </si>
  <si>
    <t>% wykonania</t>
  </si>
  <si>
    <t>Obsługa odbiorców i zbieranie opłat za dostawę wody</t>
  </si>
  <si>
    <t>01095</t>
  </si>
  <si>
    <t>różne opłaty i składki</t>
  </si>
  <si>
    <t>Różne opłaty i składki</t>
  </si>
  <si>
    <t xml:space="preserve">Zakup materiałów i wyposażenia  Zarząd Osiedla Komorów Granica                        </t>
  </si>
  <si>
    <t xml:space="preserve">Schroniska dla zwierząt                                 </t>
  </si>
  <si>
    <t xml:space="preserve">Oświetlenie ulic, placów i dróg                         </t>
  </si>
  <si>
    <t xml:space="preserve">Nadzór inwestorski nad robotami elektrycznymi           </t>
  </si>
  <si>
    <t xml:space="preserve">Domy i ośrodki kultury, świetlice i kluby               </t>
  </si>
  <si>
    <t>Szkoła Komorów - wydatki ponoszone zgodnie z ustawą o dodatkowym wynagrodzeniu rocznym dla pracowników jednostek sfery budżetowej</t>
  </si>
  <si>
    <t>Szkoła MIchałowice - wydatki ponoszone zgodnie z ustawą o dodatkowym wynagrodzeniu rocznym dla pracowników jednostek sfery budżetowej</t>
  </si>
  <si>
    <t>Szkoła Nowa Wieś - wydatki ponoszone zgodnie z ustawą o dodatkowym wynagrodzeniu rocznym dla pracowników jednostek sfery budżetowej</t>
  </si>
  <si>
    <t>Szkoła Komorów - składki na ubezpieczenia społeczne</t>
  </si>
  <si>
    <t>Szkoła Michałowice - składki na ubezpieczenia społeczne</t>
  </si>
  <si>
    <t>Szkoła Nowa Wieś- składki na ubezpieczenia społeczne</t>
  </si>
  <si>
    <t xml:space="preserve">Szkoła Komorów - składki na fundusz pracy </t>
  </si>
  <si>
    <t xml:space="preserve">Szkoła Michałowice - składki na fundusz pracy </t>
  </si>
  <si>
    <t xml:space="preserve">Szkoła Nowa Wieś - składki na fundusz pracy </t>
  </si>
  <si>
    <t>Szkoła Komorów - wpłaty na PFRON</t>
  </si>
  <si>
    <t>Szkoła Michałowice - wpłaty na PFRON</t>
  </si>
  <si>
    <t>Szkoła Nowa Wieś - wpłaty na PFRON</t>
  </si>
  <si>
    <t>Umowy zlecenia ,umowy o dzieło</t>
  </si>
  <si>
    <t xml:space="preserve">Usługi konserw.naprawcze urządzeń  i sprzętu </t>
  </si>
  <si>
    <t>Opłaty z tytułu zakupu usługi telekomunikacyjnej telefonii komórkowej</t>
  </si>
  <si>
    <t>Uporządkowanie terenów przyległych do przystanków WKD</t>
  </si>
  <si>
    <t>Organizacja zajęć pozaszkolnych</t>
  </si>
  <si>
    <t>Organizacja dział.kulturalnej-festyn Dni Gminy Michałowice</t>
  </si>
  <si>
    <t>Organizacja uroczystości z okazji Święta Niepodległości</t>
  </si>
  <si>
    <t>Organizacja dożynek gminnych Sokołów</t>
  </si>
  <si>
    <t>Zakupy zw z zajęciami pozaszkolnymi</t>
  </si>
  <si>
    <t>Oddział przedszkolny przy niepublicznej Szkole Podstawowej w Podkowie Leśnej</t>
  </si>
  <si>
    <t xml:space="preserve">Pokrycie kosztów pełnienia przez policjantów  z komisariatu Policji służb ponadnormatywnych </t>
  </si>
  <si>
    <t xml:space="preserve">Dotacja dla biblioteki publicz.w Michałowicach (na działalność statutową)      </t>
  </si>
  <si>
    <t xml:space="preserve">Organizacja działalności  sportowej i wypoczynku na terenie gminy Michałowice  </t>
  </si>
  <si>
    <t xml:space="preserve">Usługi zw. z utrzym świetlicy  w Pęcicach                </t>
  </si>
  <si>
    <t xml:space="preserve">Usługi zw z utrzym.świetlicy w Regułach             </t>
  </si>
  <si>
    <t>Opłaty ZAIKS</t>
  </si>
  <si>
    <t>Świetlica Pęcice opłaty z tytułu zakupu usługi telekomunikacyjnych telefonii stacjonarnych</t>
  </si>
  <si>
    <t>Zakup usług obejmujących wykonanie ekspertyz,analiz i opinii</t>
  </si>
  <si>
    <t>Szkoła Komorów - wydatki ponoszone na zakup leków i materiałów medycznych</t>
  </si>
  <si>
    <t>Szkoła Michałowice - wydatki ponoszone na zakup leków i materiałów medycznych</t>
  </si>
  <si>
    <t xml:space="preserve">Umowy zlecenia  </t>
  </si>
  <si>
    <t>Szkoła Nowa Wieś - wydatki ponoszone na zakup leków i materiałów medycznych</t>
  </si>
  <si>
    <t>Szkoła Komorów  - zakup pomocy naukowych, dydaktycznych i książek</t>
  </si>
  <si>
    <t>Remont cząstkowy dróg o nawierz.bitumicz.na terenie gminy</t>
  </si>
  <si>
    <t>Remont ulic i dróg o nawierz.grunt,tłuczn,żużl,na terenie gminy</t>
  </si>
  <si>
    <t xml:space="preserve">Umowy zlecenia zw z realizacją programów profilaktycznych </t>
  </si>
  <si>
    <t xml:space="preserve">Wynagrodzenia dla członków komisji, sprzątanie pomieszczeń </t>
  </si>
  <si>
    <t xml:space="preserve">Usługi zw z realizacją programów profilaktycznych                         </t>
  </si>
  <si>
    <t xml:space="preserve">Materiały informacyjne  zw z realizacją programów profilaktycznych                         </t>
  </si>
  <si>
    <t xml:space="preserve">Druki,materiały biurowe,materiały informacyjne, prenumeraty, poradniki                         </t>
  </si>
  <si>
    <t xml:space="preserve">Opłaty za dostawę  energii, gazu, wody  </t>
  </si>
  <si>
    <t>Szkoła Michałowice - zakup pomocy naukowych, dydaktycznych i książek</t>
  </si>
  <si>
    <t>Szkoła Nowa Wieś - zakup pomocy naukowych, dydaktycznych i książek</t>
  </si>
  <si>
    <t>Szkoła Komorów - wydatki z zakresu medycyny pracy obejmujące badania wstępne, okresowe i profilaktyczne pracowników</t>
  </si>
  <si>
    <t>Szkoła Michałowice - wydatki z zakresu medycyny pracy obejmujące badania wstępne, okresowe i profilaktyczne pracowników</t>
  </si>
  <si>
    <t>Zakupy zw.z utrzym świetlicy w Opaczy Kol</t>
  </si>
  <si>
    <t xml:space="preserve">Usługi zw z utrzym.świetlicy w Opaczy Kol             </t>
  </si>
  <si>
    <t>Szkoła Nowa Wieś - wydatki z zakresu medycyny pracy obejmujące badania wstępne, okresowe i profilaktyczne pracowników</t>
  </si>
  <si>
    <t xml:space="preserve">Szkoła Michałowice - zakup usług dostępu do sieci Internet    </t>
  </si>
  <si>
    <t xml:space="preserve">Szkoła Komorów - zakup usług dostępu do sieci Internet        </t>
  </si>
  <si>
    <t>Szkoła Komorów - usługi konserwacyjne, naprawcze maszyn, środków  transportu,urządzeń, sprzętu szkolnego</t>
  </si>
  <si>
    <t xml:space="preserve">Szkoła Michałowice - usługi konserwacyjne, naprawcze maszyn, środków transportu,urządzeń, sprzętu szkolnego </t>
  </si>
  <si>
    <t xml:space="preserve">Szkoła Nowa Wieś - usługi konserwacyjne, naprawcze maszyn, środków transportu, urządzeń, sprzętu szkolnego </t>
  </si>
  <si>
    <t>Szkoła Komorów - wydatki ponoszone zgodnie z przepisami ustawy o zakładowym funduszu świadczeń socjalnych i ustawy - Karta Nauczyciela</t>
  </si>
  <si>
    <t>Szkoła Michałowice - wydatki ponoszone zgodnie z przepisami ustawy o zakładowym funduszu świadczeń socjalnych i ustawy - Karta Nauczyciela</t>
  </si>
  <si>
    <t>Szkoła Nowa Wieś - wydatki ponoszone zgodnie z przepisami ustawy o zakładowym funduszu świadczeń socjalnych i ustawy - Karta Nauczyciela</t>
  </si>
  <si>
    <t xml:space="preserve">Zakup usług remontowych </t>
  </si>
  <si>
    <t xml:space="preserve">Wynagrodzenia bezosobowe                      </t>
  </si>
  <si>
    <t xml:space="preserve">Szkolenia pracowników niebędących członkami korpusu służby cywilnej                                  </t>
  </si>
  <si>
    <t>Szkoła Komorów - szkolenia pracowników administracji</t>
  </si>
  <si>
    <t>Szkoła Michałowice - szkolenia pracowników administracji</t>
  </si>
  <si>
    <t>Szkoła Nowa Wieś - szkolenia pracowników administracji</t>
  </si>
  <si>
    <t xml:space="preserve">Szkoła Michałowice - zakup usług telekomunikacyjnych telefonii komórkowej                                 </t>
  </si>
  <si>
    <t>Szkoła Komorów - wydatki na podróże służbowe krajowe</t>
  </si>
  <si>
    <t xml:space="preserve">Szkoła Nowa Wieś - wydatki na podróże służbowe krajowe </t>
  </si>
  <si>
    <t>Szkoła Komorów - ubezpieczenie rzeczowe</t>
  </si>
  <si>
    <t>Szkoła Michałowice -  ubezpieczenie  rzeczowe</t>
  </si>
  <si>
    <t xml:space="preserve">Szkoła Nowa Wieś - ubezpieczenie rzeczowe </t>
  </si>
  <si>
    <t xml:space="preserve">Przedszkole Michałowice - wydatki na podróże służbowe krajowe </t>
  </si>
  <si>
    <t xml:space="preserve">Przedszkole Nowa Wieś - wydatki na podróże służbowe krajowe </t>
  </si>
  <si>
    <t xml:space="preserve">Gimnazjum Michałowice - wydatki na podróże służbowe krajowe </t>
  </si>
  <si>
    <t xml:space="preserve">Zakup materiałów, biurowych, piśmiennych, wyposażenia, prenumerata, druków , paliwa i inne                    </t>
  </si>
  <si>
    <t>Ubezpieczenia rzeczowe</t>
  </si>
  <si>
    <t xml:space="preserve">Zakup usług obejmujących tłumaczenia </t>
  </si>
  <si>
    <t>Usł.pocztowe,koszty i prowizje bankowe,  konwój gotówki, usługi transportowe i inne</t>
  </si>
  <si>
    <t>Świetlica szkolna Michałowice wydatki ponoszone zgodnie z ustawą o dodatkowym wynagrodzeniu rocznym dla pracowników jednostek sfery budżetowej</t>
  </si>
  <si>
    <t>Zakup sprzętu i wyposażenia</t>
  </si>
  <si>
    <t>Koszty postępowaniasądowego i prokuratorskiego</t>
  </si>
  <si>
    <t>Obiekty sportowe</t>
  </si>
  <si>
    <t xml:space="preserve">Remonty związane z pracami na boisku w Nowej Wsi </t>
  </si>
  <si>
    <t>Badania szkolenia promocja finansowanie ze środków własnych</t>
  </si>
  <si>
    <t xml:space="preserve">Składki na ubezpieczenia społeczne zajęcia sportowe -korekcyjne                     </t>
  </si>
  <si>
    <t xml:space="preserve">Składki na ubezpieczenia społeczne zajęcia sportowe -korekcyjne                         </t>
  </si>
  <si>
    <t xml:space="preserve">Składki na Fundusz Pracy  zajęcia sportowe -korekcyjne                                   </t>
  </si>
  <si>
    <t xml:space="preserve">Składki na Fundusz Pracy zajęcia sportowe -korekcyjne                                    </t>
  </si>
  <si>
    <t xml:space="preserve">Umowy zlecenia  zajęcia sportowe -korekcyjne     </t>
  </si>
  <si>
    <t>zakup podręczników szkolnych SP-dotacja</t>
  </si>
  <si>
    <t>zakup podręczników szkolnych gimnazjum dotacja</t>
  </si>
  <si>
    <t>Zakup usług Sołectwo Opacz Mała</t>
  </si>
  <si>
    <t>Zakup usług Sołectwo Michałowice</t>
  </si>
  <si>
    <t>Dostawa i montaż koszy kwietników i ławek</t>
  </si>
  <si>
    <t xml:space="preserve">Montaż i dekorowanie choinek na terenie gminy  </t>
  </si>
  <si>
    <t xml:space="preserve">Zakup choinek i ozdób Zarząd Osiedla Komorów  Granica              </t>
  </si>
  <si>
    <t>Zakup materiałów i wyposażenia-Rada Sołecka Pęcice Małe</t>
  </si>
  <si>
    <t>Zakup materiałów i wyposażenia- Sołectwo Nowa Wieś</t>
  </si>
  <si>
    <t>Zakup materiałów i wyposażenia- Sołectwo Sokołów</t>
  </si>
  <si>
    <t>Zakup materiałów i wyposażenia- Sołectwo Reguły</t>
  </si>
  <si>
    <t>Zakup materiałów i wyposażenia- SołectwoSuchy Las</t>
  </si>
  <si>
    <t xml:space="preserve">Zakup usług remontowych   -remont świetlicy w Pęcicach                              </t>
  </si>
  <si>
    <t>Zarząd Osiedla Komorów Granica wynajęcie sceny</t>
  </si>
  <si>
    <t>Zakup usług Sołectwo Opacz Kol.</t>
  </si>
  <si>
    <t>Zakup usług Sołectwo Reguły</t>
  </si>
  <si>
    <t>Zakup mater.i wyposaż.Zarząd Osiedla Komorów Granica</t>
  </si>
  <si>
    <r>
      <t>Usługi konsultingowe i doradcze zapewniające prawidłową realizacje projektu finansowanego w ramach</t>
    </r>
    <r>
      <rPr>
        <i/>
        <sz val="10"/>
        <rFont val="Arial CE"/>
        <family val="0"/>
      </rPr>
      <t xml:space="preserve"> Mechanizmu Finansowego EOG</t>
    </r>
  </si>
  <si>
    <t xml:space="preserve">Zakup sprzętu sportowego                     </t>
  </si>
  <si>
    <t>Świetlica szkolna Nowa Wieś wydatki ponoszone zgodnie z ustawą o dodatkowym wynagrodzeniu rocznym dla pracowników jednostek sfery budżetowej</t>
  </si>
  <si>
    <t xml:space="preserve">Wydatki osobowe niezliczone do wynagrodzeń  </t>
  </si>
  <si>
    <t xml:space="preserve">Świetlica szkolna Komorów składki na ubezpieczenia społeczne </t>
  </si>
  <si>
    <t>Świetlica szkolna Michałowice składki na ubezpieczenia społeczne</t>
  </si>
  <si>
    <t xml:space="preserve">Składki na Fundusz Pracy świetlica szkolna Komorów                                </t>
  </si>
  <si>
    <t xml:space="preserve">Remont budynku, usługi konserwacyjne sprzętu biurowego </t>
  </si>
  <si>
    <t xml:space="preserve">Składki na Fundusz Pracy świetlica szkolna Michałowice                                </t>
  </si>
  <si>
    <t xml:space="preserve">Składki na Fundusz Pracy świetlica szkolna Nowa Wieś                                </t>
  </si>
  <si>
    <t>Świetlica szkolna Komorów - wydatki ponoszone zgodnie z przepisami ustawy o zakładowym funduszu świadczeń socjalnych i ustawy - Karta Nauczyciela</t>
  </si>
  <si>
    <t>Wydatki z zakresu medycyny pracy obejmujące badania wstępne, okresowe i profilaktyczne pracowników</t>
  </si>
  <si>
    <t xml:space="preserve">Ubezpieczenia imprez kulturalnych          </t>
  </si>
  <si>
    <t>Opłaty pocztowe, bankowe, obsługa serwisowa programu "świadczenia rodzinne"</t>
  </si>
  <si>
    <t xml:space="preserve">Ubezpieczenie wyposażenia ośrodka, samochodu służbowego               </t>
  </si>
  <si>
    <t>Opinie biegłych sądowych</t>
  </si>
  <si>
    <t>Kolonie i obozy oraz inne formy wypoczynku dzieci i młodzieży szkolnej a także szkolenia młodzieży</t>
  </si>
  <si>
    <t>Komorów usługi związane z wymianą młodzieży polsko-holenderskiej</t>
  </si>
  <si>
    <t>Michałowice usługi związane z wymianą młodzieży polsko-włoskiej</t>
  </si>
  <si>
    <t>Świetlica szkolna Michałowice - wydatki ponoszone zgodnie z przepisami ustawy o zakładowym funduszu świadczeń socjalnych i ustawy - Karta Nauczyciela</t>
  </si>
  <si>
    <t>Świetlica szkolna Nowa Wieś - wydatki ponoszone zgodnie z przepisami ustawy o zakładowym funduszu świadczeń socjalnych i ustawy - Karta Nauczyciela</t>
  </si>
  <si>
    <t xml:space="preserve">Szkoła Komorów - zakup usług telekomunikacyjnych telefonii komórkowej                                 </t>
  </si>
  <si>
    <t xml:space="preserve">Szkoła Michałowice - zakup usług telekomunikacyjnych telefonii stacjonarnej                                 </t>
  </si>
  <si>
    <t xml:space="preserve">Opłaty z tytułu zakupu usług telekomunikacyjnych telefonii komórkowej                                 </t>
  </si>
  <si>
    <t xml:space="preserve">Opłaty z tytułu zakupu usług telekomunikacyjnych telefonii stacjonarnej                                 </t>
  </si>
  <si>
    <t xml:space="preserve">Szkoła Komorów - zakup usług telekomunikacyjnych telefonii stacjonarnej                              </t>
  </si>
  <si>
    <t xml:space="preserve">Szkoła Nowa Wieś - zakup usług telekomunikacyjnych telefonii stacjonarnej                                 </t>
  </si>
  <si>
    <t>Szkoła Komorów - opłaty za dostawę energii elektrycznej, gazu i wody</t>
  </si>
  <si>
    <t>Szkoła Michałowice - opłaty za dostawę energii elektrycznej, gazu i wody</t>
  </si>
  <si>
    <t>Szkoła Nowa Wieś - opłaty za dostawę energii elektrycznej, gazu i wody</t>
  </si>
  <si>
    <t xml:space="preserve">Remont urządzeń służących komunikacji i do obsługi dróg </t>
  </si>
  <si>
    <t xml:space="preserve">Usługi reklamowe i ogłoszenia prasowe </t>
  </si>
  <si>
    <t xml:space="preserve">Zbiórka przeterminowanych leków </t>
  </si>
  <si>
    <t xml:space="preserve">Energia - organizacja imprez kulturalnych                        </t>
  </si>
  <si>
    <t>Świetlica Reguły opłaty z tytułu zakupu usługi telekomunikacyjnych telefonii stacjonarnych</t>
  </si>
  <si>
    <t xml:space="preserve">Szkoła Nowa Wieś - zakup usług telekomunikacyjnych telefonii komórkowej                                 </t>
  </si>
  <si>
    <t>Przedszkole Nowa Wieś - opłaty za dostawę energii elektrycznej, gazu i wody</t>
  </si>
  <si>
    <t>Przedszkole Michałowice - opłaty za dostawę energii elektrycznej gazu i wody</t>
  </si>
  <si>
    <t>Gimnazjum Komorów - wydatki ponoszone zgodnie z ustawą o dodatkowym wynagrodzeniu rocznym dla pracowników jednostek sfery budżetowej</t>
  </si>
  <si>
    <t>Gimnazjum MIchałowice - wydatki ponoszone zgodnie z ustawą o dodatkowym wynagrodzeniu rocznym dla pracowników jednostek sfery budżetowej</t>
  </si>
  <si>
    <t>Gimnazjum Nowa Wieś - wydatki ponoszone zgodnie z ustawą o dodatkowym wynagrodzeniu rocznym dla pracowników jednostek sfery budżetowej</t>
  </si>
  <si>
    <t xml:space="preserve">Gimnazjum Komorów - usł.konserwacyjne, naprawcze maszyn, śr.transportu, urządzeń sprzętu </t>
  </si>
  <si>
    <t>Gimnazjum Michałowice - usł.konserwacyjne, naprawcze maszyn, śr.transportu, urządzeń sprzętu</t>
  </si>
  <si>
    <t xml:space="preserve">Przedszk.integracyjne  - Miasto Stołeczne Warszawa           </t>
  </si>
  <si>
    <t>Gimnazjum Nowa Wieś - zakup pomocy naukowych, dydaktycznych i książek</t>
  </si>
  <si>
    <t>Gimnazjum Komorów  - zakup pomocy naukowych, dydaktycznych i książek</t>
  </si>
  <si>
    <t>Gimnazjum Nowa Wieś - usł.konserwacyjne, naprawcze maszyn, śr.transportu, urządzeń sprzętu</t>
  </si>
  <si>
    <t xml:space="preserve">Gimnazjum Michałowice - zakup usług telekomunikacyjnych telefonii stacjonarnej                              </t>
  </si>
  <si>
    <t xml:space="preserve">Gimnazjum Nowa Wieś  - zakup usług telekomunikacyjnych telefonii stacjonarnej                                 </t>
  </si>
  <si>
    <t>Świetlica szkolna Komorów  wydatki ponoszone zgodnie z ustawą o dodatkowym wynagrodzeniu rocznym dla pracowników jednostek sfery budżetowej</t>
  </si>
  <si>
    <t>Gimnazjum Michałowice - wydatki ponoszone zgodnie z przepisami ustawy o zakładowym funduszu świadczeń socjalnych i ustawy - Karta Nauczyciela</t>
  </si>
  <si>
    <t>Gimnazjum Nowa Wieś - wydatki z zakresu medycyny pracy obejmujące badania wstępne, okresowe i profilaktyczne pracowników</t>
  </si>
  <si>
    <t>Gimnazjum Michałowice - wydatki z zakresu medycyny pracy obejmujące badania wstępne, okresowe i profilaktyczne pracowników</t>
  </si>
  <si>
    <t>Gimnazjum Komorów - wydatki z zakresu medycyny pracy obejmujące badania wstępne, okresowe i profilaktyczne pracowników</t>
  </si>
  <si>
    <t>Gimnazjum Nowa Wieś - wpłaty na PFRON</t>
  </si>
  <si>
    <t>Gimnazjum Michałowice - wpłaty na PFRON</t>
  </si>
  <si>
    <t>Gimnazjum Komorów - wpłaty na PFRON</t>
  </si>
  <si>
    <t xml:space="preserve">Gimnazjum Nowa Wieś - składki na fundusz pracy </t>
  </si>
  <si>
    <t xml:space="preserve">Gimnazjum Michałowice - składki na fundusz pracy </t>
  </si>
  <si>
    <t xml:space="preserve">Gimnazjum Komorów - składki na fundusz pracy </t>
  </si>
  <si>
    <t>Przedszk.niepubl. - Gmina Żabia Wola</t>
  </si>
  <si>
    <t>Zakup akcesoriów komputerowych,w tym programów i licencji</t>
  </si>
  <si>
    <t>Świadczenia rzeczowe wynikające z przepisów BHP  w tym profilaktycznych posiłków i napojów, zwrot kosztów zakupu okularów korekcyjnych, ekwiwalenty za pranie odzieży roboczej</t>
  </si>
  <si>
    <t>Badania szkolenia promocja Mechanizm Finansowy EOG</t>
  </si>
  <si>
    <t xml:space="preserve">Opłaty z tytułu zakupu usług telekomunikacyjnych telefonii komórkowych                                </t>
  </si>
  <si>
    <t>Różne wydatki na rzecz osób fizycznych</t>
  </si>
  <si>
    <t>Szkoła Komorów - materiały papiernicze do sprzętu drukarskiego i urządzeń kserograficznych</t>
  </si>
  <si>
    <t>Szkoła Michałowice - materiały papiernicze do sprzętu drukarskiego i urządzeń kserograficznych</t>
  </si>
  <si>
    <t>Szkoła Nowa Wieś - materiały papiernicze do sprzętu drukarskiego i urządzeń kserograficznych</t>
  </si>
  <si>
    <t>Zakup akcesoriów komputerowych, w tym programów i licencji</t>
  </si>
  <si>
    <t>Szkoła Komorów - akcesoria komputerowe, w tym programy i licencje</t>
  </si>
  <si>
    <t xml:space="preserve">Szkoła Nowa Wieś - akcesoria komputerowe, w tym programy i licencje </t>
  </si>
  <si>
    <t xml:space="preserve">Dotacje celowe przekazane gminie na zadania bieżące realizowane na podstawie porozumień między jst </t>
  </si>
  <si>
    <t>Koszty ubezp. bud.SUW w Pęcicach i Komorowie Wsi oraz przepompowni</t>
  </si>
  <si>
    <t>Zabezpieczenie opieki nad zwierzętami (chipy)</t>
  </si>
  <si>
    <t>Szkoła Komorów - wydatki ponoszone zgodnie z przepisami ustawy  Karta Nauczyciela</t>
  </si>
  <si>
    <t>Szkoła Michałowice - wydatki ponoszone zgodnie z przepisami ustawy  Karta Nauczyciela</t>
  </si>
  <si>
    <t>Szkoła Nowa Wieś - wydatki ponoszone zgodnie z przepisami ustawy  Karta Nauczyciela</t>
  </si>
  <si>
    <t>Szkoła Komorów - remont budynków (uszczelnienie dachu)</t>
  </si>
  <si>
    <t>Szkoła Michałowice - remont budynków (malowanie korytarzy i klatek schodowych)</t>
  </si>
  <si>
    <t>Szkoła Nowa Wieś - remont ogrodzenia boiska piłkarskiego</t>
  </si>
  <si>
    <t>Przedszkole Michałowice - wynagrodzenia osobowe pracowników,nagrody jubileuszowe i odprawy emerytalne,nagrody specjalne DEN</t>
  </si>
  <si>
    <t>Przedszkole Nowa Wieś - wynagrodzenia osobowe pracowników,nagrody jubileuszowe i odprawy emerytalne,nagrody specjalne DEN</t>
  </si>
  <si>
    <t>Przedszkole Michałowice - umowy zlecenia -kosztorysy inwestorskie prace remontowe,inne prace zlecone</t>
  </si>
  <si>
    <t xml:space="preserve">Przedszkole Nowa Wieś -  umowy zlecenia -kosztorysy inwestorskie  prace remontowe  </t>
  </si>
  <si>
    <t>Przedszkole Michałowice -  usługi pocztowe, koszty i prowizje bankowe, wywóz śmieci, usługi w zakresie badania technicznego pojazdu, usługi transportowe, kominiarskie, opłaty za monitoring budynku, opłaty za ścieki,  opłaty radiofoniczne i telewizyjne ogłoszenia prasowe i inne</t>
  </si>
  <si>
    <t xml:space="preserve">Biblioteki                                              </t>
  </si>
  <si>
    <t xml:space="preserve">Zadania w zakresie kultury fizycznej i sportu           </t>
  </si>
  <si>
    <t xml:space="preserve">Szkoły podstawowe                                       </t>
  </si>
  <si>
    <t>Dotacja podmiot.z budżetu dla niepublicznej jednostki systemu oświaty</t>
  </si>
  <si>
    <t xml:space="preserve">Opłaty za energię, gaz i wodę                                            </t>
  </si>
  <si>
    <t>Zakup usług pozostałych - Gminny Zespół Zarządzania Kryzysowego</t>
  </si>
  <si>
    <t xml:space="preserve">Ubezpieczenie samochodu łącznie z kierowcą i pasażerami                           </t>
  </si>
  <si>
    <t>Naprawy samochodu służbowego,  konserwacja sprzętu biurowego i konserwacja monitoringu</t>
  </si>
  <si>
    <t>Lp</t>
  </si>
  <si>
    <t xml:space="preserve">Usuwanie awarii na SUW i sieci wodociągowej  </t>
  </si>
  <si>
    <t>Szkolenie pracowników niebędąncych członkami korpusu służby cywilnej</t>
  </si>
  <si>
    <t>Domy pomocy społecznej</t>
  </si>
  <si>
    <t>Przedszk.niepubl. - Gmina Lesznowola</t>
  </si>
  <si>
    <t>Obsługa pap.wart, kredytów i pożyczek jedn.teryt</t>
  </si>
  <si>
    <t>Szkoła Komorów - dodatek wiejski i mieszkaniowy dla nauczycieli, wypłaty przeznaczone na pomoc zdrowotną dla nauczycieli.</t>
  </si>
  <si>
    <t>Szkoła Michałowice - dodatek wiejski i mieszkaniowy dla nauczycieli, wypłaty przeznaczone na pomoc zdrowotną dla nauczycieli.</t>
  </si>
  <si>
    <t>Szkoła Nowa Wieś - dodatek wiejski i mieszkaniowy dla nauczycieli, wypłaty przeznaczone na pomoc zdrowotną dla nauczycieli.</t>
  </si>
  <si>
    <t>Gimnazjum Komorów - dodatek wiejski i mieszkaniowy dla nauczycieli, wypłaty przeznaczone na pomoc zdrowotną dla nauczycieli.</t>
  </si>
  <si>
    <t>Gimnazjum Michałowice - dodatek wiejski i mieszkaniowy dla nauczycieli, wypłaty przeznaczone na pomoc zdrowotną dla nauczycieli.</t>
  </si>
  <si>
    <t>Gimnazjum  Nowa Wieś - dodatek wiejski i mieszkaniowy dla nauczycieli, wypłaty przeznaczone na pomoc zdrowotną dla nauczycieli.</t>
  </si>
  <si>
    <t>Szkolenie pracowników niebędących członkami korpusu służby cywilnej</t>
  </si>
  <si>
    <t>Bieżące remonty budynków komunalnych i ekspertyzy</t>
  </si>
  <si>
    <t>Oddziały przedszkolne przy szkołach podstawowych  w Warszawie</t>
  </si>
  <si>
    <t xml:space="preserve">Wydatki  osobowe nie zaliczone do wynagrodzeń  </t>
  </si>
  <si>
    <t>Promocja zdrowia (profilaktyka i szczepienia ochronne)</t>
  </si>
  <si>
    <t>Utylizacja padłych zwierząt</t>
  </si>
  <si>
    <t>Zakup usług dostępu do sieci internet</t>
  </si>
  <si>
    <t>Pozostała działalność</t>
  </si>
  <si>
    <t>Świetlica szkolna Komorów - dodatek wiejski i mieszkaniowy dla nauczycieli, wypłaty przeznaczone na pomoc zdrowotną dla nauczycieli.</t>
  </si>
  <si>
    <t>Świetlica szkolna Michałowice - dodatek wiejski i mieszkaniowy dla nauczycieli, wypłaty przeznaczone na pomoc zdrowotną dla nauczycieli</t>
  </si>
  <si>
    <t>Świetlica szkolna Nowa Wieś - dodatek wiejski i mieszkaniowy dla nauczycieli, wypłaty przeznaczone na pomoc zdrowotną dla nauczycieli.</t>
  </si>
  <si>
    <t xml:space="preserve">Zakup usług obejmujących wykonanie ekspertyz, analiz i opinii                                </t>
  </si>
  <si>
    <t>Gimnazjum Komorów - wydatki ponoszone zgodnie z przepisami ustawy o zakładowym funduszu świadczeń socjalnych i ustawy - Karta Nauczyciela</t>
  </si>
  <si>
    <t>Gimnazjum Nowa Wieś - wydatki ponoszone zgodnie z przepisami ustawy o zakładowym funduszu świadczeń socjalnych i ustawy - Karta Nauczyciela</t>
  </si>
  <si>
    <t xml:space="preserve">Oświetlenie i energię przepompowni ścieków              </t>
  </si>
  <si>
    <t>Realizacja umowy o wspólnym bilecie WKD-ZTM</t>
  </si>
  <si>
    <t>Czyszczenie kratek kanalizacji deszczowej</t>
  </si>
  <si>
    <t xml:space="preserve">Składka na Związek Komunalny Utrata               </t>
  </si>
  <si>
    <t>Zarządzanie kryzysowe</t>
  </si>
  <si>
    <t>Zakup wyposażenia i sprzętu do obrony cywilnej</t>
  </si>
  <si>
    <t>Straż miejska (gminna)</t>
  </si>
  <si>
    <t xml:space="preserve">Okresowe szkolenie z obronności                   </t>
  </si>
  <si>
    <t>Zakup sprzętu komputerowego do Komisariatu Policji KP - Reguły</t>
  </si>
  <si>
    <t xml:space="preserve">Wynagrodzenie osobowe pracowników  Straży Gminnej                     </t>
  </si>
  <si>
    <t>Montaż wiat autobusowych</t>
  </si>
  <si>
    <t>Szkoła Komorów - umowy zlecenia: prowadzenie zajęć dodatkowych w czasie ferii i wakacji, zajęć rekreacyjno sportowych, serwis sieci komputerowej, nauczanie indywidualne</t>
  </si>
  <si>
    <t>Szkoła Michałowice  - umowy zlecenia: prowadzenie zajęć dodatkowych w czasie ferii i wakacji, zajęć rekreacyjno sportowych, nauczanie indywidualne</t>
  </si>
  <si>
    <t>Szkoła Nowa Wieś  - umowy zlecenia: prowadzenie zajęć dodatkowych w czasie ferii i wakacji, zajęć rekreacyjno sportowych,nauczanie indywidualne</t>
  </si>
  <si>
    <t>Świadczenia rzeczowe wynikające z przepisów BHP -zakup okularów korygujących i napojów , oraz ekwiwalent za pranie odzieży roboczej wykonywanej przez pracowników</t>
  </si>
  <si>
    <t>Montaż urządzeń pomiarowych na sieci kanalizacyjnej oraz wymiana pomp, wymiana wodomierzy i montaż urządzeń pomiarowych na sieci kanalizacyjnej</t>
  </si>
  <si>
    <t xml:space="preserve">Reguły remont ul. B. Prusa </t>
  </si>
  <si>
    <t>Sokołów remont ul. Rodzinnej (utwardzenie rowu)</t>
  </si>
  <si>
    <t>Przebudowa skrzyżowania ul. Środkowej i Ryżowej w Opaczy Kolonii</t>
  </si>
  <si>
    <t>Szkoła Michałowice - zakup pomocy naukowych, dydaktycznych i książek ( w tym z masztu 15 000 zł)</t>
  </si>
  <si>
    <t>Szkoła Michałowice - usługi pocztowe, koszty i prowizje bankowe, wywóz śmieci, usługi w zakresie badania technicznego pojazdu, opłaty za basen, usługi transportowe, kominiarskie, opłaty za ścieki,  opłaty radiofoniczne i telewizyjne, konwój gotówki ,monitoring i inne ( w tym z masztu 10 000 zł)</t>
  </si>
  <si>
    <t>Szkoła Michałowice - wydatki na podróże służbowe krajowe i zwrot kosztów za używanie przez pracowników własnych pojazdów do celów służbowych w granicach administracyjnych gminy ( w tym z masztu 3 200 zł)</t>
  </si>
  <si>
    <t>Szkoła Michałowice - akcesoria komputerowe, w tym programy i licencje ( w tym z masztu 6 800zł)</t>
  </si>
  <si>
    <t xml:space="preserve">Punkt przedszkolny w Michałowicach </t>
  </si>
  <si>
    <t>Gimnazjum Michałowice - zakup pomocy naukowych, dydaktycznych i książek ( w tym z masztu 15 000 zł)</t>
  </si>
  <si>
    <t>Michałowice-wydatki  związane z wymianą młodzieży polsko-włoskiej</t>
  </si>
  <si>
    <t>Komorów -wydatki związane z wymianą młodzieży polsko-holenderskiej</t>
  </si>
  <si>
    <t>Konserwacja zieleni wysokiej i niskiej</t>
  </si>
  <si>
    <t>Świetlica Nowa Wieś, opłaty z tytułu zakupu usługi telekomunikacyjnych telefonii stacjonarnych</t>
  </si>
  <si>
    <t xml:space="preserve">Zakup paliwa,drobne części do pojazdów OSP                                    </t>
  </si>
  <si>
    <t>Materiały papiernicze do sprzętu  drukarskiego i urządzeń kseroficznych</t>
  </si>
  <si>
    <t>Gimnazjum  Nowa Wieś - wydatki na podróże służbowe krajowe i zwrot kosztów za używanie przez pracowników własnych pojazdów do celów służbowych w granicach administracyjnych gminy</t>
  </si>
  <si>
    <t>Gimnazjum Komorów - ubezpieczenia rzeczowe</t>
  </si>
  <si>
    <t>Gimnazjum Michałowice -  ubezpieczenia rzeczowe</t>
  </si>
  <si>
    <t xml:space="preserve">Delegacje pracownicze,  zakup biletów jednorazowych WKD                              </t>
  </si>
  <si>
    <t>Umowy zlecenia i umowy o dzieło organizacja imprez kulturalnych</t>
  </si>
  <si>
    <t xml:space="preserve">Umowy zlecenia  Koła Emerytów </t>
  </si>
  <si>
    <t>Zakupy zw. z utrzym świetlicy w  Sokołowie</t>
  </si>
  <si>
    <t>Umowy zlecenia obsługa centrum komputerowego w Nowej Wsi (OSP)</t>
  </si>
  <si>
    <t xml:space="preserve">Energia, pobór wody-dom wiejski w Pęcicach, Regułach, Opaczy Kol, Sokołowie                         </t>
  </si>
  <si>
    <t xml:space="preserve">Organizacja imprez okolicznościowych Koło Emerytów  Nowa Wieś               </t>
  </si>
  <si>
    <t>Opłaty abonamentu radia i telewizji Pęcice, Nowa Wieś, Reguły, Opacz Kol</t>
  </si>
  <si>
    <t>Świetlica Opacz Kol opłaty z tytułu zakupu usługi telekomunikacyjnych telefonii stacjonarnych</t>
  </si>
  <si>
    <t xml:space="preserve">Umowy zlecenia nadzór nad utrzymaniem boiska i ogródka jordanowskiego  w Opaczy Kol </t>
  </si>
  <si>
    <t xml:space="preserve">Umowy zlecenia  organizacja zajęć sportowych                       </t>
  </si>
  <si>
    <t>Szkoła Komorów  - zakup pomocy dydaktycznych-dotacja Radosna Szkoła</t>
  </si>
  <si>
    <t>Szkoła Michałowice  - zakup pomocy dydaktycznych-dotacja Radosna Szkoła</t>
  </si>
  <si>
    <t>Szkoła Nowa Wieś  - zakup pomocy dydaktycznych-dotacja Radosna Szkoła</t>
  </si>
  <si>
    <t>Gimnazjum Michałowice akcesoria komputerowe,programy i licencje ( w tym z masztu 5 000 zł)</t>
  </si>
  <si>
    <t xml:space="preserve">Ekwiwalent za udział w ćwiczeniach żołnierzy rezerwy   </t>
  </si>
  <si>
    <t xml:space="preserve">Wydatki inwestycyjne określone w załączniku nr 5        </t>
  </si>
  <si>
    <t xml:space="preserve">Wydatki inwestycyjne określone w załączniku nr 5         </t>
  </si>
  <si>
    <t xml:space="preserve">Wydatki inwestycyjne  określone w załączniku nr 5  </t>
  </si>
  <si>
    <t xml:space="preserve">Wydatki inwestycyjne określone w załączniku nr 5  </t>
  </si>
  <si>
    <t xml:space="preserve">Wydatki inwestycyjne określone w załączniku nr 5           </t>
  </si>
  <si>
    <t xml:space="preserve">Wydatki inwestycyjne  określone w załączniku nr 5   </t>
  </si>
  <si>
    <t xml:space="preserve">Wydatki inwestycyjne określone w załączniku nr 5            </t>
  </si>
  <si>
    <t xml:space="preserve">Wydatki inwestycyjne określone w załączniku nr 5    </t>
  </si>
  <si>
    <t xml:space="preserve">Wydatki inwestycyjne określone w załączniku nr 5             </t>
  </si>
  <si>
    <t xml:space="preserve">Wydatki inwestycyjne określone w załączniku nr 5          </t>
  </si>
  <si>
    <r>
      <t xml:space="preserve">Wydatki inwestycyjne określone w załączniku nr 5  </t>
    </r>
    <r>
      <rPr>
        <i/>
        <sz val="10"/>
        <rFont val="Arial CE"/>
        <family val="0"/>
      </rPr>
      <t xml:space="preserve">Mechanizm Finansowy EOG    </t>
    </r>
    <r>
      <rPr>
        <sz val="10"/>
        <rFont val="Arial CE"/>
        <family val="0"/>
      </rPr>
      <t xml:space="preserve">     </t>
    </r>
  </si>
  <si>
    <r>
      <t xml:space="preserve">Wydatki inwestycyjne określone w załączniku nr 5 </t>
    </r>
    <r>
      <rPr>
        <i/>
        <sz val="10"/>
        <rFont val="Arial CE"/>
        <family val="0"/>
      </rPr>
      <t xml:space="preserve"> finansowanie ze środków własnych         </t>
    </r>
  </si>
  <si>
    <t xml:space="preserve">Stała konserwacja oświetlenia ulicznego w Opaczy Kol        </t>
  </si>
  <si>
    <t xml:space="preserve">Stała konserwacja oświetlenia ulicznego na terenie gminy        </t>
  </si>
  <si>
    <t>Wymiana i uzupełnienie punktów świetlnych na terenie gminy</t>
  </si>
  <si>
    <t>Wymiana szafek sterujących  na terenie gminy</t>
  </si>
  <si>
    <t xml:space="preserve">Wykonanie usługi polegającej na odczytywaniu wodomierzy i wystawianiu faktur za zrzut ścieków                         </t>
  </si>
  <si>
    <t xml:space="preserve">Wykonanie uchwytów na flagi uliczne </t>
  </si>
  <si>
    <t>Kary i odszkodow.wypł.na rzecz osób fizycznych</t>
  </si>
  <si>
    <t xml:space="preserve">Dowożenie uczniów do szkół                              </t>
  </si>
  <si>
    <t>Zakup leków, wyrobów medycznych i produktów biobójczych</t>
  </si>
  <si>
    <t>Przedszk.niepubl. - Gmina Brwinów</t>
  </si>
  <si>
    <t>Przedszkole Michałowice</t>
  </si>
  <si>
    <t>Przedszkole Nowa Wieś - wydatki ponoszone na zakup leków i materiałów medycznych</t>
  </si>
  <si>
    <t>Gimnazjum Nowa Wieś -  ubezpieczenia rzeczowe</t>
  </si>
  <si>
    <t>Szkolenia nauczycieli -LO</t>
  </si>
  <si>
    <t>Wpłaty gmin i powiatów na rzecz innych jed.oraz związków gmin lub związków powiatów na dofinansowanie zadań bieżących ( oprac dok ścieżek rowerowych).</t>
  </si>
  <si>
    <t xml:space="preserve">Opłaty pobierane przez szkoły wyższe i zakłady kształcenia nauczycieli - LO </t>
  </si>
  <si>
    <t xml:space="preserve">Opracowanie  planów zagospodarowania przestrzennego gminy </t>
  </si>
  <si>
    <t xml:space="preserve">Składki na ubezpieczenie społeczne                             </t>
  </si>
  <si>
    <t>Zakupy-współpraca z gminami włoskimi</t>
  </si>
  <si>
    <t xml:space="preserve">Zakup wieńców,zniczy                                     </t>
  </si>
  <si>
    <t>01010</t>
  </si>
  <si>
    <t>01030</t>
  </si>
  <si>
    <t>010</t>
  </si>
  <si>
    <t xml:space="preserve">010 Rolnictwo i łowiectwo  - Razem                                 </t>
  </si>
  <si>
    <t xml:space="preserve">600 Transport i łączność - Razem                                 </t>
  </si>
  <si>
    <t xml:space="preserve">700 Gospodarka mieszkaniowa - Razem                                </t>
  </si>
  <si>
    <t xml:space="preserve">710 Działalność usługowa - Razem                                    </t>
  </si>
  <si>
    <t xml:space="preserve">750 Administracja publiczna - Razem                                 </t>
  </si>
  <si>
    <t>751 Urzędy naczelnych organów władzy państwowej, kontroli i ochrony prawa oraz sądownictwa - Razem</t>
  </si>
  <si>
    <t xml:space="preserve">754 Bezpieczeństwo publiczne i ochrona przeciwpożarowa - Razem      </t>
  </si>
  <si>
    <t>757 Obsługa długu publicznego - Razem</t>
  </si>
  <si>
    <t xml:space="preserve">758 Różne rozliczenia - Razem                                       </t>
  </si>
  <si>
    <t xml:space="preserve">801 Oświata i wychowanie - Razem                                    </t>
  </si>
  <si>
    <t xml:space="preserve">851 Ochrona zdrowia - Razem                                         </t>
  </si>
  <si>
    <t>852 Pomoc społeczna - Razem</t>
  </si>
  <si>
    <t xml:space="preserve">854 Edukacyjna opieka wychowawcza - Razem                          </t>
  </si>
  <si>
    <t xml:space="preserve">900 Gospodarka komunalna i ochrona środowiska - Razem               </t>
  </si>
  <si>
    <t xml:space="preserve">921 Kultura i ochrona dziedzictwa narodowego - Razem               </t>
  </si>
  <si>
    <t xml:space="preserve">926 Kultura fizyczna i sport - Razem                                </t>
  </si>
  <si>
    <t xml:space="preserve">Różne jednostki obsługi gospodarki mieszkaniowej </t>
  </si>
  <si>
    <t>Konserwacja sieci wodociągowej i SUW</t>
  </si>
  <si>
    <t>Abonament za monitoring SUW</t>
  </si>
  <si>
    <t xml:space="preserve">Usługi transport-linia autobusowa Pruszków-Komorów  Wieś    </t>
  </si>
  <si>
    <t>Zakup farb, rękawic i innych materiałów</t>
  </si>
  <si>
    <t>Roboty porządkowe na terenie gminy</t>
  </si>
  <si>
    <t>Nasadzanie drzew i krzewów na terenie gminy</t>
  </si>
  <si>
    <t>Zespoły obsługi ekonomiczno-administracyjnej szkół</t>
  </si>
  <si>
    <t>Przedszkola (niepubliczne)</t>
  </si>
  <si>
    <t>Przedszkola ( publiczne)</t>
  </si>
  <si>
    <t>Prefabrykacja podbudowy betonowej</t>
  </si>
  <si>
    <t>Opłata za odprowadzenie wód opadowych do rzek Raszynka i Utrata</t>
  </si>
  <si>
    <t xml:space="preserve">Roboty porządkowe - ogródki jordanowskie </t>
  </si>
  <si>
    <t xml:space="preserve">Komorów Wieś remont ul. Stare Sady, Aleja Starych Lip </t>
  </si>
  <si>
    <t xml:space="preserve">Nadzór inwestorski nad prowadzonymi remontami                </t>
  </si>
  <si>
    <t xml:space="preserve">Przedszk.niepubl. - Miasto Stołeczne Warszawa           </t>
  </si>
  <si>
    <t>Przedszk.niepubl. - Miasto Milanówek</t>
  </si>
  <si>
    <t>Oddziały przedszkolne przy szkołach podstawowych  w Milanówku</t>
  </si>
  <si>
    <t>Szkoła Komorów - wynagrodzenie osobowe pracow,  nagrody specjalne DEN,</t>
  </si>
  <si>
    <t xml:space="preserve">Szkoła Michałowice - wynagrodzenie osobowe pracow, nagrody specjalne DEN, </t>
  </si>
  <si>
    <t>Szkoła Nowa Wieś -  wynagrodzenie osobowe pracow,  nagrody specjalne DEN</t>
  </si>
  <si>
    <t>Gimnazjum Komorów wynagrodzenia osobowe pracowników,nagrody jubileuszowe  nagrody specjalne DEN,</t>
  </si>
  <si>
    <t>Gimnazjum Michałowice wynagrodzenia osobowe pracowników,nagrody jubileuszowe  nagrody specjalne DEN,</t>
  </si>
  <si>
    <t>Gimnazjum Nowa Wieś wynagrodzenia osobowe pracowników,nagrody jubileuszowe  nagrody specjalne DEN,</t>
  </si>
  <si>
    <t>Gimnazjum Komorów - umowy zlecenia: prowadzenie zajęć dodatkowych w czasie ferii i wakacji, zajęć rekreacyjno sportowych, serwis sieci komputerowej i inne prace zlecone</t>
  </si>
  <si>
    <t>Gimnazjum Michałowice umowy zlecenia: prowadzenie zajęć dodatkowych w czasie ferii i wakacji, zajęć rekreacyjno-sportowych, inne prace zlecone</t>
  </si>
  <si>
    <t>Gimnazjum Nowa Wieś:  umowy zlecenia: prowadzenie zajęć dodatkowych w czasie ferii i wakacji, zajęć rekreacyjno-sportowych inne prace zlecone</t>
  </si>
  <si>
    <t xml:space="preserve">Gimnazjum Komorów - usługi pocztowe, koszty i prowizje bankowe, usługi transportowe, kominiarskie, monitoring,konwój gotówki ogłoszenia prasowe obsługa związkowa ZNP dokształcanie pracowników    i inne </t>
  </si>
  <si>
    <t>Gimnazjum Michałowice - usługi pocztowe, koszty i prowizje bankowe,  usługi transportowe, kominiarskie, monitoring ogłoszenia prasowe obsługa związkowa ZNP ,konwój gotówki inne ( w tym z masztu 10 000 zł)</t>
  </si>
  <si>
    <t>Gimnazjum Nowa Wieś - usługi pocztowe, koszty i prowizje bankowe, usługi transportowe, kominiarskie,  ogłoszenia prasowe obsługa związkowa ZNP monitoring i inne</t>
  </si>
  <si>
    <t xml:space="preserve">Gimnazjum Komorów - wydatki na podróże służbowe krajowe </t>
  </si>
  <si>
    <t>Gimnazjum Komorów -szkolenie pracowników administracji</t>
  </si>
  <si>
    <t>Świadczenia rzeczowe wynikające z przepisów BHP -zakup napojów i zwrot kosztów zakupu okularów korygujących</t>
  </si>
  <si>
    <t xml:space="preserve">Wynagr.osobowe pracowników,nagrody jubileuszowe i odprawy emerytalne, nagrody specjalne DEN    </t>
  </si>
  <si>
    <t>Umowy zlecenia: prowadzenie zajęć dodatkowych w czasie ferii i wakacji, zajęć rekreacyjno sportowych, serwis sieci komputerowej i inne prace zlecone</t>
  </si>
  <si>
    <t xml:space="preserve">Wydatki ponoszone zgodnie z przepisami ustawy o zakładowym funduszu świadczeń socjalnych i ustawy </t>
  </si>
  <si>
    <t xml:space="preserve">Rezerwa celowa na działalność kulturalną                                         </t>
  </si>
  <si>
    <t>Zakup materiałów i wyposażenia -budynki komunalne</t>
  </si>
  <si>
    <t xml:space="preserve">Obsługa budynków komunalnych (wywóz nieczystości)        </t>
  </si>
  <si>
    <t xml:space="preserve">Ubezpieczenie budynków komunalnych                              </t>
  </si>
  <si>
    <t>Organizacja gminnych imprez kulturalnych na terenie gminy</t>
  </si>
  <si>
    <t xml:space="preserve">Zakupy związane z działalnością sportową                        </t>
  </si>
  <si>
    <t xml:space="preserve">Usługi transport-linia autobusowa Warszawa-Piastów   </t>
  </si>
  <si>
    <t xml:space="preserve">Składki na ubezpieczenia zdrowotne opłacane za osoby pobierające niektóre świadczenia z pomocy społ. oraz niektóre świadcz.rodzinne                      </t>
  </si>
  <si>
    <t xml:space="preserve">Podróże służbowe zagraniczne                               </t>
  </si>
  <si>
    <t xml:space="preserve">Pozostała działalność           </t>
  </si>
  <si>
    <t>Wynagrodzenia bezosobowe</t>
  </si>
  <si>
    <t>Okresowe badania pojazdów i aparatów oddechowych</t>
  </si>
  <si>
    <t xml:space="preserve">Wpłaty jednostek samorządu terytorialnego                          </t>
  </si>
  <si>
    <t xml:space="preserve">Składki na ubezpieczenia zdrowotne od zasiłków stałych i świadczeń pielęgnacyjnych                            </t>
  </si>
  <si>
    <t>Odpłatność za domy pomocy społecznej</t>
  </si>
  <si>
    <t>Umowy zlecenia - sprzątanie pomieszczeń biurowych</t>
  </si>
  <si>
    <t>Badania okresowe pracowników</t>
  </si>
  <si>
    <t xml:space="preserve">Zakup usług przez jednostki samorządu terytorialnego od innych jednostek samorządu terytorialnego                                 </t>
  </si>
  <si>
    <t>Usługi konserwacyjne i naprawy sprzętu</t>
  </si>
  <si>
    <t xml:space="preserve">Składka na Związek Gmin Wiejskich                       </t>
  </si>
  <si>
    <t xml:space="preserve">Wydatki  inwestycyjne jednostek budżetowych    </t>
  </si>
  <si>
    <t>Zakup koszy i kwietników,ławek</t>
  </si>
  <si>
    <t>Ustawienie i obsługa kabin sanitarnych</t>
  </si>
  <si>
    <t>Wynagrodzenie bezosobowe</t>
  </si>
  <si>
    <t xml:space="preserve">Szkoła Nowa Wieś zakup środków czystości materiałów biurowych piśmiennych wyposażenia </t>
  </si>
  <si>
    <t xml:space="preserve">Umowy zlecenia  świetlica Reguły </t>
  </si>
  <si>
    <t xml:space="preserve">Umowy zlecenia  świetlica Sokołowie </t>
  </si>
  <si>
    <t xml:space="preserve">Zakupy zw. z utrzym świetlicy w Nowej Wsi               </t>
  </si>
  <si>
    <t xml:space="preserve">Utrzymanie Miejsc Pamięci Narodowej w Opaczy Kol, w Pęcicach, Michałowicach ,Komorowie oraz zabytkowych pomników w Pęcicach  </t>
  </si>
  <si>
    <t>Bieżące naprawy samochodów strażackich</t>
  </si>
  <si>
    <t xml:space="preserve"> Informacja uzupełniająca do załącznika Nr    Wykonanie wydatków roczne  2009 rok   
                                                                                              </t>
  </si>
  <si>
    <t>Wykonanie wydatków roczne 2009 roku</t>
  </si>
  <si>
    <t>Usuwanie awarii na  sieci kanalizacyjnej i przepompowni</t>
  </si>
  <si>
    <t>Remont chodników, wjazdów i parkingów na terenie gminy</t>
  </si>
  <si>
    <t>Zakupy na przepompow. i SUW w Pęcicach i Komorowie Wsi</t>
  </si>
  <si>
    <t xml:space="preserve">Oświetlenie Miejsc Pamięci Narodowej                      </t>
  </si>
  <si>
    <t>Zakupy zw.z utrzym świetlicy w Regułach</t>
  </si>
  <si>
    <t xml:space="preserve">Opłaty za pobór wody Reguły, Opacz, Pęcice Osiedle Agrycola - MPWiK                  </t>
  </si>
  <si>
    <t xml:space="preserve">Opłata za pobór wód podziemnych-Urząd Marszałkowski                    </t>
  </si>
  <si>
    <t>Opłaty z tytułu zakupu usług telekomunikacyjnych telefonii komórkowej</t>
  </si>
  <si>
    <t xml:space="preserve">Opłata za telefony komórkowe </t>
  </si>
  <si>
    <t xml:space="preserve">Opłata za telefony stacjonarne </t>
  </si>
  <si>
    <t>Spłata odsetek od zaciągniętych pożyczek i kredytów.</t>
  </si>
  <si>
    <t>Przedszk.niepubl. - Gmina Nadarzyn</t>
  </si>
  <si>
    <t>Przedszk.niepubl. - Miasto Piastów</t>
  </si>
  <si>
    <t xml:space="preserve">Przedszkole Niepubliczne Sióstr Służebniczek NMP w Komorowie            </t>
  </si>
  <si>
    <t xml:space="preserve">Przedszkole Niepubliczne Zgromadzenia Sióstr Misjonarek Świętej Rodziny w Komorowie                </t>
  </si>
  <si>
    <t xml:space="preserve">Przedszkole Niepubliczne "Nibylandia" Granica </t>
  </si>
  <si>
    <t xml:space="preserve">Wynagrodzenia osobowe pracowników  projekt EFS                    </t>
  </si>
  <si>
    <t xml:space="preserve">Składki na ubezpieczenia społeczne   projekt EFS                         </t>
  </si>
  <si>
    <t xml:space="preserve">Składki na Fundusz Pracy   projekt EFS                                    </t>
  </si>
  <si>
    <t xml:space="preserve">Umowy zlecenia  projekt EFS              </t>
  </si>
  <si>
    <t xml:space="preserve">Zakup usług pozostałych  projekt EFS                                      </t>
  </si>
  <si>
    <t xml:space="preserve">Opłaty z tytułu zakupu usługi telekomunikacyjnych telefonii stacjonarnych projekt EFS  </t>
  </si>
  <si>
    <t>Szkolenia pracowników</t>
  </si>
  <si>
    <t xml:space="preserve">Zakup materiałów papierniczych do sprzętu drukarskiego i urządzeń kserograficznych projekt EFS </t>
  </si>
  <si>
    <t xml:space="preserve">Zakup akcesoriów komputerowych, w tym programów i licencji projekt EFS </t>
  </si>
  <si>
    <t xml:space="preserve">Wydatki inwestycyjne określone w załączniku nr 5 projekt EFS    </t>
  </si>
  <si>
    <t>Przedszkole Nowa Wieś  - szkolenia pracowników administracji</t>
  </si>
  <si>
    <t xml:space="preserve">Realizacja świadczeń rodzinnych i świadczeń z funduszu alimentacyjnego                                </t>
  </si>
  <si>
    <t>Zakup akcesoriów komputerowych</t>
  </si>
  <si>
    <t xml:space="preserve">Realizacja świadczeń  społecznych: zasiłki stałe, okresowe i celowe                              </t>
  </si>
  <si>
    <t xml:space="preserve">Świadczenia pieniężne na zakup posiłków i żywności                               </t>
  </si>
  <si>
    <t>Przedszkole Michałowice - materiały papiernicze do sprzętu drukarskiego i urządzeń kserograficznych</t>
  </si>
  <si>
    <t>Przedszkole Nowa Wieś - materiały papiernicze do sprzętu drukarskiego i urządzeń kserograficznych</t>
  </si>
  <si>
    <t>Przedszkole Michałowice - akcesoria komputerowe, w tym programy i licencje</t>
  </si>
  <si>
    <t xml:space="preserve">zakup usług zdrowotnych </t>
  </si>
  <si>
    <t xml:space="preserve"> </t>
  </si>
  <si>
    <t xml:space="preserve">Przedszkole Nowa Wieś - akcesoria komputerowe, w tym programy i licencje </t>
  </si>
  <si>
    <t xml:space="preserve">Dotacja podmiotowa z budżetu dla samorządowej instytucji kultury     </t>
  </si>
  <si>
    <t>Zakupy zw. z organizacją imprez kulturalnych na terenie gminy</t>
  </si>
  <si>
    <t xml:space="preserve">Podróże służbowe zagraniczne                                </t>
  </si>
  <si>
    <t xml:space="preserve">Podróże służbowe zagraniczne                              </t>
  </si>
  <si>
    <t xml:space="preserve">Plan wydatków </t>
  </si>
  <si>
    <t>§</t>
  </si>
  <si>
    <t xml:space="preserve">Licea ogólnokształcące                                  </t>
  </si>
  <si>
    <t xml:space="preserve">Dotacja dla biblioteki publicz.w Komorowie( na działalność statutową)       </t>
  </si>
  <si>
    <t>Zakup materiałów papierniczych do sprzętu drukarskiego i urządzeń kserograficznych</t>
  </si>
  <si>
    <t xml:space="preserve">Wykonanie tablic z nazwami ulic oraz ogłoszeniowych               </t>
  </si>
  <si>
    <t xml:space="preserve">Montaż i demontaż flag ulicznych                                     </t>
  </si>
  <si>
    <t xml:space="preserve">Nadzór inwestorski nad prowadzonymi pracami               </t>
  </si>
  <si>
    <t>Opracowanie ekspertyz dot ochrony środowiska</t>
  </si>
  <si>
    <t xml:space="preserve">Dotacja-organizacja koncertów,wieczorów literackich,festynów rodzinnych i innych imprez okolicznościowych </t>
  </si>
  <si>
    <t>Dotacja-organizacja zajęć i imprez sportowych dla dzieci i młodzieży szkolnej</t>
  </si>
  <si>
    <t>Przedszk.niepubl. - Miasto Pruszków</t>
  </si>
  <si>
    <t xml:space="preserve">Wynagrodzenia osobowe                       </t>
  </si>
  <si>
    <t xml:space="preserve">Świadczenia społeczne                                   </t>
  </si>
  <si>
    <t xml:space="preserve">Składki na ubezpieczenie zdrowotne                      </t>
  </si>
  <si>
    <t xml:space="preserve">Dodatki mieszkaniowe                                    </t>
  </si>
  <si>
    <t xml:space="preserve">Ośrodki pomocy społecznej                               </t>
  </si>
  <si>
    <t xml:space="preserve">Usługi opiekuńcze i specjalistyczne usługi opiekuńcze   </t>
  </si>
  <si>
    <t xml:space="preserve">Świetlice szkolne                                       </t>
  </si>
  <si>
    <t xml:space="preserve">Pomoc materialna dla uczniów                            </t>
  </si>
  <si>
    <t xml:space="preserve"> Wydatki ogółem:</t>
  </si>
  <si>
    <t>Izby Rolnicze</t>
  </si>
  <si>
    <t>Zakup usług zdrowotnych</t>
  </si>
  <si>
    <t xml:space="preserve">Konserwacja przepompowni i sieci kanalizacyjnej                               </t>
  </si>
  <si>
    <t>Wyłapywanie bezdomnych zwierząt</t>
  </si>
  <si>
    <t>Usuwanie zalewisk wodnych na drogach</t>
  </si>
  <si>
    <t>Usługi sądowe (odpisy z KW,opł.za rozprawy sądowe)</t>
  </si>
  <si>
    <t>Usługi notarialne</t>
  </si>
  <si>
    <t>Wpłaty na Państwowy Fund.Rehabilitacji Osób Niepeł.</t>
  </si>
  <si>
    <t xml:space="preserve">Wpłaty na PFRON    </t>
  </si>
  <si>
    <t xml:space="preserve">Wydatki osobowe niezaliczone do wynagrodzeń  </t>
  </si>
  <si>
    <t>80309 Pomoc materialna dla studentów: Razem</t>
  </si>
  <si>
    <t>803 Szkolnictwo wyższe- Razem</t>
  </si>
  <si>
    <t>Stypendia im Jana Pawła II  dla studentów</t>
  </si>
  <si>
    <t>Przedszkole Nowa Wieś  - usługi pocztowe, koszty i prowizje bankowe, wywóz śmieci, usługi w zakresie badania technicznego pojazdu, usługi transportowe, kominiarskie, opłaty za monitoring budynku, opłaty za ścieki,  opłaty radiofoniczne i telewizyjne i inne</t>
  </si>
  <si>
    <t>Szkolenia pracowników administracji</t>
  </si>
  <si>
    <t xml:space="preserve">Świetlica szkolna Michałowice - wynagrodzenie osobowe pracow.nagrody jubileuszowe i nagrody specjalne DEN, </t>
  </si>
  <si>
    <t>Akcesoria komputerowe,programy i licencje</t>
  </si>
  <si>
    <t xml:space="preserve">Świetlica szkolna Komorów - wynagrodzenie osobowe pracow.nagrody jubileuszowe i nagrody specjalne DEN </t>
  </si>
  <si>
    <t>Świetlica szkolna Nowa Wieś - wynagrodzenie osobowe pracow.nagrody jubileuszowe i nagrody specjalne DEN</t>
  </si>
  <si>
    <t>Materiały papiernicze do drukowania i kserowania</t>
  </si>
  <si>
    <t xml:space="preserve">Nagrody jubileuszowe </t>
  </si>
  <si>
    <t>Składki na ubezpieczenia społeczne</t>
  </si>
  <si>
    <t>Składki na Fundusz Pracy</t>
  </si>
  <si>
    <t>Podróże służbowe krajowe</t>
  </si>
  <si>
    <t xml:space="preserve">Wybory do Parlamentu Europejskiego </t>
  </si>
  <si>
    <t xml:space="preserve">Wydatki na podróże służbowe krajowe i zwrot kosztów za używanie przez pracowników własnych pojazdów do celów służbowych w granicach administracyjnych gminy                     </t>
  </si>
  <si>
    <t xml:space="preserve">Wydatki na  podróże służbowe zagraniczne pracowników własnych               </t>
  </si>
  <si>
    <t>Remont drogi bez nazwy w Regułach</t>
  </si>
  <si>
    <t>Remont tłuczniem kamiennym i betonowym oraz  destruktem ul. Warszawska w Granicy</t>
  </si>
  <si>
    <t>Remont ul. Bodycha w Regułach i Opacz Kol.</t>
  </si>
  <si>
    <t>Kary i odszkodowania wypłacone na rzecz osób fizycznych</t>
  </si>
  <si>
    <t xml:space="preserve">Opłaty za energię,  gaz, wodę                               </t>
  </si>
  <si>
    <t xml:space="preserve">Wydatki ponoszone zgodnie z ustawą o dodatkowym wynagrodzeniu rocznym dla pracowników jednostek sfery budżetowej                         </t>
  </si>
  <si>
    <t xml:space="preserve">Wydatki ponoszone zgodnie z przepisami ustawy o zakładowym funduszu świadczeń socjalnych     </t>
  </si>
  <si>
    <t>Materiały papiernicze do sprzętu drukarskiego i urządzeń kserograficznych</t>
  </si>
  <si>
    <t xml:space="preserve">Przedszkole Niepubliczne "Zielone Przedszkole" Granica </t>
  </si>
  <si>
    <t>Akcesoria komputerowe, w tym programy i licencje</t>
  </si>
  <si>
    <t xml:space="preserve">Zakupy związane z promocją gminy </t>
  </si>
  <si>
    <t xml:space="preserve">Wydatki związane z promocją gminy                                 </t>
  </si>
  <si>
    <t xml:space="preserve">Aktualizacja stałego rejestru wyborców  w gminie                        </t>
  </si>
  <si>
    <t xml:space="preserve">Usługi pocztowe               </t>
  </si>
  <si>
    <t xml:space="preserve">Wydatki na podróże służbowe zagraniczne                             </t>
  </si>
  <si>
    <t xml:space="preserve">Wydatki na podróże służbowe krajowe                            </t>
  </si>
  <si>
    <t xml:space="preserve">Zakup materiałów biurowych, kaset magnet, prenumerata czasopism </t>
  </si>
  <si>
    <t>Usługi konserw.naprawcze maszyn, śr. transp,urządzeń i sprzętu</t>
  </si>
  <si>
    <t>szkolenie pracowników</t>
  </si>
  <si>
    <t>Gimnazjum Komorów materiały papiernicze do drukowania i kserowania</t>
  </si>
  <si>
    <t>Gimnazjum Nowa Wieś materiały papiernicze do drukowania i kserowania</t>
  </si>
  <si>
    <t xml:space="preserve">Stypendia dla uczniów </t>
  </si>
  <si>
    <t>Gimnazjum Komorów akcesoria komputerowe,programy i licencje</t>
  </si>
  <si>
    <t>Szkoła Michałowice - wydatki ponoszone zgodnie z ustawą o dodatkowym wynagrodzeniu rocznym dla pracowników jednostek sfery budżetowej</t>
  </si>
  <si>
    <t>Gimnazjum  Komorów - stypendia za osiągnięcia naukowe i sportowe</t>
  </si>
  <si>
    <t>Gimnazjum Michałowice - stypendia za osiągnięcia naukowe i sportowe</t>
  </si>
  <si>
    <t>Gimnazjum Nowa Wieś - stypendia za osiągnięcia naukowe i sportowe</t>
  </si>
  <si>
    <t xml:space="preserve"> Gimnazjum Komorów -opłata za energię,gaz i  wodę</t>
  </si>
  <si>
    <t xml:space="preserve"> Gimnazjum Michałowice -opłata za energię,gaz i  wodę</t>
  </si>
  <si>
    <t xml:space="preserve"> Gimnazjum Nowa Wieś- opłata za energię,gazi  wodę</t>
  </si>
  <si>
    <t>Gimnazjum Komorów - wydatki na  podróże służbowe zagraniczne pracowników własnych</t>
  </si>
  <si>
    <t>Gimnazjum Michałowice - wydatki na  podróże służbowe zagraniczne pracowników własnych</t>
  </si>
  <si>
    <t xml:space="preserve">Gimnazjum Michałowice -szkolenie pracowników </t>
  </si>
  <si>
    <t>Gimnazjum Michałowice materiały papiernicze do drukowania i kserowania</t>
  </si>
  <si>
    <t xml:space="preserve">Zakup materiałów i wyposażenia                     </t>
  </si>
  <si>
    <t xml:space="preserve">Opłaty z tytułu zakup usług telekomunikacyjnych telefonii stacjonarnej                                 </t>
  </si>
  <si>
    <t>Zakup środków czystości,materiałów  biurowych i piśmiennych, wyposażenia, druków,prenumeraty, śr do konserwacji, paliwa i inne</t>
  </si>
  <si>
    <t>Montaż systemów SMS na przepompowniach ścieków</t>
  </si>
  <si>
    <t>Bieżące naprawy systemu alarmowego na SUW Komorów i Pęcice</t>
  </si>
  <si>
    <t xml:space="preserve">opłaty za dostawę  energii elektrycznej , gazu i wody                                           </t>
  </si>
  <si>
    <t xml:space="preserve">Świetlica szkolna Nowa Wieś składki na ubezpieczenia społeczne </t>
  </si>
  <si>
    <t>Świetlica szkolna Komorów - zakup środków czystości, materiałów biurowych,  piśmiennych,  wyposażenia i inne</t>
  </si>
  <si>
    <t>Szkoła Michałowice - wynagrodzenie osobowe pracow.nagrody jubileuszowe i nagrody specjalne DEN, zasiłki , odprawy emerytalne</t>
  </si>
  <si>
    <t xml:space="preserve">Szkoła Nowa Wieś -  wynagrodzenie osobowe pracow.nagrody jubileuszowe nagrody specjalne DEN, zasiłki , odprawy emerytalne </t>
  </si>
  <si>
    <t xml:space="preserve">Lecznictwo ambulatoryjne </t>
  </si>
  <si>
    <t xml:space="preserve">Dotacje celowe przekazane gminie na zadania bieżące realizowane na podstawie porozumień (umów) między jst </t>
  </si>
  <si>
    <t>Zakup wyposażenia i sprzętu - Gminny Zespół Zarządzania Kryzys</t>
  </si>
  <si>
    <t>Świetlica szkolna Nowa Wieś - zakup środków czystości, materiałów biurowych,  piśmiennych,  wyposażenia i inne</t>
  </si>
  <si>
    <t xml:space="preserve">Świetlica szkolna Komorów - zakup pomocy naukowych, dydaktycznych i książek     </t>
  </si>
  <si>
    <t>Świetlica szkolna Michałowice - zakup pomocy naukowych, dydaktycznych i książek</t>
  </si>
  <si>
    <t xml:space="preserve">Świetlica szkolna Nowa Wieś - zakup pomocy naukowych, dydaktycznych i książek </t>
  </si>
  <si>
    <t>Gimnazjum Nowa Wieś akcesoria komputerowe,programy i licencje</t>
  </si>
  <si>
    <t>Opłaty z tytułu zakupu usługi telekomunikacyjnych telefonii stacjonarnych</t>
  </si>
  <si>
    <t xml:space="preserve">Usługi zw z utrzym.świetlicy w Sokołowie             </t>
  </si>
  <si>
    <t xml:space="preserve">Pozostała działalność </t>
  </si>
  <si>
    <t>Wymiana i uzupełnienie znaków drogowych pion.i poziom.</t>
  </si>
  <si>
    <t>Umowa serwisowa z firmą Aram</t>
  </si>
  <si>
    <t>Lokalny transport zbiorowy</t>
  </si>
  <si>
    <t>Wpłaty na PFRON</t>
  </si>
  <si>
    <t xml:space="preserve">Oświetlenie uliczne na terenie gminy                        </t>
  </si>
  <si>
    <t>Dokształcanie i doskonalenie nauczycieli</t>
  </si>
  <si>
    <t xml:space="preserve">Współpraca z gminami włoskimi </t>
  </si>
  <si>
    <t>Zakup mater.i wyposaż.Dni Gminy M-ce</t>
  </si>
  <si>
    <t xml:space="preserve">Ubezpiecz.osób biorących udział w imprezach sportowych       </t>
  </si>
  <si>
    <t>Zakup materiałów i wyposażenia</t>
  </si>
  <si>
    <t>Plan wydatków na 2009 rok.</t>
  </si>
  <si>
    <t xml:space="preserve">Zakupy zw. z utrzym domu wiej. w Pęcicach                 </t>
  </si>
  <si>
    <t>Zakup usług remontowych</t>
  </si>
  <si>
    <t>Wpłaty gmin na rzecz izb rolniczych w wys.2% uzyskania wpłat podatku rolnego</t>
  </si>
  <si>
    <t>Wpłaty gmin i powiatów na rzecz innych jed.oraz związków gmin lub związków powiatów na dofinansowanie zadań bieżących.</t>
  </si>
  <si>
    <t xml:space="preserve">Wydatki osobowe nie zaliczone do wynagrodzeń  </t>
  </si>
  <si>
    <t xml:space="preserve"> Wydatki osobowe nie zaliczone do wynagrodzeń  </t>
  </si>
  <si>
    <t xml:space="preserve">Rezerwa ogólna                                          </t>
  </si>
  <si>
    <t>Część równoważąca subwencji ogólnej dla gmin</t>
  </si>
  <si>
    <t>Inne formy pomocy dla uczniów</t>
  </si>
  <si>
    <t>Oddziały przedszkolne w szkołach podstawowych</t>
  </si>
  <si>
    <t xml:space="preserve">Przedszk.niepubl. - Gmina Raszyn          </t>
  </si>
  <si>
    <t>Komendy wojewódzkie Policji</t>
  </si>
  <si>
    <t xml:space="preserve">Wynagrodzenia bezosobowe                       </t>
  </si>
  <si>
    <t>Umowy zlecenia  świetlica Nowa Wieś</t>
  </si>
  <si>
    <t xml:space="preserve">Umowy zlecenia  świetlica Pęcice </t>
  </si>
  <si>
    <t xml:space="preserve">Zwalczanie narkomanii                         </t>
  </si>
  <si>
    <t>Dotacja celowa z budżetu na finansowanie lub dofinansowanie zadań zleconych do realizacji stowarzyszeniom</t>
  </si>
  <si>
    <t xml:space="preserve">Usługi transport-linia autobusowa Warszawa-Opacz </t>
  </si>
  <si>
    <t>Odsetki od krajowych pożyczek i kredytów.</t>
  </si>
  <si>
    <t>Wpłaty jednostek na fundusz celowy</t>
  </si>
  <si>
    <t xml:space="preserve">Świadczenia rodzinne oraz składki na ubezpieczenia emerytalne i rentowe z ubezpieczenia społecznego                                  </t>
  </si>
  <si>
    <t>Usługi rzeczoznawców majątkowych</t>
  </si>
  <si>
    <t>Usługi geodezyjne</t>
  </si>
  <si>
    <t xml:space="preserve">Zakup sprzętu ratowniczo gaśniczego (pożarniczego)            </t>
  </si>
  <si>
    <t>Przedszkole Michałowice - dodatek wiejski i mieszkaniowy dla nauczycieli, wypłaty przeznaczone na pomoc zdrowotną dla Nauczycieli.</t>
  </si>
  <si>
    <t xml:space="preserve">Przedszkole Nowa Wieś - dodatek wiejski i mieszkaniowy dla nauczycieli, wypłaty przeznaczone na pomoc zdrowotną dla Nauczycieli. </t>
  </si>
  <si>
    <t xml:space="preserve">Plan wydatków na 2005 rok </t>
  </si>
  <si>
    <t xml:space="preserve">Pozostała działalność                         </t>
  </si>
  <si>
    <t>Dz</t>
  </si>
  <si>
    <t>Zadanie</t>
  </si>
  <si>
    <t>Rozdz</t>
  </si>
  <si>
    <t xml:space="preserve">   </t>
  </si>
  <si>
    <t xml:space="preserve">     </t>
  </si>
  <si>
    <t xml:space="preserve">    </t>
  </si>
  <si>
    <t xml:space="preserve">Infrastruktura wodociągowa i sanitacyjna wsi            </t>
  </si>
  <si>
    <t xml:space="preserve">Różne wydatki na rzecz osób fizycznych                  </t>
  </si>
  <si>
    <t xml:space="preserve">Wydatki  związane z działalnością straży gminnej  </t>
  </si>
  <si>
    <t xml:space="preserve">Zakup usług telekomunikacyjnych telefonii komórkowej                                 </t>
  </si>
  <si>
    <t xml:space="preserve">Wydatki na podróże służbowe krajowe </t>
  </si>
  <si>
    <t xml:space="preserve">Szkolenia pracowników straży gminnej </t>
  </si>
  <si>
    <t xml:space="preserve">Ubezpieczenie wolontariuszy                             </t>
  </si>
  <si>
    <t xml:space="preserve">Zakup materiałów i wyposażenia                          </t>
  </si>
  <si>
    <t xml:space="preserve">Wynagrodzenia osobowe pracowników                      </t>
  </si>
  <si>
    <t xml:space="preserve">Zakup energii                                           </t>
  </si>
  <si>
    <t xml:space="preserve">Zakup usług remontowych                                 </t>
  </si>
  <si>
    <t>Usługi - wypisy, wyrysy, mapy</t>
  </si>
  <si>
    <t xml:space="preserve">Wydatki na zakupy inwestycyjne jednostek budżetowych              </t>
  </si>
  <si>
    <t xml:space="preserve">Okresowe badania lekarskie strażaków </t>
  </si>
  <si>
    <t xml:space="preserve">Szkolenia zawodników i kierowców                    </t>
  </si>
  <si>
    <t>Monitoring budynku</t>
  </si>
  <si>
    <t xml:space="preserve">Opłaty z tytułu zakupu usług telekomunikacyjnych telefonii stacjonarnej </t>
  </si>
  <si>
    <t>Powierzchniowe utrwalenie istniejącej nawierzchni emulsją asfaltową i grysami ulic: Szara w Michałowicach Wsi  Popiełuszki, Raszyńska w Michałowicach ,  Malczewskiego, Orzechowa w Granicy</t>
  </si>
  <si>
    <t>Komorów remont ul. Matejki</t>
  </si>
  <si>
    <t>Bieżące przeglądy i pomiary w budynkach komunalnych</t>
  </si>
  <si>
    <t>Bieżące przeglądy i pomiary w budynkach ośrodków zdrowia</t>
  </si>
  <si>
    <t xml:space="preserve">Zbiór odpadów segregowanych </t>
  </si>
  <si>
    <t>Zabiegi pielęgnacyjne kasztanowców na terenie gminy</t>
  </si>
  <si>
    <t>Remont linii słupów oświetlenia ulicznego</t>
  </si>
  <si>
    <t>Remonty i przeglądy urządzeń w ogródkach jordanowskich na terenie gminy</t>
  </si>
  <si>
    <t>Przedszkole Michałowice - wydatki ponoszone zgodnie z ustawą o dodatkowym wynagrodzeniu rocznym dla pracowników jednostek sfery budżetowej</t>
  </si>
  <si>
    <t>Wykonanie operatów wodnoprawnych na pobór wód i zrzut wód popłucznych oraz opracowanie wniosku o taryfy za wodę i ścieki</t>
  </si>
  <si>
    <t>Przedszkole Nowa Wieś - wydatki ponoszone zgodnie z ustawą o dodatkowym wynagrodzeniu rocznym dla pracowników jednostek sfery budżetowej</t>
  </si>
  <si>
    <t>Przedszkole Michałowice - składki na ubezpieczenia społeczne</t>
  </si>
  <si>
    <t>Przedszkole Nowa Wieś - składki na ubezpieczenia społeczne</t>
  </si>
  <si>
    <t xml:space="preserve">Przedszkole Michałowice - składki na fundusz pracy </t>
  </si>
  <si>
    <t xml:space="preserve">Przedszkole Nowa Wieś - składki na fundusz pracy </t>
  </si>
  <si>
    <t>Przedszkole Michałowice - wydatki ponoszone na zakup leków i materiałów medycznych</t>
  </si>
  <si>
    <t>Przedszkole Michałowice  - zakup pomocy naukowych, dydaktycznych i książek</t>
  </si>
  <si>
    <t>Przedszkole Nowa Wieś  - zakup pomocy naukowych, dydaktycznych i książek</t>
  </si>
  <si>
    <t>Przedszkole Michałowice - wydatki z zakresu medycyny pracy obejmujące badania wstępne, okresowe i profilaktyczne pracowników</t>
  </si>
  <si>
    <t>Przedszkole Nowa Wieś - wydatki z zakresu medycyny pracy obejmujące badania wstępne, okresowe i profilaktyczne pracowników</t>
  </si>
  <si>
    <t>Szkoła Michałowice - wydatki na  podróże służbowe zagraniczne pracowników własnych</t>
  </si>
  <si>
    <t>Opłata za odprowadzenie wód gruntowych</t>
  </si>
  <si>
    <t xml:space="preserve">Zakup usług telekomunikacyjnych telefonii komórkowych                            </t>
  </si>
  <si>
    <t xml:space="preserve">Zakup usług telekomunikacyjnych telefonii stacjonarnej                              </t>
  </si>
  <si>
    <t>Promocja jednostek samorządu terytorialnego</t>
  </si>
  <si>
    <t xml:space="preserve">Składka na Stowarzyszenie Mazovia                       </t>
  </si>
  <si>
    <t>Świadczenia rzeczowe wynikające z przepisów BHP -zwrot kosztów za okulary korekcyjne</t>
  </si>
  <si>
    <t>Szkoła Komorów - usługi pocztowe, koszty i prowizje bankowe, wywóz śmieci, usługi w zakresie badania technicznego pojazdu, opłaty za basen,  usługi transportowe, kominiarskie, opłaty za ścieki,  opłaty radiofoniczne i telewizyjne, ogłoszenia prasowe,obsługa związkowa ZNP doskonalenie i dokształcanie pracowników monitoring i inne</t>
  </si>
  <si>
    <t>Wybory do rad gmin.rad powiatów i sejmików województw,wybory wójtów,burmistrzów i prezydentów miast oraz referenda gminne,powiatowe i wojewódzkie</t>
  </si>
  <si>
    <t>Wpłaty jednostek na fundusz celowy na finansowanie lub dofinansowanie zadań inwestycyjnych</t>
  </si>
  <si>
    <t xml:space="preserve">Wydatki na podróże  służbowe  krajowe zwrot kosztów za używanie przez pracowników własnych pojazdów do celów służbowych w granicach administracyjnych gminy                       </t>
  </si>
  <si>
    <t>Przygotowanie zawodowe młodocianych pracowników</t>
  </si>
  <si>
    <t>Zakup materiałów i wyposażenia-Koło Emerytów Zarząd Komorów Granica</t>
  </si>
  <si>
    <t xml:space="preserve">Zakupy-org-cja imprez okolicz.Koło Emerytów Michałowice             </t>
  </si>
  <si>
    <t xml:space="preserve">Zakupy-org-cja imprez okolicz.Koło Emerytów Komorów              </t>
  </si>
  <si>
    <t xml:space="preserve">Zakupy-org-cja imprez okolicz.Koło Emerytów Nowa Wieś             </t>
  </si>
  <si>
    <t xml:space="preserve">Usługi zw. z utrzym świetlicy w Nowej Wsi                </t>
  </si>
  <si>
    <t xml:space="preserve">Organizacja imprez okolicznościowych Koło Emerytów   Michałowice            </t>
  </si>
  <si>
    <t xml:space="preserve">Organizacja imprez okolicznościowych Koło Emerytów Komorów                </t>
  </si>
  <si>
    <t xml:space="preserve">Zakup usług pozostałych -Zarząd Osiedla Michałowice                                </t>
  </si>
  <si>
    <t xml:space="preserve">Zakup usług pozostałych -Zarząd Osiedla Komorów                       </t>
  </si>
  <si>
    <t>Świadczenia rzeczowe wynikające z przepisów BHP -zakup napojów i ekwiwalent za używanie własnej odzieży i obuwia roboczego</t>
  </si>
  <si>
    <t xml:space="preserve"> Gimnazjum Komorów - składki na ubezpieczenia społeczne</t>
  </si>
  <si>
    <t xml:space="preserve"> Gimnazjum Michałowice - składki na ubezpieczenia społeczne</t>
  </si>
  <si>
    <t xml:space="preserve"> Gimnazjum Nowa Wieś- składki na ubezpieczenia społeczne</t>
  </si>
  <si>
    <t xml:space="preserve">Ubezpieczenie kabin sanitarnych                             </t>
  </si>
  <si>
    <t xml:space="preserve">Przedszkole Michałowice - zakup usług dostępu do sieci Internet        </t>
  </si>
  <si>
    <t>Przedszkole Nowa Wieś - ubezpieczenia rzeczowe</t>
  </si>
  <si>
    <t>Umowy zlecenia - usługi opiekuńcze</t>
  </si>
  <si>
    <t>Pielęgnacja i bieżące utrzymanie nasadzeń i zieleni w tym przy bibliotece w  Komorowie</t>
  </si>
  <si>
    <t>Przedszkole Michałowice - ubezpieczenia rzeczowe</t>
  </si>
  <si>
    <t>Przedszkole Michałowice - wydatki ponoszone zgodnie z przepisami ustawy o zakładowym funduszu świadczeń socjalnych i ustawy - Karta Nauczyciela</t>
  </si>
  <si>
    <t>Przedszkole Nowa Wieś - wydatki ponoszone zgodnie z przepisami ustawy o zakładowym funduszu świadczeń socjalnych i ustawy - Karta Nauczyciela</t>
  </si>
  <si>
    <t>Przedszkole Michałowice - szkolenia pracowników administracji</t>
  </si>
  <si>
    <t xml:space="preserve">Opłata za zrzut ścieków dla MPWiK                       </t>
  </si>
  <si>
    <t xml:space="preserve">Zakup usług pozostałych                                 </t>
  </si>
  <si>
    <t xml:space="preserve">Różne opłaty i składki                                  </t>
  </si>
  <si>
    <t xml:space="preserve">Wydatki inwestycyjne jednostek budżetowych              </t>
  </si>
  <si>
    <t xml:space="preserve">Pozostała działalność                                   </t>
  </si>
  <si>
    <t xml:space="preserve">Drogi publiczne gminne                                  </t>
  </si>
  <si>
    <t xml:space="preserve">Zimowe utrzymanie dróg                                  </t>
  </si>
  <si>
    <t xml:space="preserve">Usuwanie awarii i konserwacja na odwodnieniu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</si>
</sst>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Times New Roman"/>
      <family val="1"/>
    </font>
    <font>
      <i/>
      <sz val="10"/>
      <name val="Comic Sans MS"/>
      <family val="4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justify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9" fontId="0" fillId="0" borderId="0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3" fontId="5" fillId="0" borderId="6" xfId="0" applyNumberFormat="1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0" borderId="3" xfId="0" applyFont="1" applyBorder="1" applyAlignment="1">
      <alignment vertical="justify" wrapText="1"/>
    </xf>
    <xf numFmtId="3" fontId="0" fillId="0" borderId="3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0" fontId="5" fillId="0" borderId="3" xfId="0" applyFont="1" applyBorder="1" applyAlignment="1">
      <alignment vertical="justify" wrapText="1"/>
    </xf>
    <xf numFmtId="3" fontId="5" fillId="0" borderId="3" xfId="0" applyNumberFormat="1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vertical="justify" wrapText="1"/>
    </xf>
    <xf numFmtId="3" fontId="5" fillId="0" borderId="3" xfId="0" applyNumberFormat="1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3" fontId="6" fillId="0" borderId="3" xfId="0" applyNumberFormat="1" applyFont="1" applyBorder="1" applyAlignment="1">
      <alignment vertical="top"/>
    </xf>
    <xf numFmtId="3" fontId="0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vertical="top"/>
    </xf>
    <xf numFmtId="3" fontId="8" fillId="0" borderId="4" xfId="0" applyNumberFormat="1" applyFont="1" applyBorder="1" applyAlignment="1">
      <alignment vertical="top"/>
    </xf>
    <xf numFmtId="0" fontId="5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3" xfId="0" applyFont="1" applyBorder="1" applyAlignment="1">
      <alignment vertical="justify" wrapText="1"/>
    </xf>
    <xf numFmtId="3" fontId="0" fillId="0" borderId="3" xfId="0" applyNumberFormat="1" applyFont="1" applyBorder="1" applyAlignment="1">
      <alignment vertical="top"/>
    </xf>
    <xf numFmtId="0" fontId="4" fillId="0" borderId="0" xfId="0" applyFont="1" applyAlignment="1">
      <alignment vertical="justify" wrapText="1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vertical="justify" wrapText="1"/>
    </xf>
    <xf numFmtId="3" fontId="0" fillId="0" borderId="3" xfId="0" applyNumberFormat="1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10" fillId="0" borderId="3" xfId="0" applyFont="1" applyBorder="1" applyAlignment="1">
      <alignment vertical="justify" wrapText="1"/>
    </xf>
    <xf numFmtId="0" fontId="10" fillId="0" borderId="3" xfId="0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Border="1" applyAlignment="1">
      <alignment wrapText="1"/>
    </xf>
    <xf numFmtId="4" fontId="0" fillId="0" borderId="3" xfId="0" applyNumberFormat="1" applyFont="1" applyBorder="1" applyAlignment="1">
      <alignment vertical="top"/>
    </xf>
    <xf numFmtId="4" fontId="0" fillId="0" borderId="3" xfId="0" applyNumberFormat="1" applyFont="1" applyBorder="1" applyAlignment="1">
      <alignment vertical="top"/>
    </xf>
    <xf numFmtId="4" fontId="5" fillId="0" borderId="3" xfId="0" applyNumberFormat="1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4" fontId="5" fillId="0" borderId="3" xfId="0" applyNumberFormat="1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4" fontId="0" fillId="0" borderId="3" xfId="0" applyNumberFormat="1" applyFont="1" applyBorder="1" applyAlignment="1">
      <alignment vertical="justify"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vertical="top" wrapText="1"/>
    </xf>
    <xf numFmtId="3" fontId="0" fillId="0" borderId="0" xfId="0" applyNumberFormat="1" applyFont="1" applyAlignment="1">
      <alignment vertical="top"/>
    </xf>
    <xf numFmtId="0" fontId="0" fillId="0" borderId="3" xfId="0" applyFont="1" applyBorder="1" applyAlignment="1">
      <alignment horizontal="justify" vertical="justify" wrapText="1"/>
    </xf>
    <xf numFmtId="0" fontId="11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justify" wrapText="1"/>
    </xf>
    <xf numFmtId="4" fontId="0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justify" vertical="justify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3" fontId="7" fillId="0" borderId="3" xfId="0" applyNumberFormat="1" applyFont="1" applyBorder="1" applyAlignment="1">
      <alignment vertical="top"/>
    </xf>
    <xf numFmtId="4" fontId="7" fillId="0" borderId="3" xfId="0" applyNumberFormat="1" applyFont="1" applyBorder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top"/>
    </xf>
    <xf numFmtId="4" fontId="8" fillId="0" borderId="3" xfId="0" applyNumberFormat="1" applyFont="1" applyBorder="1" applyAlignment="1">
      <alignment vertical="top"/>
    </xf>
    <xf numFmtId="3" fontId="6" fillId="0" borderId="3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wrapText="1"/>
    </xf>
    <xf numFmtId="4" fontId="0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/>
    </xf>
    <xf numFmtId="4" fontId="5" fillId="0" borderId="3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top"/>
    </xf>
    <xf numFmtId="49" fontId="5" fillId="0" borderId="3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center" vertical="top"/>
    </xf>
    <xf numFmtId="3" fontId="0" fillId="0" borderId="4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4" fontId="0" fillId="0" borderId="3" xfId="0" applyNumberFormat="1" applyFont="1" applyBorder="1" applyAlignment="1">
      <alignment vertical="top"/>
    </xf>
    <xf numFmtId="4" fontId="5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vertical="justify" wrapText="1"/>
    </xf>
    <xf numFmtId="3" fontId="0" fillId="0" borderId="3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49" fontId="5" fillId="0" borderId="3" xfId="0" applyNumberFormat="1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239"/>
  <sheetViews>
    <sheetView tabSelected="1" view="pageBreakPreview" zoomScaleSheetLayoutView="100" workbookViewId="0" topLeftCell="A1">
      <selection activeCell="E1169" sqref="E1169"/>
    </sheetView>
  </sheetViews>
  <sheetFormatPr defaultColWidth="9.00390625" defaultRowHeight="12.75"/>
  <cols>
    <col min="1" max="1" width="5.125" style="1" customWidth="1"/>
    <col min="2" max="2" width="5.00390625" style="1" customWidth="1"/>
    <col min="3" max="3" width="7.125" style="1" customWidth="1"/>
    <col min="4" max="4" width="5.25390625" style="1" customWidth="1"/>
    <col min="5" max="5" width="59.625" style="2" customWidth="1"/>
    <col min="6" max="6" width="11.375" style="1" hidden="1" customWidth="1"/>
    <col min="7" max="7" width="10.875" style="1" hidden="1" customWidth="1"/>
    <col min="8" max="8" width="13.00390625" style="1" customWidth="1"/>
    <col min="9" max="9" width="12.75390625" style="1" customWidth="1"/>
    <col min="10" max="10" width="13.00390625" style="49" customWidth="1"/>
    <col min="11" max="11" width="12.875" style="49" customWidth="1"/>
    <col min="12" max="12" width="11.125" style="1" hidden="1" customWidth="1"/>
    <col min="13" max="13" width="9.00390625" style="1" customWidth="1"/>
    <col min="14" max="16384" width="9.125" style="1" customWidth="1"/>
  </cols>
  <sheetData>
    <row r="2" ht="11.25" customHeight="1"/>
    <row r="3" spans="1:13" ht="32.25" customHeight="1">
      <c r="A3" s="110" t="s">
        <v>544</v>
      </c>
      <c r="B3" s="111"/>
      <c r="C3" s="111"/>
      <c r="D3" s="111"/>
      <c r="E3" s="111"/>
      <c r="F3" s="5"/>
      <c r="G3" s="44"/>
      <c r="H3" s="44"/>
      <c r="I3" s="44"/>
      <c r="J3" s="50"/>
      <c r="K3" s="50"/>
      <c r="M3" s="6"/>
    </row>
    <row r="4" spans="1:13" ht="18" customHeight="1">
      <c r="A4" s="3"/>
      <c r="B4" s="4"/>
      <c r="C4" s="4"/>
      <c r="D4" s="4"/>
      <c r="E4" s="4"/>
      <c r="F4" s="5"/>
      <c r="G4" s="5"/>
      <c r="H4" s="5"/>
      <c r="I4" s="5"/>
      <c r="J4" s="83"/>
      <c r="K4" s="62" t="s">
        <v>120</v>
      </c>
      <c r="M4" s="6"/>
    </row>
    <row r="5" spans="1:13" ht="59.25" customHeight="1">
      <c r="A5" s="85" t="s">
        <v>351</v>
      </c>
      <c r="B5" s="86" t="s">
        <v>729</v>
      </c>
      <c r="C5" s="86" t="s">
        <v>731</v>
      </c>
      <c r="D5" s="86" t="s">
        <v>588</v>
      </c>
      <c r="E5" s="86" t="s">
        <v>730</v>
      </c>
      <c r="F5" s="87" t="s">
        <v>727</v>
      </c>
      <c r="G5" s="87" t="s">
        <v>587</v>
      </c>
      <c r="H5" s="88" t="s">
        <v>700</v>
      </c>
      <c r="I5" s="86" t="s">
        <v>141</v>
      </c>
      <c r="J5" s="88" t="s">
        <v>545</v>
      </c>
      <c r="K5" s="88" t="s">
        <v>142</v>
      </c>
      <c r="L5" s="7" t="s">
        <v>78</v>
      </c>
      <c r="M5" s="8"/>
    </row>
    <row r="6" spans="1:21" s="11" customFormat="1" ht="12" customHeight="1">
      <c r="A6" s="63">
        <v>1</v>
      </c>
      <c r="B6" s="63">
        <v>2</v>
      </c>
      <c r="C6" s="63">
        <v>3</v>
      </c>
      <c r="D6" s="63">
        <v>4</v>
      </c>
      <c r="E6" s="64">
        <v>5</v>
      </c>
      <c r="F6" s="63">
        <v>6</v>
      </c>
      <c r="G6" s="63">
        <v>6</v>
      </c>
      <c r="H6" s="89">
        <v>6</v>
      </c>
      <c r="I6" s="63">
        <v>7</v>
      </c>
      <c r="J6" s="92">
        <v>8</v>
      </c>
      <c r="K6" s="89">
        <v>9</v>
      </c>
      <c r="L6" s="10">
        <v>7</v>
      </c>
      <c r="M6" s="6"/>
      <c r="N6" s="6"/>
      <c r="O6" s="6"/>
      <c r="P6" s="6"/>
      <c r="Q6" s="6"/>
      <c r="R6" s="6"/>
      <c r="S6" s="6"/>
      <c r="T6" s="6"/>
      <c r="U6" s="6"/>
    </row>
    <row r="7" spans="1:12" ht="12.75">
      <c r="A7" s="9">
        <v>1</v>
      </c>
      <c r="B7" s="95" t="s">
        <v>461</v>
      </c>
      <c r="C7" s="94" t="s">
        <v>459</v>
      </c>
      <c r="D7" s="13" t="s">
        <v>734</v>
      </c>
      <c r="E7" s="18" t="s">
        <v>735</v>
      </c>
      <c r="F7" s="19" t="e">
        <f>SUM(F8+F10+F16+F23+F37+#REF!+F41)</f>
        <v>#REF!</v>
      </c>
      <c r="G7" s="19">
        <f>SUM(G8+G10+G16+G23+G37+G41+G31+G33+G39)</f>
        <v>12669449</v>
      </c>
      <c r="H7" s="53">
        <f>SUM(H8+H10+H16+H23+H37+H41+H31+H33+H39)</f>
        <v>12729700</v>
      </c>
      <c r="I7" s="53">
        <f>SUM(I8+I10+I16+I23+I37+I41+I31+I33+I35+I39)</f>
        <v>18384635</v>
      </c>
      <c r="J7" s="53">
        <f>SUM(J8+J10+J16+J23+J37+J41+J31+J33+J35+J39)</f>
        <v>17703910.869999997</v>
      </c>
      <c r="K7" s="53">
        <f>SUM(J7/I7)*100</f>
        <v>96.29732039825647</v>
      </c>
      <c r="L7" s="12" t="e">
        <f>SUM(L8+L10+L16+L23+L37+#REF!+#REF!+L41)</f>
        <v>#REF!</v>
      </c>
    </row>
    <row r="8" spans="1:12" ht="12.75">
      <c r="A8" s="9">
        <v>2</v>
      </c>
      <c r="B8" s="9"/>
      <c r="C8" s="13"/>
      <c r="D8" s="9">
        <v>4210</v>
      </c>
      <c r="E8" s="14" t="s">
        <v>699</v>
      </c>
      <c r="F8" s="15">
        <f>SUM(F9)</f>
        <v>500</v>
      </c>
      <c r="G8" s="15">
        <f>SUM(G9)</f>
        <v>1000</v>
      </c>
      <c r="H8" s="51">
        <f>SUM(H9)</f>
        <v>2000</v>
      </c>
      <c r="I8" s="51">
        <f>SUM(I9)</f>
        <v>2000</v>
      </c>
      <c r="J8" s="51">
        <f>SUM(J9)</f>
        <v>40</v>
      </c>
      <c r="K8" s="53">
        <f aca="true" t="shared" si="0" ref="K8:K19">SUM(J8/I8)*100</f>
        <v>2</v>
      </c>
      <c r="L8" s="16"/>
    </row>
    <row r="9" spans="1:12" ht="15" customHeight="1">
      <c r="A9" s="9">
        <v>3</v>
      </c>
      <c r="B9" s="9"/>
      <c r="C9" s="13"/>
      <c r="D9" s="13"/>
      <c r="E9" s="14" t="s">
        <v>548</v>
      </c>
      <c r="F9" s="15">
        <v>500</v>
      </c>
      <c r="G9" s="15">
        <v>1000</v>
      </c>
      <c r="H9" s="51">
        <v>2000</v>
      </c>
      <c r="I9" s="51">
        <v>2000</v>
      </c>
      <c r="J9" s="51">
        <v>40</v>
      </c>
      <c r="K9" s="53">
        <f t="shared" si="0"/>
        <v>2</v>
      </c>
      <c r="L9" s="16"/>
    </row>
    <row r="10" spans="1:12" s="48" customFormat="1" ht="12.75">
      <c r="A10" s="26">
        <v>4</v>
      </c>
      <c r="B10" s="26" t="s">
        <v>732</v>
      </c>
      <c r="C10" s="26" t="s">
        <v>733</v>
      </c>
      <c r="D10" s="26">
        <v>4260</v>
      </c>
      <c r="E10" s="27" t="s">
        <v>744</v>
      </c>
      <c r="F10" s="28">
        <f>SUM(F11:F15)</f>
        <v>1012000</v>
      </c>
      <c r="G10" s="28">
        <f>SUM(G11:G15)</f>
        <v>644000</v>
      </c>
      <c r="H10" s="55">
        <f>SUM(H11:H15)</f>
        <v>775000</v>
      </c>
      <c r="I10" s="55">
        <f>SUM(I11:I15)</f>
        <v>736100</v>
      </c>
      <c r="J10" s="55">
        <f>SUM(J11:J15)</f>
        <v>731292.22</v>
      </c>
      <c r="K10" s="53">
        <f t="shared" si="0"/>
        <v>99.34685776389077</v>
      </c>
      <c r="L10" s="47">
        <v>1000</v>
      </c>
    </row>
    <row r="11" spans="1:12" ht="12.75">
      <c r="A11" s="9">
        <v>5</v>
      </c>
      <c r="B11" s="9" t="s">
        <v>732</v>
      </c>
      <c r="C11" s="9" t="s">
        <v>733</v>
      </c>
      <c r="D11" s="9"/>
      <c r="E11" s="14" t="s">
        <v>25</v>
      </c>
      <c r="F11" s="15">
        <v>110000</v>
      </c>
      <c r="G11" s="15">
        <v>160000</v>
      </c>
      <c r="H11" s="51">
        <v>180000</v>
      </c>
      <c r="I11" s="51">
        <v>205200</v>
      </c>
      <c r="J11" s="51">
        <v>203258.08</v>
      </c>
      <c r="K11" s="53">
        <f t="shared" si="0"/>
        <v>99.05364522417153</v>
      </c>
      <c r="L11" s="16">
        <f>SUM(L12:L16)</f>
        <v>0</v>
      </c>
    </row>
    <row r="12" spans="1:12" ht="12.75">
      <c r="A12" s="9">
        <v>6</v>
      </c>
      <c r="B12" s="9" t="s">
        <v>732</v>
      </c>
      <c r="C12" s="9" t="s">
        <v>733</v>
      </c>
      <c r="D12" s="9"/>
      <c r="E12" s="14" t="s">
        <v>377</v>
      </c>
      <c r="F12" s="15">
        <v>30000</v>
      </c>
      <c r="G12" s="15">
        <v>40000</v>
      </c>
      <c r="H12" s="51">
        <v>60000</v>
      </c>
      <c r="I12" s="51">
        <v>67300</v>
      </c>
      <c r="J12" s="51">
        <v>67168.06</v>
      </c>
      <c r="K12" s="53">
        <f t="shared" si="0"/>
        <v>99.80395245170877</v>
      </c>
      <c r="L12" s="16"/>
    </row>
    <row r="13" spans="1:12" ht="25.5" customHeight="1">
      <c r="A13" s="9">
        <v>7</v>
      </c>
      <c r="B13" s="9"/>
      <c r="C13" s="9"/>
      <c r="D13" s="9"/>
      <c r="E13" s="61" t="s">
        <v>551</v>
      </c>
      <c r="F13" s="15">
        <v>850000</v>
      </c>
      <c r="G13" s="15">
        <v>400000</v>
      </c>
      <c r="H13" s="51">
        <v>450000</v>
      </c>
      <c r="I13" s="51">
        <v>380000</v>
      </c>
      <c r="J13" s="51">
        <v>377681.08</v>
      </c>
      <c r="K13" s="53">
        <f t="shared" si="0"/>
        <v>99.38975789473685</v>
      </c>
      <c r="L13" s="16"/>
    </row>
    <row r="14" spans="1:12" ht="12.75">
      <c r="A14" s="9">
        <v>8</v>
      </c>
      <c r="B14" s="9"/>
      <c r="C14" s="9"/>
      <c r="D14" s="9"/>
      <c r="E14" s="14" t="s">
        <v>552</v>
      </c>
      <c r="F14" s="15">
        <v>19000</v>
      </c>
      <c r="G14" s="15">
        <v>40000</v>
      </c>
      <c r="H14" s="51">
        <v>80000</v>
      </c>
      <c r="I14" s="51">
        <v>77100</v>
      </c>
      <c r="J14" s="51">
        <v>76787</v>
      </c>
      <c r="K14" s="53">
        <f t="shared" si="0"/>
        <v>99.5940337224384</v>
      </c>
      <c r="L14" s="16"/>
    </row>
    <row r="15" spans="1:12" ht="12.75">
      <c r="A15" s="9">
        <v>9</v>
      </c>
      <c r="B15" s="9"/>
      <c r="C15" s="9"/>
      <c r="D15" s="9"/>
      <c r="E15" s="14" t="s">
        <v>773</v>
      </c>
      <c r="F15" s="15">
        <v>3000</v>
      </c>
      <c r="G15" s="15">
        <v>4000</v>
      </c>
      <c r="H15" s="51">
        <v>5000</v>
      </c>
      <c r="I15" s="51">
        <v>6500</v>
      </c>
      <c r="J15" s="51">
        <v>6398</v>
      </c>
      <c r="K15" s="53">
        <f t="shared" si="0"/>
        <v>98.43076923076923</v>
      </c>
      <c r="L15" s="16"/>
    </row>
    <row r="16" spans="1:12" s="48" customFormat="1" ht="12.75">
      <c r="A16" s="41">
        <v>10</v>
      </c>
      <c r="B16" s="26" t="s">
        <v>732</v>
      </c>
      <c r="C16" s="26" t="s">
        <v>733</v>
      </c>
      <c r="D16" s="26">
        <v>4270</v>
      </c>
      <c r="E16" s="27" t="s">
        <v>745</v>
      </c>
      <c r="F16" s="28">
        <f>SUM(F17:F22)</f>
        <v>500000</v>
      </c>
      <c r="G16" s="28">
        <f>SUM(G17:G22)</f>
        <v>924000</v>
      </c>
      <c r="H16" s="55">
        <f>SUM(H17:H22)</f>
        <v>1273000</v>
      </c>
      <c r="I16" s="55">
        <f>SUM(I17:I22)</f>
        <v>986000</v>
      </c>
      <c r="J16" s="55">
        <f>SUM(J17:J22)</f>
        <v>773514.0399999999</v>
      </c>
      <c r="K16" s="53">
        <f t="shared" si="0"/>
        <v>78.44969979716024</v>
      </c>
      <c r="L16" s="47">
        <f>SUM(L17:L22)</f>
        <v>0</v>
      </c>
    </row>
    <row r="17" spans="1:12" ht="12.75">
      <c r="A17" s="9">
        <v>11</v>
      </c>
      <c r="B17" s="9"/>
      <c r="C17" s="9"/>
      <c r="D17" s="9"/>
      <c r="E17" s="14" t="s">
        <v>479</v>
      </c>
      <c r="F17" s="15">
        <v>280000</v>
      </c>
      <c r="G17" s="15">
        <v>270000</v>
      </c>
      <c r="H17" s="51">
        <v>469000</v>
      </c>
      <c r="I17" s="51">
        <v>359000</v>
      </c>
      <c r="J17" s="51">
        <v>290323.47</v>
      </c>
      <c r="K17" s="53">
        <f t="shared" si="0"/>
        <v>80.87004735376043</v>
      </c>
      <c r="L17" s="16"/>
    </row>
    <row r="18" spans="1:12" ht="12.75">
      <c r="A18" s="9">
        <v>12</v>
      </c>
      <c r="B18" s="9"/>
      <c r="C18" s="9"/>
      <c r="D18" s="9"/>
      <c r="E18" s="14" t="s">
        <v>352</v>
      </c>
      <c r="F18" s="15">
        <v>100000</v>
      </c>
      <c r="G18" s="15">
        <v>90000</v>
      </c>
      <c r="H18" s="51">
        <v>100000</v>
      </c>
      <c r="I18" s="51">
        <v>180000</v>
      </c>
      <c r="J18" s="51">
        <v>162997.22</v>
      </c>
      <c r="K18" s="53">
        <f t="shared" si="0"/>
        <v>90.55401111111111</v>
      </c>
      <c r="L18" s="16"/>
    </row>
    <row r="19" spans="1:12" ht="12.75">
      <c r="A19" s="9">
        <v>13</v>
      </c>
      <c r="B19" s="9"/>
      <c r="C19" s="9"/>
      <c r="D19" s="9"/>
      <c r="E19" s="14" t="s">
        <v>546</v>
      </c>
      <c r="F19" s="15"/>
      <c r="G19" s="15">
        <v>60000</v>
      </c>
      <c r="H19" s="51">
        <v>70000</v>
      </c>
      <c r="I19" s="51">
        <v>70000</v>
      </c>
      <c r="J19" s="51">
        <v>64512.5</v>
      </c>
      <c r="K19" s="53">
        <f t="shared" si="0"/>
        <v>92.16071428571428</v>
      </c>
      <c r="L19" s="16"/>
    </row>
    <row r="20" spans="1:12" ht="38.25">
      <c r="A20" s="9">
        <v>14</v>
      </c>
      <c r="B20" s="9"/>
      <c r="C20" s="9"/>
      <c r="D20" s="9"/>
      <c r="E20" s="14" t="s">
        <v>392</v>
      </c>
      <c r="F20" s="15"/>
      <c r="G20" s="15">
        <v>300000</v>
      </c>
      <c r="H20" s="51">
        <v>400000</v>
      </c>
      <c r="I20" s="51">
        <v>123000</v>
      </c>
      <c r="J20" s="51">
        <v>40001.02</v>
      </c>
      <c r="K20" s="53">
        <f aca="true" t="shared" si="1" ref="K20:K76">SUM(J20/I20)*100</f>
        <v>32.52115447154471</v>
      </c>
      <c r="L20" s="16"/>
    </row>
    <row r="21" spans="1:12" ht="12.75">
      <c r="A21" s="9">
        <v>15</v>
      </c>
      <c r="B21" s="9"/>
      <c r="C21" s="9"/>
      <c r="D21" s="9"/>
      <c r="E21" s="14" t="s">
        <v>35</v>
      </c>
      <c r="F21" s="15"/>
      <c r="G21" s="15">
        <v>4000</v>
      </c>
      <c r="H21" s="51">
        <v>4000</v>
      </c>
      <c r="I21" s="51">
        <v>4000</v>
      </c>
      <c r="J21" s="51">
        <v>0</v>
      </c>
      <c r="K21" s="53">
        <f t="shared" si="1"/>
        <v>0</v>
      </c>
      <c r="L21" s="16"/>
    </row>
    <row r="22" spans="1:12" ht="12.75">
      <c r="A22" s="9">
        <v>16</v>
      </c>
      <c r="B22" s="9"/>
      <c r="C22" s="9"/>
      <c r="D22" s="9"/>
      <c r="E22" s="14" t="s">
        <v>610</v>
      </c>
      <c r="F22" s="15">
        <v>120000</v>
      </c>
      <c r="G22" s="15">
        <v>200000</v>
      </c>
      <c r="H22" s="51">
        <v>230000</v>
      </c>
      <c r="I22" s="51">
        <v>250000</v>
      </c>
      <c r="J22" s="51">
        <v>215679.83</v>
      </c>
      <c r="K22" s="53">
        <f t="shared" si="1"/>
        <v>86.27193199999999</v>
      </c>
      <c r="L22" s="16"/>
    </row>
    <row r="23" spans="1:12" s="48" customFormat="1" ht="12.75">
      <c r="A23" s="41">
        <v>17</v>
      </c>
      <c r="B23" s="26" t="s">
        <v>732</v>
      </c>
      <c r="C23" s="26" t="s">
        <v>733</v>
      </c>
      <c r="D23" s="26">
        <v>4300</v>
      </c>
      <c r="E23" s="27" t="s">
        <v>807</v>
      </c>
      <c r="F23" s="28">
        <f>SUM(F24:F27)</f>
        <v>797300</v>
      </c>
      <c r="G23" s="28">
        <f>SUM(G24:G27)</f>
        <v>1526000</v>
      </c>
      <c r="H23" s="55">
        <f>SUM(H24:H29)</f>
        <v>2236200</v>
      </c>
      <c r="I23" s="55">
        <f>SUM(I24:I30)</f>
        <v>2191100</v>
      </c>
      <c r="J23" s="55">
        <f>SUM(J24:J30)</f>
        <v>2127526.62</v>
      </c>
      <c r="K23" s="55">
        <f t="shared" si="1"/>
        <v>97.09856327871846</v>
      </c>
      <c r="L23" s="47">
        <f>SUM(L24:L27)</f>
        <v>0</v>
      </c>
    </row>
    <row r="24" spans="1:12" ht="12.75">
      <c r="A24" s="9">
        <v>18</v>
      </c>
      <c r="B24" s="9"/>
      <c r="C24" s="9"/>
      <c r="D24" s="9"/>
      <c r="E24" s="14" t="s">
        <v>806</v>
      </c>
      <c r="F24" s="15">
        <v>733800</v>
      </c>
      <c r="G24" s="15">
        <v>1400000</v>
      </c>
      <c r="H24" s="51">
        <v>2100000</v>
      </c>
      <c r="I24" s="51">
        <v>1934500</v>
      </c>
      <c r="J24" s="51">
        <v>1880890.34</v>
      </c>
      <c r="K24" s="53">
        <f t="shared" si="1"/>
        <v>97.22875885241665</v>
      </c>
      <c r="L24" s="16"/>
    </row>
    <row r="25" spans="1:12" ht="25.5">
      <c r="A25" s="9">
        <v>19</v>
      </c>
      <c r="B25" s="9"/>
      <c r="C25" s="9"/>
      <c r="D25" s="9"/>
      <c r="E25" s="14" t="s">
        <v>443</v>
      </c>
      <c r="F25" s="15">
        <v>35000</v>
      </c>
      <c r="G25" s="15">
        <v>70000</v>
      </c>
      <c r="H25" s="51">
        <v>70000</v>
      </c>
      <c r="I25" s="51">
        <v>50400</v>
      </c>
      <c r="J25" s="51">
        <v>49745.23</v>
      </c>
      <c r="K25" s="53">
        <f t="shared" si="1"/>
        <v>98.70085317460318</v>
      </c>
      <c r="L25" s="16"/>
    </row>
    <row r="26" spans="1:12" ht="12.75">
      <c r="A26" s="9">
        <v>20</v>
      </c>
      <c r="B26" s="9"/>
      <c r="C26" s="9"/>
      <c r="D26" s="9"/>
      <c r="E26" s="14" t="s">
        <v>480</v>
      </c>
      <c r="F26" s="15">
        <v>27000</v>
      </c>
      <c r="G26" s="15">
        <v>52000</v>
      </c>
      <c r="H26" s="51">
        <v>60000</v>
      </c>
      <c r="I26" s="51">
        <v>90000</v>
      </c>
      <c r="J26" s="51">
        <v>85103.45</v>
      </c>
      <c r="K26" s="53">
        <f t="shared" si="1"/>
        <v>94.55938888888889</v>
      </c>
      <c r="L26" s="16"/>
    </row>
    <row r="27" spans="1:12" ht="12.75">
      <c r="A27" s="9">
        <v>21</v>
      </c>
      <c r="B27" s="9"/>
      <c r="C27" s="9"/>
      <c r="D27" s="9"/>
      <c r="E27" s="14" t="s">
        <v>672</v>
      </c>
      <c r="F27" s="15">
        <v>1500</v>
      </c>
      <c r="G27" s="15">
        <v>4000</v>
      </c>
      <c r="H27" s="51">
        <v>1000</v>
      </c>
      <c r="I27" s="51">
        <v>1000</v>
      </c>
      <c r="J27" s="51">
        <v>0</v>
      </c>
      <c r="K27" s="53">
        <f t="shared" si="1"/>
        <v>0</v>
      </c>
      <c r="L27" s="16"/>
    </row>
    <row r="28" spans="1:12" ht="25.5">
      <c r="A28" s="9">
        <v>22</v>
      </c>
      <c r="B28" s="9"/>
      <c r="C28" s="9"/>
      <c r="D28" s="9"/>
      <c r="E28" s="14" t="s">
        <v>761</v>
      </c>
      <c r="F28" s="15"/>
      <c r="G28" s="15">
        <v>0</v>
      </c>
      <c r="H28" s="51">
        <v>4000</v>
      </c>
      <c r="I28" s="51">
        <v>4000</v>
      </c>
      <c r="J28" s="51">
        <v>2562</v>
      </c>
      <c r="K28" s="53">
        <f t="shared" si="1"/>
        <v>64.05</v>
      </c>
      <c r="L28" s="16"/>
    </row>
    <row r="29" spans="1:12" ht="12.75">
      <c r="A29" s="9">
        <v>23</v>
      </c>
      <c r="B29" s="9"/>
      <c r="C29" s="9"/>
      <c r="D29" s="9"/>
      <c r="E29" s="14" t="s">
        <v>673</v>
      </c>
      <c r="F29" s="15"/>
      <c r="G29" s="15"/>
      <c r="H29" s="51">
        <v>1200</v>
      </c>
      <c r="I29" s="51">
        <v>1200</v>
      </c>
      <c r="J29" s="51">
        <v>0</v>
      </c>
      <c r="K29" s="53">
        <f t="shared" si="1"/>
        <v>0</v>
      </c>
      <c r="L29" s="16"/>
    </row>
    <row r="30" spans="1:12" ht="12.75">
      <c r="A30" s="9">
        <v>24</v>
      </c>
      <c r="B30" s="9"/>
      <c r="C30" s="9"/>
      <c r="D30" s="9"/>
      <c r="E30" s="14" t="s">
        <v>143</v>
      </c>
      <c r="F30" s="15"/>
      <c r="G30" s="15"/>
      <c r="H30" s="51">
        <v>0</v>
      </c>
      <c r="I30" s="51">
        <v>110000</v>
      </c>
      <c r="J30" s="51">
        <v>109225.6</v>
      </c>
      <c r="K30" s="53">
        <f t="shared" si="1"/>
        <v>99.296</v>
      </c>
      <c r="L30" s="16"/>
    </row>
    <row r="31" spans="1:12" s="48" customFormat="1" ht="25.5">
      <c r="A31" s="41">
        <v>25</v>
      </c>
      <c r="B31" s="26"/>
      <c r="C31" s="26"/>
      <c r="D31" s="26">
        <v>4360</v>
      </c>
      <c r="E31" s="27" t="s">
        <v>553</v>
      </c>
      <c r="F31" s="28"/>
      <c r="G31" s="28">
        <f>SUM(G32)</f>
        <v>10000</v>
      </c>
      <c r="H31" s="55">
        <f>SUM(H32)</f>
        <v>11000</v>
      </c>
      <c r="I31" s="55">
        <f>SUM(I32)</f>
        <v>11000</v>
      </c>
      <c r="J31" s="55">
        <f>SUM(J32)</f>
        <v>6035.8</v>
      </c>
      <c r="K31" s="55">
        <f t="shared" si="1"/>
        <v>54.870909090909095</v>
      </c>
      <c r="L31" s="47"/>
    </row>
    <row r="32" spans="1:12" ht="12.75">
      <c r="A32" s="9">
        <v>26</v>
      </c>
      <c r="B32" s="9"/>
      <c r="C32" s="9"/>
      <c r="D32" s="9"/>
      <c r="E32" s="14" t="s">
        <v>554</v>
      </c>
      <c r="F32" s="15"/>
      <c r="G32" s="15">
        <v>10000</v>
      </c>
      <c r="H32" s="51">
        <v>11000</v>
      </c>
      <c r="I32" s="51">
        <v>11000</v>
      </c>
      <c r="J32" s="51">
        <v>6035.8</v>
      </c>
      <c r="K32" s="53">
        <f t="shared" si="1"/>
        <v>54.870909090909095</v>
      </c>
      <c r="L32" s="16"/>
    </row>
    <row r="33" spans="1:12" s="48" customFormat="1" ht="25.5">
      <c r="A33" s="41">
        <v>27</v>
      </c>
      <c r="B33" s="26"/>
      <c r="C33" s="26"/>
      <c r="D33" s="26">
        <v>4370</v>
      </c>
      <c r="E33" s="27" t="s">
        <v>751</v>
      </c>
      <c r="F33" s="28"/>
      <c r="G33" s="28">
        <f>SUM(G34)</f>
        <v>2000</v>
      </c>
      <c r="H33" s="55">
        <f>SUM(H34)</f>
        <v>2000</v>
      </c>
      <c r="I33" s="55">
        <f>SUM(I34)</f>
        <v>2000</v>
      </c>
      <c r="J33" s="55">
        <f>SUM(J34)</f>
        <v>412.99</v>
      </c>
      <c r="K33" s="55">
        <f t="shared" si="1"/>
        <v>20.6495</v>
      </c>
      <c r="L33" s="47"/>
    </row>
    <row r="34" spans="1:12" ht="12.75">
      <c r="A34" s="9">
        <v>28</v>
      </c>
      <c r="B34" s="9"/>
      <c r="C34" s="9"/>
      <c r="D34" s="9"/>
      <c r="E34" s="14" t="s">
        <v>555</v>
      </c>
      <c r="F34" s="15"/>
      <c r="G34" s="15">
        <v>2000</v>
      </c>
      <c r="H34" s="51">
        <v>2000</v>
      </c>
      <c r="I34" s="51">
        <v>2000</v>
      </c>
      <c r="J34" s="51">
        <v>412.99</v>
      </c>
      <c r="K34" s="53">
        <f t="shared" si="1"/>
        <v>20.6495</v>
      </c>
      <c r="L34" s="16"/>
    </row>
    <row r="35" spans="1:12" s="48" customFormat="1" ht="12.75">
      <c r="A35" s="41">
        <v>29</v>
      </c>
      <c r="B35" s="26"/>
      <c r="C35" s="26"/>
      <c r="D35" s="26">
        <v>4390</v>
      </c>
      <c r="E35" s="27" t="s">
        <v>181</v>
      </c>
      <c r="F35" s="28"/>
      <c r="G35" s="28"/>
      <c r="H35" s="55">
        <f>SUM(H36)</f>
        <v>0</v>
      </c>
      <c r="I35" s="55">
        <f>SUM(I36)</f>
        <v>11000</v>
      </c>
      <c r="J35" s="55">
        <f>SUM(J36)</f>
        <v>10980</v>
      </c>
      <c r="K35" s="55">
        <f t="shared" si="1"/>
        <v>99.81818181818181</v>
      </c>
      <c r="L35" s="47"/>
    </row>
    <row r="36" spans="1:12" ht="12.75">
      <c r="A36" s="9">
        <v>30</v>
      </c>
      <c r="B36" s="9"/>
      <c r="C36" s="9"/>
      <c r="D36" s="9"/>
      <c r="E36" s="42" t="s">
        <v>181</v>
      </c>
      <c r="F36" s="15"/>
      <c r="G36" s="15"/>
      <c r="H36" s="51">
        <v>0</v>
      </c>
      <c r="I36" s="51">
        <v>11000</v>
      </c>
      <c r="J36" s="51">
        <v>10980</v>
      </c>
      <c r="K36" s="53">
        <f t="shared" si="1"/>
        <v>99.81818181818181</v>
      </c>
      <c r="L36" s="16"/>
    </row>
    <row r="37" spans="1:12" s="48" customFormat="1" ht="12.75">
      <c r="A37" s="41">
        <v>31</v>
      </c>
      <c r="B37" s="26" t="s">
        <v>732</v>
      </c>
      <c r="C37" s="26" t="s">
        <v>733</v>
      </c>
      <c r="D37" s="26">
        <v>4430</v>
      </c>
      <c r="E37" s="27" t="s">
        <v>808</v>
      </c>
      <c r="F37" s="28">
        <f>SUM(F38)</f>
        <v>2000</v>
      </c>
      <c r="G37" s="28">
        <f>SUM(G38)</f>
        <v>20000</v>
      </c>
      <c r="H37" s="55">
        <f>SUM(H38)</f>
        <v>15000</v>
      </c>
      <c r="I37" s="55">
        <f>SUM(I38)</f>
        <v>19000</v>
      </c>
      <c r="J37" s="55">
        <f>SUM(J38)</f>
        <v>17629</v>
      </c>
      <c r="K37" s="55">
        <f t="shared" si="1"/>
        <v>92.78421052631579</v>
      </c>
      <c r="L37" s="47"/>
    </row>
    <row r="38" spans="1:12" ht="25.5" customHeight="1">
      <c r="A38" s="9">
        <v>32</v>
      </c>
      <c r="B38" s="9" t="s">
        <v>732</v>
      </c>
      <c r="C38" s="9" t="s">
        <v>733</v>
      </c>
      <c r="D38" s="9"/>
      <c r="E38" s="14" t="s">
        <v>330</v>
      </c>
      <c r="F38" s="15">
        <v>2000</v>
      </c>
      <c r="G38" s="15">
        <v>20000</v>
      </c>
      <c r="H38" s="51">
        <v>15000</v>
      </c>
      <c r="I38" s="51">
        <v>19000</v>
      </c>
      <c r="J38" s="51">
        <v>17629</v>
      </c>
      <c r="K38" s="53">
        <f t="shared" si="1"/>
        <v>92.78421052631579</v>
      </c>
      <c r="L38" s="16"/>
    </row>
    <row r="39" spans="1:12" s="48" customFormat="1" ht="25.5">
      <c r="A39" s="41">
        <v>33</v>
      </c>
      <c r="B39" s="26"/>
      <c r="C39" s="26"/>
      <c r="D39" s="26">
        <v>4740</v>
      </c>
      <c r="E39" s="27" t="s">
        <v>591</v>
      </c>
      <c r="F39" s="28"/>
      <c r="G39" s="28">
        <f>SUM(G40)</f>
        <v>1500</v>
      </c>
      <c r="H39" s="55">
        <f>SUM(H40)</f>
        <v>2500</v>
      </c>
      <c r="I39" s="55">
        <f>SUM(I40)</f>
        <v>2500</v>
      </c>
      <c r="J39" s="55">
        <f>SUM(J40)</f>
        <v>0</v>
      </c>
      <c r="K39" s="55">
        <f t="shared" si="1"/>
        <v>0</v>
      </c>
      <c r="L39" s="47"/>
    </row>
    <row r="40" spans="1:12" ht="25.5">
      <c r="A40" s="9">
        <v>34</v>
      </c>
      <c r="B40" s="9"/>
      <c r="C40" s="9"/>
      <c r="D40" s="9"/>
      <c r="E40" s="14" t="s">
        <v>591</v>
      </c>
      <c r="F40" s="15"/>
      <c r="G40" s="15">
        <v>1500</v>
      </c>
      <c r="H40" s="51">
        <v>2500</v>
      </c>
      <c r="I40" s="51">
        <v>2500</v>
      </c>
      <c r="J40" s="51">
        <v>0</v>
      </c>
      <c r="K40" s="53">
        <f t="shared" si="1"/>
        <v>0</v>
      </c>
      <c r="L40" s="16"/>
    </row>
    <row r="41" spans="1:12" s="48" customFormat="1" ht="12.75">
      <c r="A41" s="41">
        <v>35</v>
      </c>
      <c r="B41" s="26" t="s">
        <v>732</v>
      </c>
      <c r="C41" s="26" t="s">
        <v>733</v>
      </c>
      <c r="D41" s="26">
        <v>6050</v>
      </c>
      <c r="E41" s="27" t="s">
        <v>809</v>
      </c>
      <c r="F41" s="28">
        <f>SUM(F42:F42)</f>
        <v>400000</v>
      </c>
      <c r="G41" s="28">
        <f>SUM(G42)</f>
        <v>9540949</v>
      </c>
      <c r="H41" s="55">
        <f>SUM(H42)</f>
        <v>8413000</v>
      </c>
      <c r="I41" s="55">
        <f>SUM(I42)</f>
        <v>14423935</v>
      </c>
      <c r="J41" s="55">
        <f>SUM(J42)</f>
        <v>14036480.2</v>
      </c>
      <c r="K41" s="55">
        <f t="shared" si="1"/>
        <v>97.31380653060346</v>
      </c>
      <c r="L41" s="47"/>
    </row>
    <row r="42" spans="1:12" ht="16.5" customHeight="1">
      <c r="A42" s="9">
        <v>36</v>
      </c>
      <c r="B42" s="9"/>
      <c r="C42" s="9"/>
      <c r="D42" s="9"/>
      <c r="E42" s="42" t="s">
        <v>427</v>
      </c>
      <c r="F42" s="43">
        <v>400000</v>
      </c>
      <c r="G42" s="43">
        <v>9540949</v>
      </c>
      <c r="H42" s="52">
        <v>8413000</v>
      </c>
      <c r="I42" s="52">
        <v>14423935</v>
      </c>
      <c r="J42" s="52">
        <v>14036480.2</v>
      </c>
      <c r="K42" s="53">
        <f t="shared" si="1"/>
        <v>97.31380653060346</v>
      </c>
      <c r="L42" s="16"/>
    </row>
    <row r="43" spans="1:12" ht="12.75">
      <c r="A43" s="9">
        <v>37</v>
      </c>
      <c r="B43" s="9"/>
      <c r="C43" s="17" t="s">
        <v>460</v>
      </c>
      <c r="D43" s="13"/>
      <c r="E43" s="18" t="s">
        <v>608</v>
      </c>
      <c r="F43" s="19">
        <f aca="true" t="shared" si="2" ref="F43:J44">SUM(F44)</f>
        <v>12500</v>
      </c>
      <c r="G43" s="19">
        <f t="shared" si="2"/>
        <v>19600</v>
      </c>
      <c r="H43" s="53">
        <f t="shared" si="2"/>
        <v>10000</v>
      </c>
      <c r="I43" s="53">
        <f t="shared" si="2"/>
        <v>10000</v>
      </c>
      <c r="J43" s="53">
        <f t="shared" si="2"/>
        <v>0</v>
      </c>
      <c r="K43" s="53">
        <f t="shared" si="1"/>
        <v>0</v>
      </c>
      <c r="L43" s="20"/>
    </row>
    <row r="44" spans="1:12" s="48" customFormat="1" ht="14.25" customHeight="1">
      <c r="A44" s="41">
        <v>38</v>
      </c>
      <c r="B44" s="26"/>
      <c r="C44" s="26"/>
      <c r="D44" s="26">
        <v>2850</v>
      </c>
      <c r="E44" s="27" t="s">
        <v>703</v>
      </c>
      <c r="F44" s="28">
        <f t="shared" si="2"/>
        <v>12500</v>
      </c>
      <c r="G44" s="28">
        <f t="shared" si="2"/>
        <v>19600</v>
      </c>
      <c r="H44" s="55">
        <f t="shared" si="2"/>
        <v>10000</v>
      </c>
      <c r="I44" s="55">
        <f t="shared" si="2"/>
        <v>10000</v>
      </c>
      <c r="J44" s="55">
        <f>SUM(J45)</f>
        <v>0</v>
      </c>
      <c r="K44" s="55">
        <f t="shared" si="1"/>
        <v>0</v>
      </c>
      <c r="L44" s="47"/>
    </row>
    <row r="45" spans="1:12" ht="12.75" customHeight="1">
      <c r="A45" s="9">
        <v>39</v>
      </c>
      <c r="B45" s="9"/>
      <c r="C45" s="9"/>
      <c r="D45" s="9"/>
      <c r="E45" s="14" t="s">
        <v>703</v>
      </c>
      <c r="F45" s="15">
        <v>12500</v>
      </c>
      <c r="G45" s="15">
        <v>19600</v>
      </c>
      <c r="H45" s="51">
        <v>10000</v>
      </c>
      <c r="I45" s="51">
        <v>10000</v>
      </c>
      <c r="J45" s="51">
        <v>0</v>
      </c>
      <c r="K45" s="53">
        <f t="shared" si="1"/>
        <v>0</v>
      </c>
      <c r="L45" s="16"/>
    </row>
    <row r="46" spans="1:12" s="48" customFormat="1" ht="12.75" customHeight="1">
      <c r="A46" s="26">
        <v>40</v>
      </c>
      <c r="B46" s="26"/>
      <c r="C46" s="107" t="s">
        <v>144</v>
      </c>
      <c r="D46" s="26"/>
      <c r="E46" s="27" t="s">
        <v>370</v>
      </c>
      <c r="F46" s="28"/>
      <c r="G46" s="28"/>
      <c r="H46" s="55">
        <f aca="true" t="shared" si="3" ref="H46:J47">SUM(H47)</f>
        <v>0</v>
      </c>
      <c r="I46" s="55">
        <f>SUM(I48)</f>
        <v>22804</v>
      </c>
      <c r="J46" s="55">
        <f t="shared" si="3"/>
        <v>22803.21</v>
      </c>
      <c r="K46" s="55">
        <f t="shared" si="1"/>
        <v>99.99653569549201</v>
      </c>
      <c r="L46" s="47"/>
    </row>
    <row r="47" spans="1:12" s="37" customFormat="1" ht="12.75" customHeight="1">
      <c r="A47" s="9">
        <v>41</v>
      </c>
      <c r="B47" s="13"/>
      <c r="C47" s="17"/>
      <c r="D47" s="99">
        <v>4430</v>
      </c>
      <c r="E47" s="100" t="s">
        <v>146</v>
      </c>
      <c r="F47" s="19"/>
      <c r="G47" s="19"/>
      <c r="H47" s="53">
        <f t="shared" si="3"/>
        <v>0</v>
      </c>
      <c r="I47" s="52">
        <v>22803.21</v>
      </c>
      <c r="J47" s="52">
        <v>22803.21</v>
      </c>
      <c r="K47" s="52">
        <f t="shared" si="1"/>
        <v>100</v>
      </c>
      <c r="L47" s="20"/>
    </row>
    <row r="48" spans="1:12" ht="12.75" customHeight="1">
      <c r="A48" s="9">
        <v>42</v>
      </c>
      <c r="B48" s="9"/>
      <c r="C48" s="9"/>
      <c r="D48" s="9"/>
      <c r="E48" s="68" t="s">
        <v>145</v>
      </c>
      <c r="F48" s="15"/>
      <c r="G48" s="15"/>
      <c r="H48" s="51">
        <v>0</v>
      </c>
      <c r="I48" s="52">
        <v>22804</v>
      </c>
      <c r="J48" s="52">
        <v>22804</v>
      </c>
      <c r="K48" s="52">
        <f t="shared" si="1"/>
        <v>100</v>
      </c>
      <c r="L48" s="16"/>
    </row>
    <row r="49" spans="1:12" ht="12.75">
      <c r="A49" s="9">
        <v>43</v>
      </c>
      <c r="B49" s="113" t="s">
        <v>462</v>
      </c>
      <c r="C49" s="114"/>
      <c r="D49" s="114"/>
      <c r="E49" s="114"/>
      <c r="F49" s="21" t="e">
        <f>SUM(F7+F43)</f>
        <v>#REF!</v>
      </c>
      <c r="G49" s="21">
        <f>SUM(G7+G43)</f>
        <v>12689049</v>
      </c>
      <c r="H49" s="54">
        <f>SUM(H7+H43)</f>
        <v>12739700</v>
      </c>
      <c r="I49" s="54">
        <f>SUM(I7+I43+I46)</f>
        <v>18417439</v>
      </c>
      <c r="J49" s="54">
        <f>SUM(J7+J43+J46)</f>
        <v>17726714.08</v>
      </c>
      <c r="K49" s="53">
        <f t="shared" si="1"/>
        <v>96.2496147265643</v>
      </c>
      <c r="L49" s="22"/>
    </row>
    <row r="50" spans="1:12" ht="12.75">
      <c r="A50" s="9">
        <v>44</v>
      </c>
      <c r="B50" s="9">
        <v>600</v>
      </c>
      <c r="C50" s="13">
        <v>60004</v>
      </c>
      <c r="D50" s="23"/>
      <c r="E50" s="18" t="s">
        <v>692</v>
      </c>
      <c r="F50" s="19" t="e">
        <f>SUM(F51+#REF!)</f>
        <v>#REF!</v>
      </c>
      <c r="G50" s="19">
        <f>SUM(G51)</f>
        <v>199000</v>
      </c>
      <c r="H50" s="53">
        <f>SUM(H51+H56)</f>
        <v>351000</v>
      </c>
      <c r="I50" s="53">
        <f>SUM(I51+I56)</f>
        <v>290000</v>
      </c>
      <c r="J50" s="53">
        <f>SUM(J51+J56)</f>
        <v>243196.48</v>
      </c>
      <c r="K50" s="53">
        <f t="shared" si="1"/>
        <v>83.86085517241379</v>
      </c>
      <c r="L50" s="20"/>
    </row>
    <row r="51" spans="1:12" s="48" customFormat="1" ht="25.5">
      <c r="A51" s="41">
        <v>45</v>
      </c>
      <c r="B51" s="26"/>
      <c r="C51" s="26"/>
      <c r="D51" s="26">
        <v>2310</v>
      </c>
      <c r="E51" s="27" t="s">
        <v>680</v>
      </c>
      <c r="F51" s="28">
        <f>SUM(F53:F54)</f>
        <v>28120</v>
      </c>
      <c r="G51" s="28">
        <f>SUM(G52:G55)</f>
        <v>199000</v>
      </c>
      <c r="H51" s="55">
        <f>SUM(H52:H55)</f>
        <v>336000</v>
      </c>
      <c r="I51" s="55">
        <f>SUM(I52:I55)</f>
        <v>287000</v>
      </c>
      <c r="J51" s="55">
        <f>SUM(J52:J55)</f>
        <v>242152</v>
      </c>
      <c r="K51" s="55">
        <f t="shared" si="1"/>
        <v>84.37351916376306</v>
      </c>
      <c r="L51" s="47"/>
    </row>
    <row r="52" spans="1:12" ht="12.75">
      <c r="A52" s="9">
        <v>46</v>
      </c>
      <c r="B52" s="24"/>
      <c r="C52" s="24"/>
      <c r="D52" s="9"/>
      <c r="E52" s="14" t="s">
        <v>718</v>
      </c>
      <c r="F52" s="15"/>
      <c r="G52" s="15">
        <v>46000</v>
      </c>
      <c r="H52" s="51">
        <v>50000</v>
      </c>
      <c r="I52" s="51">
        <v>50000</v>
      </c>
      <c r="J52" s="51">
        <v>41376</v>
      </c>
      <c r="K52" s="53">
        <f t="shared" si="1"/>
        <v>82.75200000000001</v>
      </c>
      <c r="L52" s="16"/>
    </row>
    <row r="53" spans="1:12" ht="12.75">
      <c r="A53" s="9">
        <v>47</v>
      </c>
      <c r="B53" s="24"/>
      <c r="C53" s="24"/>
      <c r="D53" s="9"/>
      <c r="E53" s="14" t="s">
        <v>520</v>
      </c>
      <c r="F53" s="15">
        <v>16620</v>
      </c>
      <c r="G53" s="15">
        <v>23000</v>
      </c>
      <c r="H53" s="51">
        <v>36000</v>
      </c>
      <c r="I53" s="51">
        <v>36000</v>
      </c>
      <c r="J53" s="51">
        <v>20392</v>
      </c>
      <c r="K53" s="53">
        <f t="shared" si="1"/>
        <v>56.64444444444444</v>
      </c>
      <c r="L53" s="16"/>
    </row>
    <row r="54" spans="1:12" ht="12.75">
      <c r="A54" s="9">
        <v>48</v>
      </c>
      <c r="B54" s="24"/>
      <c r="C54" s="24"/>
      <c r="D54" s="9"/>
      <c r="E54" s="14" t="s">
        <v>481</v>
      </c>
      <c r="F54" s="15">
        <v>11500</v>
      </c>
      <c r="G54" s="15">
        <v>10000</v>
      </c>
      <c r="H54" s="51">
        <v>10000</v>
      </c>
      <c r="I54" s="51">
        <v>10000</v>
      </c>
      <c r="J54" s="51">
        <v>9728</v>
      </c>
      <c r="K54" s="53">
        <f t="shared" si="1"/>
        <v>97.28</v>
      </c>
      <c r="L54" s="16"/>
    </row>
    <row r="55" spans="1:12" ht="12.75">
      <c r="A55" s="9">
        <v>49</v>
      </c>
      <c r="B55" s="24"/>
      <c r="C55" s="24"/>
      <c r="D55" s="9"/>
      <c r="E55" s="45" t="s">
        <v>378</v>
      </c>
      <c r="F55" s="15"/>
      <c r="G55" s="15">
        <v>120000</v>
      </c>
      <c r="H55" s="51">
        <v>240000</v>
      </c>
      <c r="I55" s="51">
        <v>191000</v>
      </c>
      <c r="J55" s="51">
        <v>170656</v>
      </c>
      <c r="K55" s="53">
        <f t="shared" si="1"/>
        <v>89.34869109947644</v>
      </c>
      <c r="L55" s="16"/>
    </row>
    <row r="56" spans="1:12" s="48" customFormat="1" ht="12.75">
      <c r="A56" s="41">
        <v>50</v>
      </c>
      <c r="B56" s="26"/>
      <c r="C56" s="26"/>
      <c r="D56" s="26">
        <v>4300</v>
      </c>
      <c r="E56" s="27" t="s">
        <v>807</v>
      </c>
      <c r="F56" s="28"/>
      <c r="G56" s="28"/>
      <c r="H56" s="55">
        <f>SUM(H57)</f>
        <v>15000</v>
      </c>
      <c r="I56" s="55">
        <f>SUM(I57)</f>
        <v>3000</v>
      </c>
      <c r="J56" s="55">
        <f>SUM(J57)</f>
        <v>1044.48</v>
      </c>
      <c r="K56" s="55">
        <f t="shared" si="1"/>
        <v>34.816</v>
      </c>
      <c r="L56" s="47"/>
    </row>
    <row r="57" spans="1:12" ht="12.75">
      <c r="A57" s="9">
        <v>51</v>
      </c>
      <c r="B57" s="24"/>
      <c r="C57" s="24"/>
      <c r="D57" s="9"/>
      <c r="E57" s="45" t="s">
        <v>121</v>
      </c>
      <c r="F57" s="15"/>
      <c r="G57" s="15">
        <v>0</v>
      </c>
      <c r="H57" s="51">
        <v>15000</v>
      </c>
      <c r="I57" s="51">
        <v>3000</v>
      </c>
      <c r="J57" s="51">
        <v>1044.48</v>
      </c>
      <c r="K57" s="53">
        <f t="shared" si="1"/>
        <v>34.816</v>
      </c>
      <c r="L57" s="16"/>
    </row>
    <row r="58" spans="1:12" ht="12.75">
      <c r="A58" s="9">
        <v>52</v>
      </c>
      <c r="B58" s="9" t="s">
        <v>732</v>
      </c>
      <c r="C58" s="13">
        <v>60016</v>
      </c>
      <c r="D58" s="13" t="s">
        <v>734</v>
      </c>
      <c r="E58" s="18" t="s">
        <v>811</v>
      </c>
      <c r="F58" s="19">
        <f>SUM(F59+F61+F77+F89)</f>
        <v>650000</v>
      </c>
      <c r="G58" s="19">
        <f>SUM(G59+G61+G77+G89)</f>
        <v>13089000</v>
      </c>
      <c r="H58" s="53">
        <f>SUM(H59+H61+H77+H89)</f>
        <v>10967000</v>
      </c>
      <c r="I58" s="53">
        <f>SUM(I59+I61+I77+I89+I87)</f>
        <v>14225270.99</v>
      </c>
      <c r="J58" s="53">
        <f>SUM(J59+J61+J77+J89+J87)</f>
        <v>13257693.049999999</v>
      </c>
      <c r="K58" s="53">
        <f t="shared" si="1"/>
        <v>93.19817569253912</v>
      </c>
      <c r="L58" s="20"/>
    </row>
    <row r="59" spans="1:12" s="48" customFormat="1" ht="12.75">
      <c r="A59" s="41">
        <v>53</v>
      </c>
      <c r="B59" s="26"/>
      <c r="C59" s="26"/>
      <c r="D59" s="26">
        <v>4210</v>
      </c>
      <c r="E59" s="27" t="s">
        <v>699</v>
      </c>
      <c r="F59" s="28">
        <f>SUM(F60)</f>
        <v>4000</v>
      </c>
      <c r="G59" s="28">
        <f>SUM(G60)</f>
        <v>5000</v>
      </c>
      <c r="H59" s="55">
        <f>SUM(H60)</f>
        <v>5000</v>
      </c>
      <c r="I59" s="55">
        <f>SUM(I60)</f>
        <v>20000</v>
      </c>
      <c r="J59" s="55">
        <f>SUM(J60)</f>
        <v>17186.18</v>
      </c>
      <c r="K59" s="55">
        <f t="shared" si="1"/>
        <v>85.9309</v>
      </c>
      <c r="L59" s="47"/>
    </row>
    <row r="60" spans="1:12" ht="12.75">
      <c r="A60" s="9">
        <v>54</v>
      </c>
      <c r="B60" s="9"/>
      <c r="C60" s="13"/>
      <c r="D60" s="9"/>
      <c r="E60" s="14" t="s">
        <v>482</v>
      </c>
      <c r="F60" s="15">
        <v>4000</v>
      </c>
      <c r="G60" s="15">
        <v>5000</v>
      </c>
      <c r="H60" s="51">
        <v>5000</v>
      </c>
      <c r="I60" s="51">
        <v>20000</v>
      </c>
      <c r="J60" s="51">
        <v>17186.18</v>
      </c>
      <c r="K60" s="53">
        <f t="shared" si="1"/>
        <v>85.9309</v>
      </c>
      <c r="L60" s="16"/>
    </row>
    <row r="61" spans="1:12" s="48" customFormat="1" ht="17.25" customHeight="1">
      <c r="A61" s="41">
        <v>55</v>
      </c>
      <c r="B61" s="26" t="s">
        <v>732</v>
      </c>
      <c r="C61" s="26" t="s">
        <v>733</v>
      </c>
      <c r="D61" s="26">
        <v>4270</v>
      </c>
      <c r="E61" s="27" t="s">
        <v>745</v>
      </c>
      <c r="F61" s="28">
        <f>SUM(F62:F73)</f>
        <v>330000</v>
      </c>
      <c r="G61" s="28">
        <f>SUM(G62:G73)</f>
        <v>1437000</v>
      </c>
      <c r="H61" s="55">
        <f>SUM(H62:H73)</f>
        <v>2555000</v>
      </c>
      <c r="I61" s="55">
        <f>SUM(I62:I76)</f>
        <v>3230449.99</v>
      </c>
      <c r="J61" s="55">
        <f>SUM(J62:J76)</f>
        <v>3095895.9299999997</v>
      </c>
      <c r="K61" s="55">
        <f t="shared" si="1"/>
        <v>95.83481990383635</v>
      </c>
      <c r="L61" s="47"/>
    </row>
    <row r="62" spans="1:12" ht="15" customHeight="1">
      <c r="A62" s="9">
        <v>56</v>
      </c>
      <c r="B62" s="9"/>
      <c r="C62" s="9"/>
      <c r="D62" s="9"/>
      <c r="E62" s="14" t="s">
        <v>187</v>
      </c>
      <c r="F62" s="15">
        <v>220000</v>
      </c>
      <c r="G62" s="15">
        <v>450000</v>
      </c>
      <c r="H62" s="51">
        <v>600000</v>
      </c>
      <c r="I62" s="51">
        <v>543000</v>
      </c>
      <c r="J62" s="51">
        <v>541738.2</v>
      </c>
      <c r="K62" s="53">
        <f t="shared" si="1"/>
        <v>99.76762430939226</v>
      </c>
      <c r="L62" s="16"/>
    </row>
    <row r="63" spans="1:12" ht="14.25" customHeight="1">
      <c r="A63" s="9">
        <v>57</v>
      </c>
      <c r="B63" s="9"/>
      <c r="C63" s="9"/>
      <c r="D63" s="9"/>
      <c r="E63" s="14" t="s">
        <v>188</v>
      </c>
      <c r="F63" s="15">
        <v>50000</v>
      </c>
      <c r="G63" s="15">
        <v>200000</v>
      </c>
      <c r="H63" s="51">
        <v>250000</v>
      </c>
      <c r="I63" s="51">
        <v>330000</v>
      </c>
      <c r="J63" s="51">
        <v>322949.98</v>
      </c>
      <c r="K63" s="53">
        <f t="shared" si="1"/>
        <v>97.8636303030303</v>
      </c>
      <c r="L63" s="16"/>
    </row>
    <row r="64" spans="1:12" ht="15" customHeight="1">
      <c r="A64" s="9">
        <v>58</v>
      </c>
      <c r="B64" s="9"/>
      <c r="C64" s="9"/>
      <c r="D64" s="9"/>
      <c r="E64" s="14" t="s">
        <v>122</v>
      </c>
      <c r="F64" s="15">
        <v>30000</v>
      </c>
      <c r="G64" s="15">
        <v>60000</v>
      </c>
      <c r="H64" s="51">
        <v>60000</v>
      </c>
      <c r="I64" s="51">
        <v>75000</v>
      </c>
      <c r="J64" s="51">
        <v>73883.26</v>
      </c>
      <c r="K64" s="53">
        <f t="shared" si="1"/>
        <v>98.51101333333332</v>
      </c>
      <c r="L64" s="16"/>
    </row>
    <row r="65" spans="1:12" ht="13.5" customHeight="1">
      <c r="A65" s="9">
        <v>59</v>
      </c>
      <c r="B65" s="9"/>
      <c r="C65" s="9"/>
      <c r="D65" s="9"/>
      <c r="E65" s="14" t="s">
        <v>547</v>
      </c>
      <c r="F65" s="15">
        <v>30000</v>
      </c>
      <c r="G65" s="15">
        <v>60000</v>
      </c>
      <c r="H65" s="51">
        <v>90000</v>
      </c>
      <c r="I65" s="51">
        <v>70000</v>
      </c>
      <c r="J65" s="51">
        <v>69640.34</v>
      </c>
      <c r="K65" s="53">
        <f t="shared" si="1"/>
        <v>99.4862</v>
      </c>
      <c r="L65" s="16"/>
    </row>
    <row r="66" spans="1:12" ht="19.5" customHeight="1">
      <c r="A66" s="9">
        <v>60</v>
      </c>
      <c r="B66" s="9"/>
      <c r="C66" s="9"/>
      <c r="D66" s="9"/>
      <c r="E66" s="14" t="s">
        <v>287</v>
      </c>
      <c r="F66" s="15"/>
      <c r="G66" s="15">
        <v>7000</v>
      </c>
      <c r="H66" s="51">
        <v>5000</v>
      </c>
      <c r="I66" s="51">
        <v>0</v>
      </c>
      <c r="J66" s="51">
        <v>0</v>
      </c>
      <c r="K66" s="53" t="e">
        <f t="shared" si="1"/>
        <v>#DIV/0!</v>
      </c>
      <c r="L66" s="16"/>
    </row>
    <row r="67" spans="1:12" ht="18" customHeight="1">
      <c r="A67" s="9">
        <v>61</v>
      </c>
      <c r="B67" s="9"/>
      <c r="C67" s="9"/>
      <c r="D67" s="9"/>
      <c r="E67" s="14" t="s">
        <v>79</v>
      </c>
      <c r="F67" s="15"/>
      <c r="G67" s="15">
        <v>60000</v>
      </c>
      <c r="H67" s="51">
        <v>50000</v>
      </c>
      <c r="I67" s="51">
        <v>65000</v>
      </c>
      <c r="J67" s="51">
        <v>63842.68</v>
      </c>
      <c r="K67" s="53">
        <f t="shared" si="1"/>
        <v>98.2195076923077</v>
      </c>
      <c r="L67" s="16"/>
    </row>
    <row r="68" spans="1:12" ht="90.75" customHeight="1">
      <c r="A68" s="9">
        <v>62</v>
      </c>
      <c r="B68" s="9"/>
      <c r="C68" s="9"/>
      <c r="D68" s="9"/>
      <c r="E68" s="61" t="s">
        <v>58</v>
      </c>
      <c r="F68" s="15"/>
      <c r="G68" s="15">
        <v>600000</v>
      </c>
      <c r="H68" s="65">
        <v>780000</v>
      </c>
      <c r="I68" s="65">
        <v>770000</v>
      </c>
      <c r="J68" s="65">
        <v>767869.94</v>
      </c>
      <c r="K68" s="53">
        <f t="shared" si="1"/>
        <v>99.72336883116883</v>
      </c>
      <c r="L68" s="16"/>
    </row>
    <row r="69" spans="1:12" ht="40.5" customHeight="1">
      <c r="A69" s="9">
        <v>63</v>
      </c>
      <c r="B69" s="9"/>
      <c r="C69" s="9"/>
      <c r="D69" s="9"/>
      <c r="E69" s="14" t="s">
        <v>752</v>
      </c>
      <c r="F69" s="15"/>
      <c r="G69" s="15"/>
      <c r="H69" s="65">
        <v>250000</v>
      </c>
      <c r="I69" s="65">
        <v>145000</v>
      </c>
      <c r="J69" s="51">
        <v>144637.27</v>
      </c>
      <c r="K69" s="53">
        <f t="shared" si="1"/>
        <v>99.74984137931034</v>
      </c>
      <c r="L69" s="16"/>
    </row>
    <row r="70" spans="1:12" ht="16.5" customHeight="1">
      <c r="A70" s="9">
        <v>64</v>
      </c>
      <c r="B70" s="9"/>
      <c r="C70" s="9"/>
      <c r="D70" s="9"/>
      <c r="E70" s="14" t="s">
        <v>393</v>
      </c>
      <c r="F70" s="15"/>
      <c r="G70" s="15"/>
      <c r="H70" s="51">
        <v>190000</v>
      </c>
      <c r="I70" s="51">
        <v>276000</v>
      </c>
      <c r="J70" s="51">
        <v>272682.83</v>
      </c>
      <c r="K70" s="53">
        <f t="shared" si="1"/>
        <v>98.79812681159422</v>
      </c>
      <c r="L70" s="16"/>
    </row>
    <row r="71" spans="1:12" ht="16.5" customHeight="1">
      <c r="A71" s="9">
        <v>65</v>
      </c>
      <c r="B71" s="9"/>
      <c r="C71" s="9"/>
      <c r="D71" s="9"/>
      <c r="E71" s="14" t="s">
        <v>753</v>
      </c>
      <c r="F71" s="15"/>
      <c r="G71" s="15"/>
      <c r="H71" s="51">
        <v>80000</v>
      </c>
      <c r="I71" s="51">
        <v>59300</v>
      </c>
      <c r="J71" s="51">
        <v>59294.68</v>
      </c>
      <c r="K71" s="53">
        <f t="shared" si="1"/>
        <v>99.9910286677909</v>
      </c>
      <c r="L71" s="16"/>
    </row>
    <row r="72" spans="1:12" ht="16.5" customHeight="1">
      <c r="A72" s="9">
        <v>66</v>
      </c>
      <c r="B72" s="9"/>
      <c r="C72" s="9"/>
      <c r="D72" s="9"/>
      <c r="E72" s="14" t="s">
        <v>491</v>
      </c>
      <c r="F72" s="15"/>
      <c r="G72" s="15"/>
      <c r="H72" s="51">
        <v>180000</v>
      </c>
      <c r="I72" s="51">
        <v>318500</v>
      </c>
      <c r="J72" s="51">
        <v>300802.32</v>
      </c>
      <c r="K72" s="53">
        <f t="shared" si="1"/>
        <v>94.44342857142858</v>
      </c>
      <c r="L72" s="16"/>
    </row>
    <row r="73" spans="1:12" ht="16.5" customHeight="1">
      <c r="A73" s="9">
        <v>67</v>
      </c>
      <c r="B73" s="9"/>
      <c r="C73" s="9"/>
      <c r="D73" s="9"/>
      <c r="E73" s="14" t="s">
        <v>394</v>
      </c>
      <c r="F73" s="15"/>
      <c r="G73" s="15"/>
      <c r="H73" s="51">
        <v>20000</v>
      </c>
      <c r="I73" s="51">
        <v>20200</v>
      </c>
      <c r="J73" s="51">
        <v>20154.4</v>
      </c>
      <c r="K73" s="53">
        <f t="shared" si="1"/>
        <v>99.77425742574259</v>
      </c>
      <c r="L73" s="16"/>
    </row>
    <row r="74" spans="1:12" ht="16.5" customHeight="1">
      <c r="A74" s="9">
        <v>68</v>
      </c>
      <c r="B74" s="9"/>
      <c r="C74" s="9"/>
      <c r="D74" s="9"/>
      <c r="E74" s="14" t="s">
        <v>635</v>
      </c>
      <c r="F74" s="15"/>
      <c r="G74" s="15"/>
      <c r="H74" s="51">
        <v>0</v>
      </c>
      <c r="I74" s="51">
        <v>180000</v>
      </c>
      <c r="J74" s="51">
        <v>178341.64</v>
      </c>
      <c r="K74" s="53">
        <f t="shared" si="1"/>
        <v>99.0786888888889</v>
      </c>
      <c r="L74" s="16"/>
    </row>
    <row r="75" spans="1:12" ht="30.75" customHeight="1">
      <c r="A75" s="9">
        <v>69</v>
      </c>
      <c r="B75" s="9"/>
      <c r="C75" s="9"/>
      <c r="D75" s="9"/>
      <c r="E75" s="14" t="s">
        <v>636</v>
      </c>
      <c r="F75" s="15"/>
      <c r="G75" s="15"/>
      <c r="H75" s="51">
        <v>0</v>
      </c>
      <c r="I75" s="51">
        <v>86000</v>
      </c>
      <c r="J75" s="51">
        <v>85058.4</v>
      </c>
      <c r="K75" s="53">
        <f t="shared" si="1"/>
        <v>98.90511627906976</v>
      </c>
      <c r="L75" s="16"/>
    </row>
    <row r="76" spans="1:12" ht="17.25" customHeight="1">
      <c r="A76" s="9">
        <v>70</v>
      </c>
      <c r="B76" s="9"/>
      <c r="C76" s="9"/>
      <c r="D76" s="9"/>
      <c r="E76" s="14" t="s">
        <v>637</v>
      </c>
      <c r="F76" s="15"/>
      <c r="G76" s="15"/>
      <c r="H76" s="51">
        <v>0</v>
      </c>
      <c r="I76" s="51">
        <v>292449.99</v>
      </c>
      <c r="J76" s="51">
        <v>194999.99</v>
      </c>
      <c r="K76" s="53">
        <f t="shared" si="1"/>
        <v>66.6780634870256</v>
      </c>
      <c r="L76" s="16"/>
    </row>
    <row r="77" spans="1:12" s="48" customFormat="1" ht="12.75">
      <c r="A77" s="41">
        <v>71</v>
      </c>
      <c r="B77" s="26"/>
      <c r="C77" s="26"/>
      <c r="D77" s="26">
        <v>4300</v>
      </c>
      <c r="E77" s="27" t="s">
        <v>807</v>
      </c>
      <c r="F77" s="28">
        <f>SUM(F78:F83)</f>
        <v>276000</v>
      </c>
      <c r="G77" s="28">
        <f>SUM(G78:G85)</f>
        <v>672000</v>
      </c>
      <c r="H77" s="55">
        <f>SUM(H78:H86)</f>
        <v>717000</v>
      </c>
      <c r="I77" s="55">
        <f>SUM(I78:I86)</f>
        <v>803580</v>
      </c>
      <c r="J77" s="55">
        <f>SUM(J78:J86)</f>
        <v>756086.14</v>
      </c>
      <c r="K77" s="55">
        <f aca="true" t="shared" si="4" ref="K77:K146">SUM(J77/I77)*100</f>
        <v>94.08971602080689</v>
      </c>
      <c r="L77" s="47"/>
    </row>
    <row r="78" spans="1:12" ht="12.75">
      <c r="A78" s="9">
        <v>72</v>
      </c>
      <c r="B78" s="9"/>
      <c r="C78" s="9"/>
      <c r="D78" s="9"/>
      <c r="E78" s="14" t="s">
        <v>812</v>
      </c>
      <c r="F78" s="15">
        <v>165000</v>
      </c>
      <c r="G78" s="15">
        <v>330000</v>
      </c>
      <c r="H78" s="51">
        <v>340000</v>
      </c>
      <c r="I78" s="51">
        <v>309000</v>
      </c>
      <c r="J78" s="51">
        <v>308186.57</v>
      </c>
      <c r="K78" s="53">
        <f t="shared" si="4"/>
        <v>99.73675404530744</v>
      </c>
      <c r="L78" s="16"/>
    </row>
    <row r="79" spans="1:12" ht="12.75">
      <c r="A79" s="9">
        <v>73</v>
      </c>
      <c r="B79" s="9"/>
      <c r="C79" s="9"/>
      <c r="D79" s="9"/>
      <c r="E79" s="14" t="s">
        <v>593</v>
      </c>
      <c r="F79" s="15">
        <v>6000</v>
      </c>
      <c r="G79" s="15">
        <v>6000</v>
      </c>
      <c r="H79" s="51">
        <v>6000</v>
      </c>
      <c r="I79" s="51">
        <v>23600</v>
      </c>
      <c r="J79" s="51">
        <v>23539.24</v>
      </c>
      <c r="K79" s="53">
        <f t="shared" si="4"/>
        <v>99.74254237288136</v>
      </c>
      <c r="L79" s="16"/>
    </row>
    <row r="80" spans="1:12" ht="12.75">
      <c r="A80" s="9">
        <v>74</v>
      </c>
      <c r="B80" s="9"/>
      <c r="C80" s="9"/>
      <c r="D80" s="9"/>
      <c r="E80" s="14" t="s">
        <v>690</v>
      </c>
      <c r="F80" s="15">
        <v>45000</v>
      </c>
      <c r="G80" s="15">
        <v>50000</v>
      </c>
      <c r="H80" s="51">
        <v>110000</v>
      </c>
      <c r="I80" s="51">
        <v>103400</v>
      </c>
      <c r="J80" s="51">
        <v>84361.8</v>
      </c>
      <c r="K80" s="53">
        <f t="shared" si="4"/>
        <v>81.58781431334623</v>
      </c>
      <c r="L80" s="16"/>
    </row>
    <row r="81" spans="1:12" ht="12.75">
      <c r="A81" s="9">
        <v>75</v>
      </c>
      <c r="B81" s="9"/>
      <c r="C81" s="9"/>
      <c r="D81" s="9"/>
      <c r="E81" s="14" t="s">
        <v>592</v>
      </c>
      <c r="F81" s="15">
        <v>30000</v>
      </c>
      <c r="G81" s="15">
        <v>60000</v>
      </c>
      <c r="H81" s="51">
        <v>80000</v>
      </c>
      <c r="I81" s="51">
        <v>45000</v>
      </c>
      <c r="J81" s="51">
        <v>43096.5</v>
      </c>
      <c r="K81" s="53">
        <f t="shared" si="4"/>
        <v>95.77</v>
      </c>
      <c r="L81" s="16"/>
    </row>
    <row r="82" spans="1:12" ht="12.75">
      <c r="A82" s="9">
        <v>76</v>
      </c>
      <c r="B82" s="9"/>
      <c r="C82" s="9"/>
      <c r="D82" s="9"/>
      <c r="E82" s="14" t="s">
        <v>444</v>
      </c>
      <c r="F82" s="15"/>
      <c r="G82" s="15">
        <v>6000</v>
      </c>
      <c r="H82" s="51">
        <v>6000</v>
      </c>
      <c r="I82" s="51">
        <v>6000</v>
      </c>
      <c r="J82" s="51">
        <v>6000</v>
      </c>
      <c r="K82" s="53">
        <f t="shared" si="4"/>
        <v>100</v>
      </c>
      <c r="L82" s="16"/>
    </row>
    <row r="83" spans="1:12" ht="12.75">
      <c r="A83" s="9">
        <v>77</v>
      </c>
      <c r="B83" s="9"/>
      <c r="C83" s="9"/>
      <c r="D83" s="9"/>
      <c r="E83" s="14" t="s">
        <v>488</v>
      </c>
      <c r="F83" s="15">
        <v>30000</v>
      </c>
      <c r="G83" s="15">
        <v>70000</v>
      </c>
      <c r="H83" s="51">
        <v>70000</v>
      </c>
      <c r="I83" s="51">
        <v>122500</v>
      </c>
      <c r="J83" s="51">
        <v>120862.03</v>
      </c>
      <c r="K83" s="53">
        <f t="shared" si="4"/>
        <v>98.66288163265307</v>
      </c>
      <c r="L83" s="16"/>
    </row>
    <row r="84" spans="1:12" ht="12.75">
      <c r="A84" s="9">
        <v>78</v>
      </c>
      <c r="B84" s="9"/>
      <c r="C84" s="9"/>
      <c r="D84" s="9"/>
      <c r="E84" s="45" t="s">
        <v>395</v>
      </c>
      <c r="F84" s="15"/>
      <c r="G84" s="15">
        <v>100000</v>
      </c>
      <c r="H84" s="51">
        <v>50000</v>
      </c>
      <c r="I84" s="51">
        <v>0</v>
      </c>
      <c r="J84" s="51">
        <v>0</v>
      </c>
      <c r="K84" s="53" t="e">
        <f t="shared" si="4"/>
        <v>#DIV/0!</v>
      </c>
      <c r="L84" s="16"/>
    </row>
    <row r="85" spans="1:12" ht="12.75">
      <c r="A85" s="9">
        <v>79</v>
      </c>
      <c r="B85" s="9"/>
      <c r="C85" s="9"/>
      <c r="D85" s="9"/>
      <c r="E85" s="14" t="s">
        <v>9</v>
      </c>
      <c r="F85" s="15"/>
      <c r="G85" s="15">
        <v>50000</v>
      </c>
      <c r="H85" s="51">
        <v>50000</v>
      </c>
      <c r="I85" s="51">
        <v>194080</v>
      </c>
      <c r="J85" s="51">
        <v>170040</v>
      </c>
      <c r="K85" s="53">
        <f t="shared" si="4"/>
        <v>87.61335531739489</v>
      </c>
      <c r="L85" s="16"/>
    </row>
    <row r="86" spans="1:12" ht="12.75">
      <c r="A86" s="9">
        <v>80</v>
      </c>
      <c r="B86" s="9"/>
      <c r="C86" s="9"/>
      <c r="D86" s="9"/>
      <c r="E86" s="14" t="s">
        <v>387</v>
      </c>
      <c r="F86" s="15"/>
      <c r="G86" s="15">
        <v>0</v>
      </c>
      <c r="H86" s="51">
        <v>5000</v>
      </c>
      <c r="I86" s="51">
        <v>0</v>
      </c>
      <c r="J86" s="51">
        <v>0</v>
      </c>
      <c r="K86" s="53" t="e">
        <f t="shared" si="4"/>
        <v>#DIV/0!</v>
      </c>
      <c r="L86" s="16"/>
    </row>
    <row r="87" spans="1:12" s="48" customFormat="1" ht="12.75">
      <c r="A87" s="41">
        <v>81</v>
      </c>
      <c r="B87" s="26"/>
      <c r="C87" s="26"/>
      <c r="D87" s="26">
        <v>4590</v>
      </c>
      <c r="E87" s="27" t="s">
        <v>638</v>
      </c>
      <c r="F87" s="28"/>
      <c r="G87" s="28"/>
      <c r="H87" s="101">
        <v>0</v>
      </c>
      <c r="I87" s="55">
        <f>SUM(I88)</f>
        <v>2000</v>
      </c>
      <c r="J87" s="55">
        <f>SUM(J88)</f>
        <v>1304.02</v>
      </c>
      <c r="K87" s="55">
        <f t="shared" si="4"/>
        <v>65.201</v>
      </c>
      <c r="L87" s="47"/>
    </row>
    <row r="88" spans="1:12" ht="12.75">
      <c r="A88" s="9">
        <v>82</v>
      </c>
      <c r="B88" s="9"/>
      <c r="C88" s="9"/>
      <c r="D88" s="9"/>
      <c r="E88" s="42" t="s">
        <v>638</v>
      </c>
      <c r="F88" s="15"/>
      <c r="G88" s="15"/>
      <c r="H88" s="51">
        <v>0</v>
      </c>
      <c r="I88" s="51">
        <v>2000</v>
      </c>
      <c r="J88" s="51">
        <v>1304.02</v>
      </c>
      <c r="K88" s="53">
        <f t="shared" si="4"/>
        <v>65.201</v>
      </c>
      <c r="L88" s="16"/>
    </row>
    <row r="89" spans="1:12" s="48" customFormat="1" ht="12.75">
      <c r="A89" s="41">
        <v>83</v>
      </c>
      <c r="B89" s="26"/>
      <c r="C89" s="26"/>
      <c r="D89" s="26">
        <v>6050</v>
      </c>
      <c r="E89" s="27" t="s">
        <v>809</v>
      </c>
      <c r="F89" s="28">
        <f>SUM(F90:F90)</f>
        <v>40000</v>
      </c>
      <c r="G89" s="28">
        <f>SUM(G90:G90)</f>
        <v>10975000</v>
      </c>
      <c r="H89" s="55">
        <f>SUM(H90:H90)</f>
        <v>7690000</v>
      </c>
      <c r="I89" s="55">
        <f>SUM(I90:I90)</f>
        <v>10169241</v>
      </c>
      <c r="J89" s="55">
        <f>SUM(J90:J90)</f>
        <v>9387220.78</v>
      </c>
      <c r="K89" s="55">
        <f t="shared" si="4"/>
        <v>92.30994505882985</v>
      </c>
      <c r="L89" s="47"/>
    </row>
    <row r="90" spans="1:12" ht="15" customHeight="1">
      <c r="A90" s="9">
        <v>84</v>
      </c>
      <c r="B90" s="9"/>
      <c r="C90" s="9"/>
      <c r="D90" s="9"/>
      <c r="E90" s="42" t="s">
        <v>428</v>
      </c>
      <c r="F90" s="43">
        <v>40000</v>
      </c>
      <c r="G90" s="43">
        <v>10975000</v>
      </c>
      <c r="H90" s="52">
        <v>7690000</v>
      </c>
      <c r="I90" s="52">
        <v>10169241</v>
      </c>
      <c r="J90" s="52">
        <v>9387220.78</v>
      </c>
      <c r="K90" s="53">
        <f t="shared" si="4"/>
        <v>92.30994505882985</v>
      </c>
      <c r="L90" s="16"/>
    </row>
    <row r="91" spans="1:12" ht="12.75">
      <c r="A91" s="9">
        <v>85</v>
      </c>
      <c r="B91" s="9" t="s">
        <v>732</v>
      </c>
      <c r="C91" s="13">
        <v>60095</v>
      </c>
      <c r="D91" s="13" t="s">
        <v>734</v>
      </c>
      <c r="E91" s="18" t="s">
        <v>810</v>
      </c>
      <c r="F91" s="19" t="e">
        <f>SUM(F92+F95+F101+#REF!+#REF!)</f>
        <v>#REF!</v>
      </c>
      <c r="G91" s="19">
        <f>SUM(G92+G95+G101+G99)</f>
        <v>878000</v>
      </c>
      <c r="H91" s="53">
        <f>SUM(H92+H95+H101+H99)</f>
        <v>851000</v>
      </c>
      <c r="I91" s="53">
        <f>SUM(I92+I95+I101+I99)</f>
        <v>1500530</v>
      </c>
      <c r="J91" s="53">
        <f>SUM(J92+J95+J101+J99)</f>
        <v>1452313.1800000002</v>
      </c>
      <c r="K91" s="53">
        <f t="shared" si="4"/>
        <v>96.7866807061505</v>
      </c>
      <c r="L91" s="20"/>
    </row>
    <row r="92" spans="1:12" s="48" customFormat="1" ht="12.75">
      <c r="A92" s="41">
        <v>86</v>
      </c>
      <c r="B92" s="26" t="s">
        <v>732</v>
      </c>
      <c r="C92" s="26" t="s">
        <v>733</v>
      </c>
      <c r="D92" s="26">
        <v>4270</v>
      </c>
      <c r="E92" s="27" t="s">
        <v>745</v>
      </c>
      <c r="F92" s="28">
        <f>SUM(F93:F94)</f>
        <v>136000</v>
      </c>
      <c r="G92" s="28">
        <f>SUM(G93:G94)</f>
        <v>205000</v>
      </c>
      <c r="H92" s="55">
        <f>SUM(H93:H94)</f>
        <v>225000</v>
      </c>
      <c r="I92" s="55">
        <f>SUM(I93:I94)</f>
        <v>224400</v>
      </c>
      <c r="J92" s="55">
        <f>SUM(J93:J94)</f>
        <v>222516.04</v>
      </c>
      <c r="K92" s="55">
        <f t="shared" si="4"/>
        <v>99.16044563279857</v>
      </c>
      <c r="L92" s="47"/>
    </row>
    <row r="93" spans="1:12" ht="12.75">
      <c r="A93" s="9">
        <v>87</v>
      </c>
      <c r="B93" s="9" t="s">
        <v>732</v>
      </c>
      <c r="C93" s="9" t="s">
        <v>733</v>
      </c>
      <c r="D93" s="9"/>
      <c r="E93" s="14" t="s">
        <v>813</v>
      </c>
      <c r="F93" s="15">
        <v>120000</v>
      </c>
      <c r="G93" s="15">
        <v>180000</v>
      </c>
      <c r="H93" s="51">
        <v>200000</v>
      </c>
      <c r="I93" s="51">
        <v>199400</v>
      </c>
      <c r="J93" s="51">
        <v>199336.04</v>
      </c>
      <c r="K93" s="53">
        <f t="shared" si="4"/>
        <v>99.96792377131395</v>
      </c>
      <c r="L93" s="16"/>
    </row>
    <row r="94" spans="1:12" ht="13.5" customHeight="1">
      <c r="A94" s="9">
        <v>88</v>
      </c>
      <c r="B94" s="9"/>
      <c r="C94" s="9"/>
      <c r="D94" s="9"/>
      <c r="E94" s="14" t="s">
        <v>492</v>
      </c>
      <c r="F94" s="15">
        <v>16000</v>
      </c>
      <c r="G94" s="15">
        <v>25000</v>
      </c>
      <c r="H94" s="51">
        <v>25000</v>
      </c>
      <c r="I94" s="51">
        <v>25000</v>
      </c>
      <c r="J94" s="51">
        <v>23180</v>
      </c>
      <c r="K94" s="53">
        <f t="shared" si="4"/>
        <v>92.72</v>
      </c>
      <c r="L94" s="16"/>
    </row>
    <row r="95" spans="1:12" s="48" customFormat="1" ht="12.75">
      <c r="A95" s="41">
        <v>89</v>
      </c>
      <c r="B95" s="26"/>
      <c r="C95" s="26"/>
      <c r="D95" s="26">
        <v>4300</v>
      </c>
      <c r="E95" s="27" t="s">
        <v>807</v>
      </c>
      <c r="F95" s="28">
        <f>SUM(F96:F98)</f>
        <v>70000</v>
      </c>
      <c r="G95" s="28">
        <f>SUM(G96:G98)</f>
        <v>100000</v>
      </c>
      <c r="H95" s="55">
        <f>SUM(H96:H98)</f>
        <v>120000</v>
      </c>
      <c r="I95" s="55">
        <f>SUM(I96:I98)</f>
        <v>151600</v>
      </c>
      <c r="J95" s="55">
        <f>SUM(J96:J98)</f>
        <v>151538.02</v>
      </c>
      <c r="K95" s="55">
        <f t="shared" si="4"/>
        <v>99.9591160949868</v>
      </c>
      <c r="L95" s="47"/>
    </row>
    <row r="96" spans="1:12" ht="12.75" customHeight="1">
      <c r="A96" s="9">
        <v>90</v>
      </c>
      <c r="B96" s="9"/>
      <c r="C96" s="9"/>
      <c r="D96" s="9"/>
      <c r="E96" s="14" t="s">
        <v>612</v>
      </c>
      <c r="F96" s="15">
        <v>20000</v>
      </c>
      <c r="G96" s="15">
        <v>40000</v>
      </c>
      <c r="H96" s="51">
        <v>40000</v>
      </c>
      <c r="I96" s="51">
        <v>135100</v>
      </c>
      <c r="J96" s="51">
        <v>135069.24</v>
      </c>
      <c r="K96" s="53">
        <f t="shared" si="4"/>
        <v>99.97723168023686</v>
      </c>
      <c r="L96" s="16"/>
    </row>
    <row r="97" spans="1:12" ht="12.75" customHeight="1">
      <c r="A97" s="9">
        <v>91</v>
      </c>
      <c r="B97" s="9"/>
      <c r="C97" s="9"/>
      <c r="D97" s="9"/>
      <c r="E97" s="14" t="s">
        <v>379</v>
      </c>
      <c r="F97" s="15"/>
      <c r="G97" s="15">
        <v>30000</v>
      </c>
      <c r="H97" s="51">
        <v>50000</v>
      </c>
      <c r="I97" s="51">
        <v>16500</v>
      </c>
      <c r="J97" s="51">
        <v>16468.78</v>
      </c>
      <c r="K97" s="53">
        <f t="shared" si="4"/>
        <v>99.81078787878788</v>
      </c>
      <c r="L97" s="16"/>
    </row>
    <row r="98" spans="1:12" ht="12.75">
      <c r="A98" s="9">
        <v>92</v>
      </c>
      <c r="B98" s="9"/>
      <c r="C98" s="9"/>
      <c r="D98" s="9"/>
      <c r="E98" s="14" t="s">
        <v>167</v>
      </c>
      <c r="F98" s="15">
        <v>50000</v>
      </c>
      <c r="G98" s="15">
        <v>30000</v>
      </c>
      <c r="H98" s="51">
        <v>30000</v>
      </c>
      <c r="I98" s="51">
        <v>0</v>
      </c>
      <c r="J98" s="51">
        <v>0</v>
      </c>
      <c r="K98" s="53" t="e">
        <f t="shared" si="4"/>
        <v>#DIV/0!</v>
      </c>
      <c r="L98" s="16"/>
    </row>
    <row r="99" spans="1:12" s="48" customFormat="1" ht="12.75">
      <c r="A99" s="41">
        <v>93</v>
      </c>
      <c r="B99" s="26"/>
      <c r="C99" s="26"/>
      <c r="D99" s="26">
        <v>4430</v>
      </c>
      <c r="E99" s="27" t="s">
        <v>808</v>
      </c>
      <c r="F99" s="28"/>
      <c r="G99" s="28">
        <f>SUM(G100)</f>
        <v>5000</v>
      </c>
      <c r="H99" s="55">
        <f>SUM(H100)</f>
        <v>6000</v>
      </c>
      <c r="I99" s="55">
        <f>SUM(I100)</f>
        <v>7500</v>
      </c>
      <c r="J99" s="55">
        <f>SUM(J100)</f>
        <v>7415.31</v>
      </c>
      <c r="K99" s="55">
        <f t="shared" si="4"/>
        <v>98.8708</v>
      </c>
      <c r="L99" s="47"/>
    </row>
    <row r="100" spans="1:12" ht="12.75">
      <c r="A100" s="9">
        <v>94</v>
      </c>
      <c r="B100" s="9"/>
      <c r="C100" s="9"/>
      <c r="D100" s="9"/>
      <c r="E100" s="14" t="s">
        <v>489</v>
      </c>
      <c r="F100" s="15"/>
      <c r="G100" s="15">
        <v>5000</v>
      </c>
      <c r="H100" s="51">
        <v>6000</v>
      </c>
      <c r="I100" s="51">
        <v>7500</v>
      </c>
      <c r="J100" s="51">
        <v>7415.31</v>
      </c>
      <c r="K100" s="53">
        <f t="shared" si="4"/>
        <v>98.8708</v>
      </c>
      <c r="L100" s="16"/>
    </row>
    <row r="101" spans="1:12" s="48" customFormat="1" ht="16.5" customHeight="1">
      <c r="A101" s="41">
        <v>95</v>
      </c>
      <c r="B101" s="26"/>
      <c r="C101" s="26"/>
      <c r="D101" s="26">
        <v>6050</v>
      </c>
      <c r="E101" s="27" t="s">
        <v>809</v>
      </c>
      <c r="F101" s="28">
        <f>SUM(F102:F102)</f>
        <v>90000</v>
      </c>
      <c r="G101" s="28">
        <f>SUM(G102:G102)</f>
        <v>568000</v>
      </c>
      <c r="H101" s="55">
        <f>SUM(H102:H102)</f>
        <v>500000</v>
      </c>
      <c r="I101" s="55">
        <f>SUM(I102:I102)</f>
        <v>1117030</v>
      </c>
      <c r="J101" s="55">
        <f>SUM(J102:J102)</f>
        <v>1070843.81</v>
      </c>
      <c r="K101" s="55">
        <f t="shared" si="4"/>
        <v>95.86526861409274</v>
      </c>
      <c r="L101" s="47"/>
    </row>
    <row r="102" spans="1:12" ht="16.5" customHeight="1">
      <c r="A102" s="9">
        <v>96</v>
      </c>
      <c r="B102" s="9"/>
      <c r="C102" s="9"/>
      <c r="D102" s="9"/>
      <c r="E102" s="42" t="s">
        <v>429</v>
      </c>
      <c r="F102" s="43">
        <v>90000</v>
      </c>
      <c r="G102" s="43">
        <v>568000</v>
      </c>
      <c r="H102" s="52">
        <v>500000</v>
      </c>
      <c r="I102" s="52">
        <v>1117030</v>
      </c>
      <c r="J102" s="52">
        <v>1070843.81</v>
      </c>
      <c r="K102" s="53">
        <f t="shared" si="4"/>
        <v>95.86526861409274</v>
      </c>
      <c r="L102" s="16"/>
    </row>
    <row r="103" spans="1:12" ht="12.75">
      <c r="A103" s="9">
        <v>97</v>
      </c>
      <c r="B103" s="115" t="s">
        <v>463</v>
      </c>
      <c r="C103" s="116"/>
      <c r="D103" s="116"/>
      <c r="E103" s="116"/>
      <c r="F103" s="21" t="e">
        <f>SUM(F50+F58+F91)</f>
        <v>#REF!</v>
      </c>
      <c r="G103" s="21">
        <f>SUM(G50+G58+G91)</f>
        <v>14166000</v>
      </c>
      <c r="H103" s="54">
        <f>SUM(H50+H58+H91)</f>
        <v>12169000</v>
      </c>
      <c r="I103" s="54">
        <f>SUM(I50+I58+I91)</f>
        <v>16015800.99</v>
      </c>
      <c r="J103" s="54">
        <f>SUM(J50+J58+J91)</f>
        <v>14953202.709999999</v>
      </c>
      <c r="K103" s="53">
        <f t="shared" si="4"/>
        <v>93.36531291401866</v>
      </c>
      <c r="L103" s="22"/>
    </row>
    <row r="104" spans="1:12" ht="13.5" customHeight="1">
      <c r="A104" s="9">
        <v>98</v>
      </c>
      <c r="B104" s="9">
        <v>700</v>
      </c>
      <c r="C104" s="13">
        <v>70004</v>
      </c>
      <c r="D104" s="13" t="s">
        <v>734</v>
      </c>
      <c r="E104" s="18" t="s">
        <v>478</v>
      </c>
      <c r="F104" s="19">
        <f>SUM(F105+F107+F109+F112+F115)</f>
        <v>106000</v>
      </c>
      <c r="G104" s="19">
        <f>SUM(G105+G107+G109+G112+G115)</f>
        <v>99500</v>
      </c>
      <c r="H104" s="53">
        <f>SUM(H105+H107+H109+H112+H115)</f>
        <v>380000</v>
      </c>
      <c r="I104" s="53">
        <f>SUM(I105+I107+I109+I112+I115+I117)</f>
        <v>347201</v>
      </c>
      <c r="J104" s="53">
        <f>SUM(J105+J107+J109+J112+J115+J117)</f>
        <v>317651.6</v>
      </c>
      <c r="K104" s="53">
        <f t="shared" si="4"/>
        <v>91.48925262312032</v>
      </c>
      <c r="L104" s="20"/>
    </row>
    <row r="105" spans="1:12" s="48" customFormat="1" ht="12" customHeight="1">
      <c r="A105" s="41">
        <v>99</v>
      </c>
      <c r="B105" s="26"/>
      <c r="C105" s="26"/>
      <c r="D105" s="26">
        <v>4210</v>
      </c>
      <c r="E105" s="27" t="s">
        <v>742</v>
      </c>
      <c r="F105" s="28">
        <f>SUM(F106:F106)</f>
        <v>500</v>
      </c>
      <c r="G105" s="28">
        <f>SUM(G106:G106)</f>
        <v>1500</v>
      </c>
      <c r="H105" s="55">
        <f>SUM(H106:H106)</f>
        <v>1000</v>
      </c>
      <c r="I105" s="55">
        <f>SUM(I106:I106)</f>
        <v>13000</v>
      </c>
      <c r="J105" s="55">
        <f>SUM(J106:J106)</f>
        <v>2983.76</v>
      </c>
      <c r="K105" s="55">
        <f t="shared" si="4"/>
        <v>22.952</v>
      </c>
      <c r="L105" s="47"/>
    </row>
    <row r="106" spans="1:12" ht="12" customHeight="1">
      <c r="A106" s="9">
        <v>100</v>
      </c>
      <c r="B106" s="9"/>
      <c r="C106" s="13"/>
      <c r="D106" s="9"/>
      <c r="E106" s="14" t="s">
        <v>515</v>
      </c>
      <c r="F106" s="15">
        <v>500</v>
      </c>
      <c r="G106" s="15">
        <v>1500</v>
      </c>
      <c r="H106" s="51">
        <v>1000</v>
      </c>
      <c r="I106" s="51">
        <v>13000</v>
      </c>
      <c r="J106" s="51">
        <v>2983.76</v>
      </c>
      <c r="K106" s="53">
        <f t="shared" si="4"/>
        <v>22.952</v>
      </c>
      <c r="L106" s="16"/>
    </row>
    <row r="107" spans="1:12" s="48" customFormat="1" ht="12.75">
      <c r="A107" s="41">
        <v>101</v>
      </c>
      <c r="B107" s="26" t="s">
        <v>732</v>
      </c>
      <c r="C107" s="26" t="s">
        <v>733</v>
      </c>
      <c r="D107" s="26">
        <v>4260</v>
      </c>
      <c r="E107" s="27" t="s">
        <v>744</v>
      </c>
      <c r="F107" s="28">
        <f>SUM(F108:F108)</f>
        <v>10000</v>
      </c>
      <c r="G107" s="28">
        <f>SUM(G108:G108)</f>
        <v>12000</v>
      </c>
      <c r="H107" s="55">
        <f>SUM(H108:H108)</f>
        <v>10000</v>
      </c>
      <c r="I107" s="55">
        <f>SUM(I108:I108)</f>
        <v>7000</v>
      </c>
      <c r="J107" s="55">
        <f>SUM(J108:J108)</f>
        <v>6007.8</v>
      </c>
      <c r="K107" s="55">
        <f t="shared" si="4"/>
        <v>85.82571428571428</v>
      </c>
      <c r="L107" s="47"/>
    </row>
    <row r="108" spans="1:12" ht="12.75">
      <c r="A108" s="9">
        <v>102</v>
      </c>
      <c r="B108" s="9" t="s">
        <v>732</v>
      </c>
      <c r="C108" s="9" t="s">
        <v>733</v>
      </c>
      <c r="D108" s="9"/>
      <c r="E108" s="14" t="s">
        <v>2</v>
      </c>
      <c r="F108" s="15">
        <v>10000</v>
      </c>
      <c r="G108" s="15">
        <v>12000</v>
      </c>
      <c r="H108" s="51">
        <v>10000</v>
      </c>
      <c r="I108" s="51">
        <v>7000</v>
      </c>
      <c r="J108" s="51">
        <v>6007.8</v>
      </c>
      <c r="K108" s="53">
        <f t="shared" si="4"/>
        <v>85.82571428571428</v>
      </c>
      <c r="L108" s="16"/>
    </row>
    <row r="109" spans="1:12" s="48" customFormat="1" ht="12.75">
      <c r="A109" s="41">
        <v>103</v>
      </c>
      <c r="B109" s="26" t="s">
        <v>732</v>
      </c>
      <c r="C109" s="26" t="s">
        <v>733</v>
      </c>
      <c r="D109" s="26">
        <v>4270</v>
      </c>
      <c r="E109" s="27" t="s">
        <v>745</v>
      </c>
      <c r="F109" s="28">
        <f>SUM(F110:F110)</f>
        <v>85000</v>
      </c>
      <c r="G109" s="28">
        <f>SUM(G110:G111)</f>
        <v>73000</v>
      </c>
      <c r="H109" s="55">
        <f>SUM(H110:H111)</f>
        <v>336000</v>
      </c>
      <c r="I109" s="55">
        <f>SUM(I110:I111)</f>
        <v>133201</v>
      </c>
      <c r="J109" s="55">
        <f>SUM(J110:J111)</f>
        <v>126465.23</v>
      </c>
      <c r="K109" s="55">
        <f t="shared" si="4"/>
        <v>94.94315357992808</v>
      </c>
      <c r="L109" s="47"/>
    </row>
    <row r="110" spans="1:12" ht="12.75">
      <c r="A110" s="9">
        <v>104</v>
      </c>
      <c r="B110" s="9" t="s">
        <v>732</v>
      </c>
      <c r="C110" s="9" t="s">
        <v>733</v>
      </c>
      <c r="D110" s="9"/>
      <c r="E110" s="14" t="s">
        <v>106</v>
      </c>
      <c r="F110" s="15">
        <v>85000</v>
      </c>
      <c r="G110" s="15">
        <v>58000</v>
      </c>
      <c r="H110" s="51">
        <v>326000</v>
      </c>
      <c r="I110" s="51">
        <v>123201</v>
      </c>
      <c r="J110" s="51">
        <v>116465.23</v>
      </c>
      <c r="K110" s="53">
        <f t="shared" si="4"/>
        <v>94.53269859822566</v>
      </c>
      <c r="L110" s="16"/>
    </row>
    <row r="111" spans="1:12" ht="12.75">
      <c r="A111" s="9">
        <v>105</v>
      </c>
      <c r="B111" s="9"/>
      <c r="C111" s="9"/>
      <c r="D111" s="9"/>
      <c r="E111" s="14" t="s">
        <v>364</v>
      </c>
      <c r="F111" s="15"/>
      <c r="G111" s="15">
        <v>15000</v>
      </c>
      <c r="H111" s="51">
        <v>10000</v>
      </c>
      <c r="I111" s="51">
        <v>10000</v>
      </c>
      <c r="J111" s="51">
        <v>10000</v>
      </c>
      <c r="K111" s="53">
        <f t="shared" si="4"/>
        <v>100</v>
      </c>
      <c r="L111" s="16"/>
    </row>
    <row r="112" spans="1:12" s="48" customFormat="1" ht="12.75">
      <c r="A112" s="41">
        <v>106</v>
      </c>
      <c r="B112" s="26" t="s">
        <v>732</v>
      </c>
      <c r="C112" s="26" t="s">
        <v>733</v>
      </c>
      <c r="D112" s="26">
        <v>4300</v>
      </c>
      <c r="E112" s="27" t="s">
        <v>807</v>
      </c>
      <c r="F112" s="28">
        <f>SUM(F113:F113)</f>
        <v>8000</v>
      </c>
      <c r="G112" s="28">
        <f>SUM(G113:G113)</f>
        <v>10000</v>
      </c>
      <c r="H112" s="55">
        <f>SUM(H113:H114)</f>
        <v>30000</v>
      </c>
      <c r="I112" s="55">
        <f>SUM(I113:I114)</f>
        <v>21000</v>
      </c>
      <c r="J112" s="55">
        <f>SUM(J113:J114)</f>
        <v>14525.689999999999</v>
      </c>
      <c r="K112" s="55">
        <f t="shared" si="4"/>
        <v>69.16995238095237</v>
      </c>
      <c r="L112" s="47"/>
    </row>
    <row r="113" spans="1:12" ht="12.75">
      <c r="A113" s="9">
        <v>107</v>
      </c>
      <c r="B113" s="9" t="s">
        <v>732</v>
      </c>
      <c r="C113" s="9" t="s">
        <v>733</v>
      </c>
      <c r="D113" s="9"/>
      <c r="E113" s="14" t="s">
        <v>516</v>
      </c>
      <c r="F113" s="15">
        <v>8000</v>
      </c>
      <c r="G113" s="15">
        <v>10000</v>
      </c>
      <c r="H113" s="51">
        <v>10000</v>
      </c>
      <c r="I113" s="51">
        <v>12100</v>
      </c>
      <c r="J113" s="51">
        <v>5800.05</v>
      </c>
      <c r="K113" s="53">
        <f t="shared" si="4"/>
        <v>47.934297520661154</v>
      </c>
      <c r="L113" s="16"/>
    </row>
    <row r="114" spans="1:12" ht="12.75">
      <c r="A114" s="9">
        <v>108</v>
      </c>
      <c r="B114" s="9"/>
      <c r="C114" s="9"/>
      <c r="D114" s="9"/>
      <c r="E114" s="14" t="s">
        <v>754</v>
      </c>
      <c r="F114" s="15"/>
      <c r="G114" s="15"/>
      <c r="H114" s="51">
        <v>20000</v>
      </c>
      <c r="I114" s="51">
        <v>8900</v>
      </c>
      <c r="J114" s="51">
        <v>8725.64</v>
      </c>
      <c r="K114" s="53">
        <f t="shared" si="4"/>
        <v>98.0408988764045</v>
      </c>
      <c r="L114" s="16"/>
    </row>
    <row r="115" spans="1:12" s="48" customFormat="1" ht="12.75">
      <c r="A115" s="41">
        <v>109</v>
      </c>
      <c r="B115" s="26" t="s">
        <v>732</v>
      </c>
      <c r="C115" s="26" t="s">
        <v>733</v>
      </c>
      <c r="D115" s="26">
        <v>4430</v>
      </c>
      <c r="E115" s="27" t="s">
        <v>808</v>
      </c>
      <c r="F115" s="28">
        <f>SUM(F116)</f>
        <v>2500</v>
      </c>
      <c r="G115" s="28">
        <f>SUM(G116)</f>
        <v>3000</v>
      </c>
      <c r="H115" s="55">
        <f>SUM(H116)</f>
        <v>3000</v>
      </c>
      <c r="I115" s="55">
        <f>SUM(I116)</f>
        <v>3000</v>
      </c>
      <c r="J115" s="55">
        <f>SUM(J116)</f>
        <v>2450</v>
      </c>
      <c r="K115" s="55">
        <f t="shared" si="4"/>
        <v>81.66666666666667</v>
      </c>
      <c r="L115" s="47"/>
    </row>
    <row r="116" spans="1:12" ht="12.75">
      <c r="A116" s="9">
        <v>110</v>
      </c>
      <c r="B116" s="9" t="s">
        <v>732</v>
      </c>
      <c r="C116" s="9" t="s">
        <v>733</v>
      </c>
      <c r="D116" s="9"/>
      <c r="E116" s="14" t="s">
        <v>517</v>
      </c>
      <c r="F116" s="15">
        <v>2500</v>
      </c>
      <c r="G116" s="15">
        <v>3000</v>
      </c>
      <c r="H116" s="51">
        <v>3000</v>
      </c>
      <c r="I116" s="51">
        <v>3000</v>
      </c>
      <c r="J116" s="51">
        <v>2450</v>
      </c>
      <c r="K116" s="53">
        <f t="shared" si="4"/>
        <v>81.66666666666667</v>
      </c>
      <c r="L116" s="16"/>
    </row>
    <row r="117" spans="1:12" s="48" customFormat="1" ht="12.75">
      <c r="A117" s="41">
        <v>111</v>
      </c>
      <c r="B117" s="26"/>
      <c r="C117" s="26"/>
      <c r="D117" s="26">
        <v>6050</v>
      </c>
      <c r="E117" s="27" t="s">
        <v>809</v>
      </c>
      <c r="F117" s="28"/>
      <c r="G117" s="28"/>
      <c r="H117" s="55">
        <f>SUM(H118)</f>
        <v>0</v>
      </c>
      <c r="I117" s="55">
        <f>SUM(I118)</f>
        <v>170000</v>
      </c>
      <c r="J117" s="55">
        <f>SUM(J118)</f>
        <v>165219.12</v>
      </c>
      <c r="K117" s="55">
        <f t="shared" si="4"/>
        <v>97.18771764705882</v>
      </c>
      <c r="L117" s="47"/>
    </row>
    <row r="118" spans="1:12" ht="12.75">
      <c r="A118" s="9">
        <v>112</v>
      </c>
      <c r="B118" s="9"/>
      <c r="C118" s="9"/>
      <c r="D118" s="9"/>
      <c r="E118" s="42" t="s">
        <v>428</v>
      </c>
      <c r="F118" s="15"/>
      <c r="G118" s="15"/>
      <c r="H118" s="51">
        <v>0</v>
      </c>
      <c r="I118" s="51">
        <v>170000</v>
      </c>
      <c r="J118" s="51">
        <v>165219.12</v>
      </c>
      <c r="K118" s="53">
        <f t="shared" si="4"/>
        <v>97.18771764705882</v>
      </c>
      <c r="L118" s="16"/>
    </row>
    <row r="119" spans="1:12" ht="12.75">
      <c r="A119" s="9">
        <v>113</v>
      </c>
      <c r="B119" s="9" t="s">
        <v>732</v>
      </c>
      <c r="C119" s="13">
        <v>70005</v>
      </c>
      <c r="D119" s="13" t="s">
        <v>734</v>
      </c>
      <c r="E119" s="18" t="s">
        <v>3</v>
      </c>
      <c r="F119" s="19" t="e">
        <f>SUM(#REF!+#REF!+F120+F127+#REF!+F129+F131)</f>
        <v>#REF!</v>
      </c>
      <c r="G119" s="19">
        <f>SUM(G120+G127+G129+G131)</f>
        <v>1325000</v>
      </c>
      <c r="H119" s="53">
        <f>SUM(H120+H127+H129+H131)</f>
        <v>2690000</v>
      </c>
      <c r="I119" s="53">
        <f>SUM(I120+I127+I129+I131)</f>
        <v>1910000</v>
      </c>
      <c r="J119" s="53">
        <f>SUM(J120+J127+J129+J131)</f>
        <v>689501.96</v>
      </c>
      <c r="K119" s="53">
        <f t="shared" si="4"/>
        <v>36.09957905759162</v>
      </c>
      <c r="L119" s="20"/>
    </row>
    <row r="120" spans="1:12" s="48" customFormat="1" ht="12.75">
      <c r="A120" s="41">
        <v>114</v>
      </c>
      <c r="B120" s="26" t="s">
        <v>732</v>
      </c>
      <c r="C120" s="26" t="s">
        <v>733</v>
      </c>
      <c r="D120" s="26">
        <v>4300</v>
      </c>
      <c r="E120" s="27" t="s">
        <v>807</v>
      </c>
      <c r="F120" s="28">
        <f>SUM(F121:F124)</f>
        <v>43000</v>
      </c>
      <c r="G120" s="28">
        <f>SUM(G121:G126)</f>
        <v>320000</v>
      </c>
      <c r="H120" s="55">
        <f>SUM(H121:H126)</f>
        <v>235000</v>
      </c>
      <c r="I120" s="55">
        <f>SUM(I121:I126)</f>
        <v>195000</v>
      </c>
      <c r="J120" s="55">
        <f>SUM(J121:J126)</f>
        <v>102250.86</v>
      </c>
      <c r="K120" s="55">
        <f t="shared" si="4"/>
        <v>52.436338461538455</v>
      </c>
      <c r="L120" s="47"/>
    </row>
    <row r="121" spans="1:12" ht="12.75">
      <c r="A121" s="9">
        <v>115</v>
      </c>
      <c r="B121" s="9"/>
      <c r="C121" s="9"/>
      <c r="D121" s="9"/>
      <c r="E121" s="14" t="s">
        <v>613</v>
      </c>
      <c r="F121" s="15">
        <v>15000</v>
      </c>
      <c r="G121" s="15">
        <v>25000</v>
      </c>
      <c r="H121" s="51">
        <v>25000</v>
      </c>
      <c r="I121" s="51">
        <v>23389.73</v>
      </c>
      <c r="J121" s="51">
        <v>12267.73</v>
      </c>
      <c r="K121" s="53">
        <f t="shared" si="4"/>
        <v>52.449215959312056</v>
      </c>
      <c r="L121" s="16"/>
    </row>
    <row r="122" spans="1:12" ht="12.75">
      <c r="A122" s="9">
        <v>116</v>
      </c>
      <c r="B122" s="9"/>
      <c r="C122" s="9"/>
      <c r="D122" s="9"/>
      <c r="E122" s="14" t="s">
        <v>614</v>
      </c>
      <c r="F122" s="15">
        <v>10000</v>
      </c>
      <c r="G122" s="15">
        <v>10000</v>
      </c>
      <c r="H122" s="51">
        <v>10000</v>
      </c>
      <c r="I122" s="51">
        <v>11610.27</v>
      </c>
      <c r="J122" s="51">
        <v>11610.27</v>
      </c>
      <c r="K122" s="53">
        <f t="shared" si="4"/>
        <v>100</v>
      </c>
      <c r="L122" s="16"/>
    </row>
    <row r="123" spans="1:12" ht="12.75">
      <c r="A123" s="9">
        <v>117</v>
      </c>
      <c r="B123" s="9"/>
      <c r="C123" s="9"/>
      <c r="D123" s="9"/>
      <c r="E123" s="14" t="s">
        <v>746</v>
      </c>
      <c r="F123" s="15">
        <v>10000</v>
      </c>
      <c r="G123" s="15">
        <v>20000</v>
      </c>
      <c r="H123" s="51">
        <v>10000</v>
      </c>
      <c r="I123" s="51">
        <v>10000</v>
      </c>
      <c r="J123" s="51">
        <v>2476.26</v>
      </c>
      <c r="K123" s="53">
        <f t="shared" si="4"/>
        <v>24.762600000000003</v>
      </c>
      <c r="L123" s="16"/>
    </row>
    <row r="124" spans="1:12" ht="12.75">
      <c r="A124" s="9">
        <v>118</v>
      </c>
      <c r="B124" s="9"/>
      <c r="C124" s="9"/>
      <c r="D124" s="9"/>
      <c r="E124" s="14" t="s">
        <v>288</v>
      </c>
      <c r="F124" s="15">
        <v>8000</v>
      </c>
      <c r="G124" s="15">
        <v>5000</v>
      </c>
      <c r="H124" s="51">
        <v>5000</v>
      </c>
      <c r="I124" s="51">
        <v>5000</v>
      </c>
      <c r="J124" s="51">
        <v>1342</v>
      </c>
      <c r="K124" s="53">
        <f t="shared" si="4"/>
        <v>26.840000000000003</v>
      </c>
      <c r="L124" s="16"/>
    </row>
    <row r="125" spans="1:12" ht="12.75">
      <c r="A125" s="9">
        <v>119</v>
      </c>
      <c r="B125" s="9"/>
      <c r="C125" s="9"/>
      <c r="D125" s="9"/>
      <c r="E125" s="42" t="s">
        <v>722</v>
      </c>
      <c r="F125" s="43">
        <v>0</v>
      </c>
      <c r="G125" s="43">
        <v>235000</v>
      </c>
      <c r="H125" s="52">
        <v>150000</v>
      </c>
      <c r="I125" s="52">
        <v>110000</v>
      </c>
      <c r="J125" s="52">
        <v>54692.6</v>
      </c>
      <c r="K125" s="53">
        <f t="shared" si="4"/>
        <v>49.72054545454545</v>
      </c>
      <c r="L125" s="16"/>
    </row>
    <row r="126" spans="1:12" ht="12.75">
      <c r="A126" s="9">
        <v>120</v>
      </c>
      <c r="B126" s="9"/>
      <c r="C126" s="9"/>
      <c r="D126" s="9"/>
      <c r="E126" s="14" t="s">
        <v>723</v>
      </c>
      <c r="F126" s="15">
        <v>0</v>
      </c>
      <c r="G126" s="15">
        <v>25000</v>
      </c>
      <c r="H126" s="51">
        <v>35000</v>
      </c>
      <c r="I126" s="51">
        <v>35000</v>
      </c>
      <c r="J126" s="51">
        <v>19862</v>
      </c>
      <c r="K126" s="53">
        <f t="shared" si="4"/>
        <v>56.748571428571424</v>
      </c>
      <c r="L126" s="16"/>
    </row>
    <row r="127" spans="1:12" s="48" customFormat="1" ht="12.75">
      <c r="A127" s="41">
        <v>121</v>
      </c>
      <c r="B127" s="26" t="s">
        <v>732</v>
      </c>
      <c r="C127" s="26" t="s">
        <v>733</v>
      </c>
      <c r="D127" s="26">
        <v>4430</v>
      </c>
      <c r="E127" s="27" t="s">
        <v>808</v>
      </c>
      <c r="F127" s="28">
        <f>SUM(F128)</f>
        <v>55000</v>
      </c>
      <c r="G127" s="28">
        <f>SUM(G128)</f>
        <v>55000</v>
      </c>
      <c r="H127" s="55">
        <f>SUM(H128)</f>
        <v>55000</v>
      </c>
      <c r="I127" s="55">
        <f>SUM(I128)</f>
        <v>55000</v>
      </c>
      <c r="J127" s="55">
        <f>SUM(J128)</f>
        <v>36592.1</v>
      </c>
      <c r="K127" s="55">
        <f t="shared" si="4"/>
        <v>66.5310909090909</v>
      </c>
      <c r="L127" s="47"/>
    </row>
    <row r="128" spans="1:12" ht="11.25" customHeight="1">
      <c r="A128" s="9">
        <v>122</v>
      </c>
      <c r="B128" s="9" t="s">
        <v>732</v>
      </c>
      <c r="C128" s="9" t="s">
        <v>733</v>
      </c>
      <c r="D128" s="9"/>
      <c r="E128" s="14" t="s">
        <v>135</v>
      </c>
      <c r="F128" s="15">
        <v>55000</v>
      </c>
      <c r="G128" s="15">
        <v>55000</v>
      </c>
      <c r="H128" s="51">
        <v>55000</v>
      </c>
      <c r="I128" s="51">
        <v>55000</v>
      </c>
      <c r="J128" s="51">
        <v>36592.1</v>
      </c>
      <c r="K128" s="53">
        <f t="shared" si="4"/>
        <v>66.5310909090909</v>
      </c>
      <c r="L128" s="16"/>
    </row>
    <row r="129" spans="1:12" s="48" customFormat="1" ht="12.75">
      <c r="A129" s="41">
        <v>123</v>
      </c>
      <c r="B129" s="26"/>
      <c r="C129" s="26" t="s">
        <v>581</v>
      </c>
      <c r="D129" s="26">
        <v>4590</v>
      </c>
      <c r="E129" s="27" t="s">
        <v>445</v>
      </c>
      <c r="F129" s="28">
        <f>SUM(F130:F130)</f>
        <v>150000</v>
      </c>
      <c r="G129" s="28">
        <f>SUM(G130)</f>
        <v>900000</v>
      </c>
      <c r="H129" s="55">
        <f>SUM(H130)</f>
        <v>2200000</v>
      </c>
      <c r="I129" s="55">
        <f>SUM(I130)</f>
        <v>1420000</v>
      </c>
      <c r="J129" s="55">
        <f>SUM(J130)</f>
        <v>310659</v>
      </c>
      <c r="K129" s="55">
        <f t="shared" si="4"/>
        <v>21.877394366197183</v>
      </c>
      <c r="L129" s="47"/>
    </row>
    <row r="130" spans="1:12" ht="12.75">
      <c r="A130" s="9">
        <v>124</v>
      </c>
      <c r="B130" s="9"/>
      <c r="C130" s="9"/>
      <c r="D130" s="9"/>
      <c r="E130" s="42" t="s">
        <v>4</v>
      </c>
      <c r="F130" s="43">
        <v>150000</v>
      </c>
      <c r="G130" s="43">
        <v>900000</v>
      </c>
      <c r="H130" s="52">
        <v>2200000</v>
      </c>
      <c r="I130" s="52">
        <v>1420000</v>
      </c>
      <c r="J130" s="52">
        <v>310659</v>
      </c>
      <c r="K130" s="53">
        <f t="shared" si="4"/>
        <v>21.877394366197183</v>
      </c>
      <c r="L130" s="16"/>
    </row>
    <row r="131" spans="1:12" s="48" customFormat="1" ht="12.75">
      <c r="A131" s="41">
        <v>125</v>
      </c>
      <c r="B131" s="26" t="s">
        <v>732</v>
      </c>
      <c r="C131" s="26" t="s">
        <v>733</v>
      </c>
      <c r="D131" s="26">
        <v>6060</v>
      </c>
      <c r="E131" s="27" t="s">
        <v>73</v>
      </c>
      <c r="F131" s="28">
        <f>SUM(F132)</f>
        <v>50000</v>
      </c>
      <c r="G131" s="28">
        <f>SUM(G132)</f>
        <v>50000</v>
      </c>
      <c r="H131" s="55">
        <f>SUM(H132)</f>
        <v>200000</v>
      </c>
      <c r="I131" s="55">
        <f>SUM(I132)</f>
        <v>240000</v>
      </c>
      <c r="J131" s="55">
        <f>SUM(J132)</f>
        <v>240000</v>
      </c>
      <c r="K131" s="55">
        <f t="shared" si="4"/>
        <v>100</v>
      </c>
      <c r="L131" s="47"/>
    </row>
    <row r="132" spans="1:12" ht="15.75" customHeight="1">
      <c r="A132" s="9">
        <v>126</v>
      </c>
      <c r="B132" s="9"/>
      <c r="C132" s="9"/>
      <c r="D132" s="9"/>
      <c r="E132" s="14" t="s">
        <v>429</v>
      </c>
      <c r="F132" s="15">
        <v>50000</v>
      </c>
      <c r="G132" s="15">
        <v>50000</v>
      </c>
      <c r="H132" s="51">
        <v>200000</v>
      </c>
      <c r="I132" s="51">
        <v>240000</v>
      </c>
      <c r="J132" s="51">
        <v>240000</v>
      </c>
      <c r="K132" s="53">
        <f t="shared" si="4"/>
        <v>100</v>
      </c>
      <c r="L132" s="16"/>
    </row>
    <row r="133" spans="1:12" ht="12.75">
      <c r="A133" s="9">
        <v>127</v>
      </c>
      <c r="B133" s="108" t="s">
        <v>464</v>
      </c>
      <c r="C133" s="109"/>
      <c r="D133" s="109"/>
      <c r="E133" s="109"/>
      <c r="F133" s="21" t="e">
        <f>SUM(F104+F119)</f>
        <v>#REF!</v>
      </c>
      <c r="G133" s="21">
        <f>SUM(G104+G119)</f>
        <v>1424500</v>
      </c>
      <c r="H133" s="54">
        <f>SUM(H104+H119)</f>
        <v>3070000</v>
      </c>
      <c r="I133" s="54">
        <f>SUM(I104+I119)</f>
        <v>2257201</v>
      </c>
      <c r="J133" s="54">
        <f>SUM(J104+J119)</f>
        <v>1007153.5599999999</v>
      </c>
      <c r="K133" s="53">
        <f t="shared" si="4"/>
        <v>44.61957796403599</v>
      </c>
      <c r="L133" s="22"/>
    </row>
    <row r="134" spans="1:12" ht="12.75">
      <c r="A134" s="9">
        <v>128</v>
      </c>
      <c r="B134" s="9">
        <v>710</v>
      </c>
      <c r="C134" s="13">
        <v>71004</v>
      </c>
      <c r="D134" s="13" t="s">
        <v>734</v>
      </c>
      <c r="E134" s="18" t="s">
        <v>43</v>
      </c>
      <c r="F134" s="15" t="e">
        <f>SUM(#REF!+F137)</f>
        <v>#REF!</v>
      </c>
      <c r="G134" s="15">
        <f>SUM(G137)</f>
        <v>200000</v>
      </c>
      <c r="H134" s="51">
        <f>SUM(H137)</f>
        <v>200000</v>
      </c>
      <c r="I134" s="51">
        <f>SUM(I137+I135)</f>
        <v>200000</v>
      </c>
      <c r="J134" s="51">
        <f>SUM(J137+J135)</f>
        <v>80421.74</v>
      </c>
      <c r="K134" s="53">
        <f t="shared" si="4"/>
        <v>40.21087000000001</v>
      </c>
      <c r="L134" s="20"/>
    </row>
    <row r="135" spans="1:12" s="48" customFormat="1" ht="12.75">
      <c r="A135" s="41">
        <v>129</v>
      </c>
      <c r="B135" s="26"/>
      <c r="C135" s="26"/>
      <c r="D135" s="26">
        <v>4170</v>
      </c>
      <c r="E135" s="27" t="s">
        <v>524</v>
      </c>
      <c r="F135" s="28"/>
      <c r="G135" s="28"/>
      <c r="H135" s="55">
        <f>SUM(H136)</f>
        <v>0</v>
      </c>
      <c r="I135" s="55">
        <f>SUM(I136)</f>
        <v>4700</v>
      </c>
      <c r="J135" s="55">
        <f>SUM(J136)</f>
        <v>4700</v>
      </c>
      <c r="K135" s="55">
        <f t="shared" si="4"/>
        <v>100</v>
      </c>
      <c r="L135" s="47"/>
    </row>
    <row r="136" spans="1:12" ht="12.75">
      <c r="A136" s="9">
        <v>130</v>
      </c>
      <c r="B136" s="9"/>
      <c r="C136" s="13"/>
      <c r="D136" s="13"/>
      <c r="E136" s="14" t="s">
        <v>524</v>
      </c>
      <c r="F136" s="15"/>
      <c r="G136" s="15"/>
      <c r="H136" s="51">
        <v>0</v>
      </c>
      <c r="I136" s="51">
        <v>4700</v>
      </c>
      <c r="J136" s="51">
        <v>4700</v>
      </c>
      <c r="K136" s="53">
        <f t="shared" si="4"/>
        <v>100</v>
      </c>
      <c r="L136" s="20"/>
    </row>
    <row r="137" spans="1:12" s="48" customFormat="1" ht="12.75">
      <c r="A137" s="41">
        <v>131</v>
      </c>
      <c r="B137" s="26" t="s">
        <v>732</v>
      </c>
      <c r="C137" s="26" t="s">
        <v>733</v>
      </c>
      <c r="D137" s="26">
        <v>4300</v>
      </c>
      <c r="E137" s="27" t="s">
        <v>807</v>
      </c>
      <c r="F137" s="28">
        <f>SUM(F138)</f>
        <v>110000</v>
      </c>
      <c r="G137" s="28">
        <f>SUM(G138)</f>
        <v>200000</v>
      </c>
      <c r="H137" s="55">
        <f>SUM(H138)</f>
        <v>200000</v>
      </c>
      <c r="I137" s="55">
        <f>SUM(I138)</f>
        <v>195300</v>
      </c>
      <c r="J137" s="55">
        <f>SUM(J138)</f>
        <v>75721.74</v>
      </c>
      <c r="K137" s="55">
        <f t="shared" si="4"/>
        <v>38.772012288786485</v>
      </c>
      <c r="L137" s="47"/>
    </row>
    <row r="138" spans="1:12" ht="12.75">
      <c r="A138" s="9">
        <v>132</v>
      </c>
      <c r="B138" s="9" t="s">
        <v>732</v>
      </c>
      <c r="C138" s="9" t="s">
        <v>733</v>
      </c>
      <c r="D138" s="9"/>
      <c r="E138" s="14" t="s">
        <v>455</v>
      </c>
      <c r="F138" s="15">
        <v>110000</v>
      </c>
      <c r="G138" s="15">
        <v>200000</v>
      </c>
      <c r="H138" s="51">
        <v>200000</v>
      </c>
      <c r="I138" s="51">
        <v>195300</v>
      </c>
      <c r="J138" s="51">
        <v>75721.74</v>
      </c>
      <c r="K138" s="53">
        <f t="shared" si="4"/>
        <v>38.772012288786485</v>
      </c>
      <c r="L138" s="16"/>
    </row>
    <row r="139" spans="1:12" ht="12.75">
      <c r="A139" s="9">
        <v>133</v>
      </c>
      <c r="B139" s="108" t="s">
        <v>465</v>
      </c>
      <c r="C139" s="109"/>
      <c r="D139" s="109"/>
      <c r="E139" s="109"/>
      <c r="F139" s="21" t="e">
        <f>SUM(F134)</f>
        <v>#REF!</v>
      </c>
      <c r="G139" s="21">
        <f>SUM(G134)</f>
        <v>200000</v>
      </c>
      <c r="H139" s="54">
        <f>SUM(H134)</f>
        <v>200000</v>
      </c>
      <c r="I139" s="54">
        <f>SUM(I134)</f>
        <v>200000</v>
      </c>
      <c r="J139" s="54">
        <f>SUM(J134)</f>
        <v>80421.74</v>
      </c>
      <c r="K139" s="53">
        <f t="shared" si="4"/>
        <v>40.21087000000001</v>
      </c>
      <c r="L139" s="22"/>
    </row>
    <row r="140" spans="1:12" ht="12.75">
      <c r="A140" s="9">
        <v>134</v>
      </c>
      <c r="B140" s="9">
        <v>750</v>
      </c>
      <c r="C140" s="13">
        <v>75011</v>
      </c>
      <c r="D140" s="13" t="s">
        <v>734</v>
      </c>
      <c r="E140" s="18" t="s">
        <v>44</v>
      </c>
      <c r="F140" s="19">
        <f>SUM(F141+F143+F145+F147)</f>
        <v>122080</v>
      </c>
      <c r="G140" s="19">
        <f>SUM(G141+G143+G145+G147)</f>
        <v>153632</v>
      </c>
      <c r="H140" s="53">
        <f>SUM(H141+H143+H145+H147)</f>
        <v>157270</v>
      </c>
      <c r="I140" s="53">
        <f>SUM(I141+I143+I145+I147)</f>
        <v>157270</v>
      </c>
      <c r="J140" s="53">
        <f>SUM(J141+J143+J145+J147)</f>
        <v>156162.72</v>
      </c>
      <c r="K140" s="53">
        <f t="shared" si="4"/>
        <v>99.29593692376169</v>
      </c>
      <c r="L140" s="20"/>
    </row>
    <row r="141" spans="1:12" s="48" customFormat="1" ht="12.75">
      <c r="A141" s="41">
        <v>135</v>
      </c>
      <c r="B141" s="26" t="s">
        <v>732</v>
      </c>
      <c r="C141" s="26" t="s">
        <v>733</v>
      </c>
      <c r="D141" s="26">
        <v>4010</v>
      </c>
      <c r="E141" s="27" t="s">
        <v>45</v>
      </c>
      <c r="F141" s="28">
        <f>SUM(F142:F142)</f>
        <v>93430</v>
      </c>
      <c r="G141" s="28">
        <f>SUM(G142:G142)</f>
        <v>117000</v>
      </c>
      <c r="H141" s="55">
        <f>SUM(H142:H142)</f>
        <v>120000</v>
      </c>
      <c r="I141" s="55">
        <f>SUM(I142:I142)</f>
        <v>120000</v>
      </c>
      <c r="J141" s="55">
        <f>SUM(J142:J142)</f>
        <v>120000</v>
      </c>
      <c r="K141" s="55">
        <f t="shared" si="4"/>
        <v>100</v>
      </c>
      <c r="L141" s="47"/>
    </row>
    <row r="142" spans="1:12" ht="12.75">
      <c r="A142" s="9">
        <v>136</v>
      </c>
      <c r="B142" s="9"/>
      <c r="C142" s="9"/>
      <c r="D142" s="9"/>
      <c r="E142" s="14" t="s">
        <v>45</v>
      </c>
      <c r="F142" s="15">
        <v>93430</v>
      </c>
      <c r="G142" s="15">
        <v>117000</v>
      </c>
      <c r="H142" s="51">
        <v>120000</v>
      </c>
      <c r="I142" s="51">
        <v>120000</v>
      </c>
      <c r="J142" s="51">
        <v>120000</v>
      </c>
      <c r="K142" s="53">
        <f t="shared" si="4"/>
        <v>100</v>
      </c>
      <c r="L142" s="16"/>
    </row>
    <row r="143" spans="1:12" s="48" customFormat="1" ht="12.75">
      <c r="A143" s="41">
        <v>137</v>
      </c>
      <c r="B143" s="26" t="s">
        <v>732</v>
      </c>
      <c r="C143" s="26" t="s">
        <v>733</v>
      </c>
      <c r="D143" s="26">
        <v>4040</v>
      </c>
      <c r="E143" s="27" t="s">
        <v>46</v>
      </c>
      <c r="F143" s="28">
        <f>SUM(F144)</f>
        <v>7330</v>
      </c>
      <c r="G143" s="28">
        <f>SUM(G144)</f>
        <v>9800</v>
      </c>
      <c r="H143" s="55">
        <f>SUM(H144)</f>
        <v>9800</v>
      </c>
      <c r="I143" s="55">
        <f>SUM(I144)</f>
        <v>9800</v>
      </c>
      <c r="J143" s="55">
        <f>SUM(J144)</f>
        <v>9800</v>
      </c>
      <c r="K143" s="55">
        <f t="shared" si="4"/>
        <v>100</v>
      </c>
      <c r="L143" s="47"/>
    </row>
    <row r="144" spans="1:12" ht="25.5">
      <c r="A144" s="9">
        <v>138</v>
      </c>
      <c r="B144" s="9" t="s">
        <v>732</v>
      </c>
      <c r="C144" s="9" t="s">
        <v>733</v>
      </c>
      <c r="D144" s="9"/>
      <c r="E144" s="14" t="s">
        <v>640</v>
      </c>
      <c r="F144" s="15">
        <v>7330</v>
      </c>
      <c r="G144" s="15">
        <v>9800</v>
      </c>
      <c r="H144" s="51">
        <v>9800</v>
      </c>
      <c r="I144" s="51">
        <v>9800</v>
      </c>
      <c r="J144" s="51">
        <v>9800</v>
      </c>
      <c r="K144" s="53">
        <f t="shared" si="4"/>
        <v>100</v>
      </c>
      <c r="L144" s="16"/>
    </row>
    <row r="145" spans="1:12" s="48" customFormat="1" ht="12.75">
      <c r="A145" s="41">
        <v>139</v>
      </c>
      <c r="B145" s="26" t="s">
        <v>732</v>
      </c>
      <c r="C145" s="26" t="s">
        <v>733</v>
      </c>
      <c r="D145" s="26">
        <v>4110</v>
      </c>
      <c r="E145" s="27" t="s">
        <v>0</v>
      </c>
      <c r="F145" s="28">
        <f>SUM(F146)</f>
        <v>18850</v>
      </c>
      <c r="G145" s="28">
        <f>SUM(G146)</f>
        <v>23725</v>
      </c>
      <c r="H145" s="55">
        <f>SUM(H146)</f>
        <v>24290</v>
      </c>
      <c r="I145" s="55">
        <f>SUM(I146)</f>
        <v>24290</v>
      </c>
      <c r="J145" s="55">
        <f>SUM(J146)</f>
        <v>23182.72</v>
      </c>
      <c r="K145" s="55">
        <f t="shared" si="4"/>
        <v>95.44141622066694</v>
      </c>
      <c r="L145" s="47"/>
    </row>
    <row r="146" spans="1:12" ht="12.75">
      <c r="A146" s="9">
        <v>140</v>
      </c>
      <c r="B146" s="9" t="s">
        <v>732</v>
      </c>
      <c r="C146" s="9" t="s">
        <v>733</v>
      </c>
      <c r="D146" s="9"/>
      <c r="E146" s="14" t="s">
        <v>0</v>
      </c>
      <c r="F146" s="15">
        <v>18850</v>
      </c>
      <c r="G146" s="15">
        <v>23725</v>
      </c>
      <c r="H146" s="51">
        <v>24290</v>
      </c>
      <c r="I146" s="51">
        <v>24290</v>
      </c>
      <c r="J146" s="51">
        <v>23182.72</v>
      </c>
      <c r="K146" s="53">
        <f t="shared" si="4"/>
        <v>95.44141622066694</v>
      </c>
      <c r="L146" s="16"/>
    </row>
    <row r="147" spans="1:12" s="48" customFormat="1" ht="12.75">
      <c r="A147" s="41">
        <v>141</v>
      </c>
      <c r="B147" s="26" t="s">
        <v>732</v>
      </c>
      <c r="C147" s="26" t="s">
        <v>733</v>
      </c>
      <c r="D147" s="26">
        <v>4120</v>
      </c>
      <c r="E147" s="27" t="s">
        <v>1</v>
      </c>
      <c r="F147" s="28">
        <f>SUM(F148)</f>
        <v>2470</v>
      </c>
      <c r="G147" s="28">
        <f>SUM(G148)</f>
        <v>3107</v>
      </c>
      <c r="H147" s="55">
        <f>SUM(H148)</f>
        <v>3180</v>
      </c>
      <c r="I147" s="55">
        <f>SUM(I148)</f>
        <v>3180</v>
      </c>
      <c r="J147" s="55">
        <f>SUM(J148)</f>
        <v>3180</v>
      </c>
      <c r="K147" s="55">
        <f aca="true" t="shared" si="5" ref="K147:K210">SUM(J147/I147)*100</f>
        <v>100</v>
      </c>
      <c r="L147" s="47"/>
    </row>
    <row r="148" spans="1:12" ht="12.75">
      <c r="A148" s="9">
        <v>142</v>
      </c>
      <c r="B148" s="9" t="s">
        <v>732</v>
      </c>
      <c r="C148" s="9" t="s">
        <v>733</v>
      </c>
      <c r="D148" s="9"/>
      <c r="E148" s="14" t="s">
        <v>1</v>
      </c>
      <c r="F148" s="15">
        <v>2470</v>
      </c>
      <c r="G148" s="15">
        <v>3107</v>
      </c>
      <c r="H148" s="51">
        <v>3180</v>
      </c>
      <c r="I148" s="51">
        <v>3180</v>
      </c>
      <c r="J148" s="51">
        <v>3180</v>
      </c>
      <c r="K148" s="53">
        <f t="shared" si="5"/>
        <v>100</v>
      </c>
      <c r="L148" s="16"/>
    </row>
    <row r="149" spans="1:12" ht="12.75">
      <c r="A149" s="9">
        <v>143</v>
      </c>
      <c r="B149" s="9" t="s">
        <v>732</v>
      </c>
      <c r="C149" s="13">
        <v>75022</v>
      </c>
      <c r="D149" s="13" t="s">
        <v>734</v>
      </c>
      <c r="E149" s="18" t="s">
        <v>47</v>
      </c>
      <c r="F149" s="19">
        <f>SUM(F150+F152+F156+F160+F162)</f>
        <v>125500</v>
      </c>
      <c r="G149" s="19" t="e">
        <f>SUM(G150+G152+G154+G156+G158+#REF!+G160+G162+#REF!+#REF!)</f>
        <v>#REF!</v>
      </c>
      <c r="H149" s="53">
        <f>SUM(H150+H152+H154+H156+H158+H160+H162)</f>
        <v>245600</v>
      </c>
      <c r="I149" s="53">
        <f>SUM(I150+I152+I154+I156+I158+I160+I162)</f>
        <v>245600</v>
      </c>
      <c r="J149" s="53">
        <f>SUM(J150+J152+J154+J156+J158+J160+J162)</f>
        <v>158166.9</v>
      </c>
      <c r="K149" s="53">
        <f t="shared" si="5"/>
        <v>64.40020358306188</v>
      </c>
      <c r="L149" s="20"/>
    </row>
    <row r="150" spans="1:12" s="48" customFormat="1" ht="12.75">
      <c r="A150" s="41">
        <v>144</v>
      </c>
      <c r="B150" s="26" t="s">
        <v>732</v>
      </c>
      <c r="C150" s="26" t="s">
        <v>733</v>
      </c>
      <c r="D150" s="26">
        <v>3030</v>
      </c>
      <c r="E150" s="27" t="s">
        <v>736</v>
      </c>
      <c r="F150" s="28">
        <f>SUM(F151:F151)</f>
        <v>98000</v>
      </c>
      <c r="G150" s="28">
        <f>SUM(G151:G151)</f>
        <v>200000</v>
      </c>
      <c r="H150" s="55">
        <f>SUM(H151)</f>
        <v>210000</v>
      </c>
      <c r="I150" s="55">
        <f>SUM(I151)</f>
        <v>210000</v>
      </c>
      <c r="J150" s="55">
        <f>SUM(J151)</f>
        <v>141252</v>
      </c>
      <c r="K150" s="55">
        <f t="shared" si="5"/>
        <v>67.26285714285714</v>
      </c>
      <c r="L150" s="47"/>
    </row>
    <row r="151" spans="1:12" ht="12.75">
      <c r="A151" s="9">
        <v>145</v>
      </c>
      <c r="B151" s="9" t="s">
        <v>732</v>
      </c>
      <c r="C151" s="9" t="s">
        <v>733</v>
      </c>
      <c r="D151" s="9"/>
      <c r="E151" s="14" t="s">
        <v>48</v>
      </c>
      <c r="F151" s="15">
        <v>98000</v>
      </c>
      <c r="G151" s="15">
        <v>200000</v>
      </c>
      <c r="H151" s="51">
        <v>210000</v>
      </c>
      <c r="I151" s="51">
        <v>210000</v>
      </c>
      <c r="J151" s="51">
        <v>141252</v>
      </c>
      <c r="K151" s="53">
        <f t="shared" si="5"/>
        <v>67.26285714285714</v>
      </c>
      <c r="L151" s="16"/>
    </row>
    <row r="152" spans="1:12" s="48" customFormat="1" ht="12.75">
      <c r="A152" s="41">
        <v>146</v>
      </c>
      <c r="B152" s="26" t="s">
        <v>732</v>
      </c>
      <c r="C152" s="26" t="s">
        <v>733</v>
      </c>
      <c r="D152" s="26">
        <v>4210</v>
      </c>
      <c r="E152" s="27" t="s">
        <v>742</v>
      </c>
      <c r="F152" s="28">
        <f>SUM(F153)</f>
        <v>16000</v>
      </c>
      <c r="G152" s="28">
        <f>SUM(G153)</f>
        <v>10000</v>
      </c>
      <c r="H152" s="55">
        <f>SUM(H153)</f>
        <v>20000</v>
      </c>
      <c r="I152" s="55">
        <f>SUM(I153)</f>
        <v>20000</v>
      </c>
      <c r="J152" s="55">
        <f>SUM(J153)</f>
        <v>9994.5</v>
      </c>
      <c r="K152" s="55">
        <f t="shared" si="5"/>
        <v>49.9725</v>
      </c>
      <c r="L152" s="47"/>
    </row>
    <row r="153" spans="1:12" ht="12.75">
      <c r="A153" s="9">
        <v>147</v>
      </c>
      <c r="B153" s="9" t="s">
        <v>732</v>
      </c>
      <c r="C153" s="9" t="s">
        <v>733</v>
      </c>
      <c r="D153" s="9"/>
      <c r="E153" s="14" t="s">
        <v>651</v>
      </c>
      <c r="F153" s="15">
        <v>16000</v>
      </c>
      <c r="G153" s="15">
        <v>10000</v>
      </c>
      <c r="H153" s="51">
        <v>20000</v>
      </c>
      <c r="I153" s="51">
        <v>20000</v>
      </c>
      <c r="J153" s="51">
        <v>9994.5</v>
      </c>
      <c r="K153" s="53">
        <f t="shared" si="5"/>
        <v>49.9725</v>
      </c>
      <c r="L153" s="16"/>
    </row>
    <row r="154" spans="1:12" s="48" customFormat="1" ht="12.75">
      <c r="A154" s="41">
        <v>148</v>
      </c>
      <c r="B154" s="26"/>
      <c r="C154" s="26"/>
      <c r="D154" s="26">
        <v>4270</v>
      </c>
      <c r="E154" s="27" t="s">
        <v>745</v>
      </c>
      <c r="F154" s="28"/>
      <c r="G154" s="28">
        <f>SUM(G155)</f>
        <v>4000</v>
      </c>
      <c r="H154" s="55">
        <f>SUM(H155)</f>
        <v>4200</v>
      </c>
      <c r="I154" s="55">
        <f>SUM(I155)</f>
        <v>4200</v>
      </c>
      <c r="J154" s="55">
        <f>SUM(J155)</f>
        <v>0</v>
      </c>
      <c r="K154" s="55">
        <f t="shared" si="5"/>
        <v>0</v>
      </c>
      <c r="L154" s="47"/>
    </row>
    <row r="155" spans="1:12" ht="12.75">
      <c r="A155" s="9">
        <v>149</v>
      </c>
      <c r="B155" s="9"/>
      <c r="C155" s="9"/>
      <c r="D155" s="9"/>
      <c r="E155" s="14" t="s">
        <v>532</v>
      </c>
      <c r="F155" s="15"/>
      <c r="G155" s="15">
        <v>4000</v>
      </c>
      <c r="H155" s="51">
        <v>4200</v>
      </c>
      <c r="I155" s="51">
        <v>4200</v>
      </c>
      <c r="J155" s="51">
        <v>0</v>
      </c>
      <c r="K155" s="53">
        <f t="shared" si="5"/>
        <v>0</v>
      </c>
      <c r="L155" s="16"/>
    </row>
    <row r="156" spans="1:12" s="48" customFormat="1" ht="12.75">
      <c r="A156" s="41">
        <v>150</v>
      </c>
      <c r="B156" s="26" t="s">
        <v>732</v>
      </c>
      <c r="C156" s="26" t="s">
        <v>733</v>
      </c>
      <c r="D156" s="26">
        <v>4300</v>
      </c>
      <c r="E156" s="27" t="s">
        <v>807</v>
      </c>
      <c r="F156" s="28">
        <f>SUM(F157)</f>
        <v>6000</v>
      </c>
      <c r="G156" s="28">
        <f>SUM(G157)</f>
        <v>200</v>
      </c>
      <c r="H156" s="55">
        <f>SUM(H157)</f>
        <v>200</v>
      </c>
      <c r="I156" s="55">
        <f>SUM(I157)</f>
        <v>200</v>
      </c>
      <c r="J156" s="55">
        <f>SUM(J157)</f>
        <v>0</v>
      </c>
      <c r="K156" s="55">
        <f t="shared" si="5"/>
        <v>0</v>
      </c>
      <c r="L156" s="47"/>
    </row>
    <row r="157" spans="1:12" ht="12.75">
      <c r="A157" s="9">
        <v>151</v>
      </c>
      <c r="B157" s="9" t="s">
        <v>732</v>
      </c>
      <c r="C157" s="9" t="s">
        <v>733</v>
      </c>
      <c r="D157" s="9"/>
      <c r="E157" s="14" t="s">
        <v>648</v>
      </c>
      <c r="F157" s="15">
        <v>6000</v>
      </c>
      <c r="G157" s="15">
        <v>200</v>
      </c>
      <c r="H157" s="51">
        <v>200</v>
      </c>
      <c r="I157" s="51">
        <v>200</v>
      </c>
      <c r="J157" s="51">
        <v>0</v>
      </c>
      <c r="K157" s="53">
        <f t="shared" si="5"/>
        <v>0</v>
      </c>
      <c r="L157" s="16"/>
    </row>
    <row r="158" spans="1:12" s="48" customFormat="1" ht="25.5">
      <c r="A158" s="41">
        <v>152</v>
      </c>
      <c r="B158" s="26"/>
      <c r="C158" s="26"/>
      <c r="D158" s="26">
        <v>4360</v>
      </c>
      <c r="E158" s="27" t="s">
        <v>280</v>
      </c>
      <c r="F158" s="28"/>
      <c r="G158" s="28">
        <f>SUM(G159)</f>
        <v>2200</v>
      </c>
      <c r="H158" s="55">
        <f>SUM(H159)</f>
        <v>3200</v>
      </c>
      <c r="I158" s="55">
        <f>SUM(I159)</f>
        <v>3200</v>
      </c>
      <c r="J158" s="55">
        <f>SUM(J159)</f>
        <v>3197.32</v>
      </c>
      <c r="K158" s="55">
        <f t="shared" si="5"/>
        <v>99.91625</v>
      </c>
      <c r="L158" s="47"/>
    </row>
    <row r="159" spans="1:12" ht="12.75">
      <c r="A159" s="9">
        <v>153</v>
      </c>
      <c r="B159" s="9"/>
      <c r="C159" s="9"/>
      <c r="D159" s="9"/>
      <c r="E159" s="14" t="s">
        <v>554</v>
      </c>
      <c r="F159" s="15"/>
      <c r="G159" s="15">
        <v>2200</v>
      </c>
      <c r="H159" s="51">
        <v>3200</v>
      </c>
      <c r="I159" s="51">
        <v>3200</v>
      </c>
      <c r="J159" s="51">
        <v>3197.32</v>
      </c>
      <c r="K159" s="53">
        <f t="shared" si="5"/>
        <v>99.91625</v>
      </c>
      <c r="L159" s="16"/>
    </row>
    <row r="160" spans="1:12" s="48" customFormat="1" ht="12.75">
      <c r="A160" s="41">
        <v>154</v>
      </c>
      <c r="B160" s="26" t="s">
        <v>732</v>
      </c>
      <c r="C160" s="26" t="s">
        <v>733</v>
      </c>
      <c r="D160" s="26">
        <v>4410</v>
      </c>
      <c r="E160" s="27" t="s">
        <v>49</v>
      </c>
      <c r="F160" s="28">
        <f>SUM(F161)</f>
        <v>1000</v>
      </c>
      <c r="G160" s="28">
        <f>SUM(G161)</f>
        <v>1000</v>
      </c>
      <c r="H160" s="55">
        <f>SUM(H161)</f>
        <v>1000</v>
      </c>
      <c r="I160" s="55">
        <f>SUM(I161)</f>
        <v>1000</v>
      </c>
      <c r="J160" s="55">
        <f>SUM(J161)</f>
        <v>0</v>
      </c>
      <c r="K160" s="55">
        <f t="shared" si="5"/>
        <v>0</v>
      </c>
      <c r="L160" s="47"/>
    </row>
    <row r="161" spans="1:12" ht="12.75">
      <c r="A161" s="9">
        <v>155</v>
      </c>
      <c r="B161" s="9" t="s">
        <v>732</v>
      </c>
      <c r="C161" s="9" t="s">
        <v>733</v>
      </c>
      <c r="D161" s="9"/>
      <c r="E161" s="14" t="s">
        <v>650</v>
      </c>
      <c r="F161" s="15">
        <v>1000</v>
      </c>
      <c r="G161" s="15">
        <v>1000</v>
      </c>
      <c r="H161" s="51">
        <v>1000</v>
      </c>
      <c r="I161" s="51">
        <v>1000</v>
      </c>
      <c r="J161" s="51">
        <v>0</v>
      </c>
      <c r="K161" s="53">
        <f t="shared" si="5"/>
        <v>0</v>
      </c>
      <c r="L161" s="16"/>
    </row>
    <row r="162" spans="1:12" s="48" customFormat="1" ht="12.75">
      <c r="A162" s="41">
        <v>156</v>
      </c>
      <c r="B162" s="26"/>
      <c r="C162" s="26"/>
      <c r="D162" s="26">
        <v>4420</v>
      </c>
      <c r="E162" s="27" t="s">
        <v>585</v>
      </c>
      <c r="F162" s="28">
        <f>SUM(F163)</f>
        <v>4500</v>
      </c>
      <c r="G162" s="28">
        <f>SUM(G163)</f>
        <v>5000</v>
      </c>
      <c r="H162" s="55">
        <f>SUM(H163)</f>
        <v>7000</v>
      </c>
      <c r="I162" s="55">
        <f>SUM(I163)</f>
        <v>7000</v>
      </c>
      <c r="J162" s="55">
        <f>SUM(J163)</f>
        <v>3723.08</v>
      </c>
      <c r="K162" s="55">
        <f t="shared" si="5"/>
        <v>53.18685714285715</v>
      </c>
      <c r="L162" s="47"/>
    </row>
    <row r="163" spans="1:12" ht="12.75">
      <c r="A163" s="9">
        <v>157</v>
      </c>
      <c r="B163" s="9"/>
      <c r="C163" s="9"/>
      <c r="D163" s="9"/>
      <c r="E163" s="14" t="s">
        <v>649</v>
      </c>
      <c r="F163" s="15">
        <v>4500</v>
      </c>
      <c r="G163" s="15">
        <v>5000</v>
      </c>
      <c r="H163" s="51">
        <v>7000</v>
      </c>
      <c r="I163" s="51">
        <v>7000</v>
      </c>
      <c r="J163" s="51">
        <v>3723.08</v>
      </c>
      <c r="K163" s="53">
        <f t="shared" si="5"/>
        <v>53.18685714285715</v>
      </c>
      <c r="L163" s="16"/>
    </row>
    <row r="164" spans="1:12" ht="12.75">
      <c r="A164" s="9">
        <v>158</v>
      </c>
      <c r="B164" s="9" t="s">
        <v>732</v>
      </c>
      <c r="C164" s="13">
        <v>75023</v>
      </c>
      <c r="D164" s="13" t="s">
        <v>734</v>
      </c>
      <c r="E164" s="18" t="s">
        <v>68</v>
      </c>
      <c r="F164" s="19" t="e">
        <f>SUM(F167+F171+F173+F175+#REF!+F179+F183+F185+F187+F191+F203+F205+F207+F209+#REF!+F219+#REF!+F195)</f>
        <v>#REF!</v>
      </c>
      <c r="G164" s="19">
        <f>SUM(G165+G167+G171+G173+G175+G177+G179+G181+G183+G185+G187+G191+G195+G197+G199+G203+G205+G207+G209+G211+G213+G215+G219+G217)</f>
        <v>5760290</v>
      </c>
      <c r="H164" s="53">
        <f>SUM(H165+H167+H171+H173+H175+H177+H179+H181+H183+H185+H187+H189+H191+H195+H197+H199+H203+H205+H207+H209+H211+H213+H215+H219+H217+H201)</f>
        <v>6866215</v>
      </c>
      <c r="I164" s="53">
        <f>SUM(I165+I167+I171+I173+I175+I177+I179+I181+I183+I185+I187+I189+I191+I195+I197+I199+I203+I205+I207+I209+I211+I213+I215+I219+I217+I201)</f>
        <v>6933937</v>
      </c>
      <c r="J164" s="53">
        <f>SUM(J165+J167+J171+J173+J175+J177+J179+J181+J183+J185+J187+J189+J191+J195+J197+J199+J203+J205+J207+J209+J211+J213+J215+J219+J217+J201)</f>
        <v>6100957.839999999</v>
      </c>
      <c r="K164" s="53">
        <f t="shared" si="5"/>
        <v>87.98692344623262</v>
      </c>
      <c r="L164" s="20"/>
    </row>
    <row r="165" spans="1:12" s="48" customFormat="1" ht="16.5" customHeight="1">
      <c r="A165" s="41">
        <v>159</v>
      </c>
      <c r="B165" s="26"/>
      <c r="C165" s="26"/>
      <c r="D165" s="26">
        <v>3020</v>
      </c>
      <c r="E165" s="27" t="s">
        <v>98</v>
      </c>
      <c r="F165" s="28"/>
      <c r="G165" s="28">
        <f>SUM(G166)</f>
        <v>2000</v>
      </c>
      <c r="H165" s="55">
        <f>SUM(H166)</f>
        <v>5000</v>
      </c>
      <c r="I165" s="55">
        <f>SUM(I166)</f>
        <v>5000</v>
      </c>
      <c r="J165" s="55">
        <f>SUM(J166)</f>
        <v>4130.72</v>
      </c>
      <c r="K165" s="55">
        <f t="shared" si="5"/>
        <v>82.6144</v>
      </c>
      <c r="L165" s="47"/>
    </row>
    <row r="166" spans="1:12" ht="38.25">
      <c r="A166" s="9">
        <v>160</v>
      </c>
      <c r="B166" s="9"/>
      <c r="C166" s="13"/>
      <c r="D166" s="13"/>
      <c r="E166" s="14" t="s">
        <v>391</v>
      </c>
      <c r="F166" s="19"/>
      <c r="G166" s="43">
        <v>2000</v>
      </c>
      <c r="H166" s="52">
        <v>5000</v>
      </c>
      <c r="I166" s="52">
        <v>5000</v>
      </c>
      <c r="J166" s="52">
        <v>4130.72</v>
      </c>
      <c r="K166" s="53">
        <f t="shared" si="5"/>
        <v>82.6144</v>
      </c>
      <c r="L166" s="20"/>
    </row>
    <row r="167" spans="1:12" s="48" customFormat="1" ht="12.75">
      <c r="A167" s="41">
        <v>161</v>
      </c>
      <c r="B167" s="26" t="s">
        <v>732</v>
      </c>
      <c r="C167" s="26" t="s">
        <v>733</v>
      </c>
      <c r="D167" s="26">
        <v>4010</v>
      </c>
      <c r="E167" s="27" t="s">
        <v>45</v>
      </c>
      <c r="F167" s="28">
        <f>SUM(F168:F170)</f>
        <v>2221375</v>
      </c>
      <c r="G167" s="28">
        <f>SUM(G168:G170)</f>
        <v>3357000</v>
      </c>
      <c r="H167" s="55">
        <f>SUM(H168:H170)</f>
        <v>4115000</v>
      </c>
      <c r="I167" s="55">
        <f>SUM(I168:I170)</f>
        <v>4115000</v>
      </c>
      <c r="J167" s="55">
        <f>SUM(J168:J170)</f>
        <v>3584518.9899999998</v>
      </c>
      <c r="K167" s="55">
        <f t="shared" si="5"/>
        <v>87.10860243013366</v>
      </c>
      <c r="L167" s="47"/>
    </row>
    <row r="168" spans="1:12" ht="12.75">
      <c r="A168" s="9">
        <v>162</v>
      </c>
      <c r="B168" s="9" t="s">
        <v>732</v>
      </c>
      <c r="C168" s="9" t="s">
        <v>733</v>
      </c>
      <c r="D168" s="9"/>
      <c r="E168" s="14" t="s">
        <v>69</v>
      </c>
      <c r="F168" s="15">
        <v>2186375</v>
      </c>
      <c r="G168" s="15">
        <v>3208000</v>
      </c>
      <c r="H168" s="51">
        <f>3850000+140000</f>
        <v>3990000</v>
      </c>
      <c r="I168" s="51">
        <f>3850000+140000</f>
        <v>3990000</v>
      </c>
      <c r="J168" s="51">
        <v>3540680.84</v>
      </c>
      <c r="K168" s="53">
        <f t="shared" si="5"/>
        <v>88.73886817042606</v>
      </c>
      <c r="L168" s="16"/>
    </row>
    <row r="169" spans="1:12" ht="12.75">
      <c r="A169" s="9">
        <v>163</v>
      </c>
      <c r="B169" s="9"/>
      <c r="C169" s="9"/>
      <c r="D169" s="9"/>
      <c r="E169" s="14" t="s">
        <v>99</v>
      </c>
      <c r="F169" s="15"/>
      <c r="G169" s="15">
        <v>72000</v>
      </c>
      <c r="H169" s="51">
        <v>75000</v>
      </c>
      <c r="I169" s="51">
        <v>75000</v>
      </c>
      <c r="J169" s="51">
        <v>0</v>
      </c>
      <c r="K169" s="53">
        <f t="shared" si="5"/>
        <v>0</v>
      </c>
      <c r="L169" s="16"/>
    </row>
    <row r="170" spans="1:12" ht="12.75">
      <c r="A170" s="9">
        <v>164</v>
      </c>
      <c r="B170" s="9"/>
      <c r="C170" s="9"/>
      <c r="D170" s="9"/>
      <c r="E170" s="14" t="s">
        <v>628</v>
      </c>
      <c r="F170" s="15">
        <v>35000</v>
      </c>
      <c r="G170" s="15">
        <v>77000</v>
      </c>
      <c r="H170" s="51">
        <v>50000</v>
      </c>
      <c r="I170" s="51">
        <v>50000</v>
      </c>
      <c r="J170" s="51">
        <v>43838.15</v>
      </c>
      <c r="K170" s="53">
        <f t="shared" si="5"/>
        <v>87.67630000000001</v>
      </c>
      <c r="L170" s="16"/>
    </row>
    <row r="171" spans="1:12" s="48" customFormat="1" ht="12.75">
      <c r="A171" s="41">
        <v>165</v>
      </c>
      <c r="B171" s="26" t="s">
        <v>732</v>
      </c>
      <c r="C171" s="26" t="s">
        <v>733</v>
      </c>
      <c r="D171" s="26">
        <v>4040</v>
      </c>
      <c r="E171" s="27" t="s">
        <v>46</v>
      </c>
      <c r="F171" s="28">
        <f>SUM(F172)</f>
        <v>141732</v>
      </c>
      <c r="G171" s="28">
        <f>SUM(G172)</f>
        <v>220000</v>
      </c>
      <c r="H171" s="55">
        <f>SUM(H172)</f>
        <v>250000</v>
      </c>
      <c r="I171" s="55">
        <f>SUM(I172)</f>
        <v>242200</v>
      </c>
      <c r="J171" s="55">
        <f>SUM(J172)</f>
        <v>242143.42</v>
      </c>
      <c r="K171" s="55">
        <f t="shared" si="5"/>
        <v>99.97663914120562</v>
      </c>
      <c r="L171" s="47"/>
    </row>
    <row r="172" spans="1:12" ht="25.5">
      <c r="A172" s="9">
        <v>166</v>
      </c>
      <c r="B172" s="9" t="s">
        <v>732</v>
      </c>
      <c r="C172" s="9" t="s">
        <v>733</v>
      </c>
      <c r="D172" s="9"/>
      <c r="E172" s="14" t="s">
        <v>640</v>
      </c>
      <c r="F172" s="15">
        <v>141732</v>
      </c>
      <c r="G172" s="15">
        <v>220000</v>
      </c>
      <c r="H172" s="51">
        <v>250000</v>
      </c>
      <c r="I172" s="51">
        <v>242200</v>
      </c>
      <c r="J172" s="51">
        <v>242143.42</v>
      </c>
      <c r="K172" s="53">
        <f t="shared" si="5"/>
        <v>99.97663914120562</v>
      </c>
      <c r="L172" s="16"/>
    </row>
    <row r="173" spans="1:12" s="48" customFormat="1" ht="12.75">
      <c r="A173" s="41">
        <v>167</v>
      </c>
      <c r="B173" s="26"/>
      <c r="C173" s="26"/>
      <c r="D173" s="26">
        <v>4100</v>
      </c>
      <c r="E173" s="27" t="s">
        <v>71</v>
      </c>
      <c r="F173" s="28">
        <f>SUM(F174)</f>
        <v>9000</v>
      </c>
      <c r="G173" s="28">
        <f>SUM(G174)</f>
        <v>21000</v>
      </c>
      <c r="H173" s="55">
        <f>SUM(H174)</f>
        <v>22500</v>
      </c>
      <c r="I173" s="55">
        <f>SUM(I174)</f>
        <v>22500</v>
      </c>
      <c r="J173" s="55">
        <f>SUM(J174)</f>
        <v>20043.16</v>
      </c>
      <c r="K173" s="55">
        <f t="shared" si="5"/>
        <v>89.08071111111111</v>
      </c>
      <c r="L173" s="47"/>
    </row>
    <row r="174" spans="1:12" ht="17.25" customHeight="1">
      <c r="A174" s="9">
        <v>168</v>
      </c>
      <c r="B174" s="9"/>
      <c r="C174" s="9"/>
      <c r="D174" s="9"/>
      <c r="E174" s="14" t="s">
        <v>123</v>
      </c>
      <c r="F174" s="15">
        <v>9000</v>
      </c>
      <c r="G174" s="15">
        <v>21000</v>
      </c>
      <c r="H174" s="51">
        <v>22500</v>
      </c>
      <c r="I174" s="51">
        <v>22500</v>
      </c>
      <c r="J174" s="51">
        <v>20043.16</v>
      </c>
      <c r="K174" s="53">
        <f t="shared" si="5"/>
        <v>89.08071111111111</v>
      </c>
      <c r="L174" s="16"/>
    </row>
    <row r="175" spans="1:12" s="48" customFormat="1" ht="12.75">
      <c r="A175" s="41">
        <v>169</v>
      </c>
      <c r="B175" s="26" t="s">
        <v>732</v>
      </c>
      <c r="C175" s="26" t="s">
        <v>733</v>
      </c>
      <c r="D175" s="26">
        <v>4110</v>
      </c>
      <c r="E175" s="27" t="s">
        <v>0</v>
      </c>
      <c r="F175" s="28">
        <f>SUM(F176)</f>
        <v>440000</v>
      </c>
      <c r="G175" s="28">
        <f>SUM(G176)</f>
        <v>649000</v>
      </c>
      <c r="H175" s="55">
        <f>SUM(H176)</f>
        <v>802000</v>
      </c>
      <c r="I175" s="55">
        <f>SUM(I176)</f>
        <v>667000</v>
      </c>
      <c r="J175" s="55">
        <f>SUM(J176)</f>
        <v>546961.32</v>
      </c>
      <c r="K175" s="55">
        <f t="shared" si="5"/>
        <v>82.0031964017991</v>
      </c>
      <c r="L175" s="47"/>
    </row>
    <row r="176" spans="1:12" ht="12.75">
      <c r="A176" s="9">
        <v>170</v>
      </c>
      <c r="B176" s="9" t="s">
        <v>732</v>
      </c>
      <c r="C176" s="9" t="s">
        <v>733</v>
      </c>
      <c r="D176" s="9"/>
      <c r="E176" s="14" t="s">
        <v>0</v>
      </c>
      <c r="F176" s="15">
        <v>440000</v>
      </c>
      <c r="G176" s="15">
        <v>649000</v>
      </c>
      <c r="H176" s="51">
        <v>802000</v>
      </c>
      <c r="I176" s="51">
        <v>667000</v>
      </c>
      <c r="J176" s="51">
        <v>546961.32</v>
      </c>
      <c r="K176" s="53">
        <f t="shared" si="5"/>
        <v>82.0031964017991</v>
      </c>
      <c r="L176" s="16"/>
    </row>
    <row r="177" spans="1:12" s="48" customFormat="1" ht="12.75">
      <c r="A177" s="41">
        <v>171</v>
      </c>
      <c r="B177" s="26"/>
      <c r="C177" s="26"/>
      <c r="D177" s="26">
        <v>4120</v>
      </c>
      <c r="E177" s="27" t="s">
        <v>1</v>
      </c>
      <c r="F177" s="28"/>
      <c r="G177" s="28">
        <f>SUM(G178)</f>
        <v>88000</v>
      </c>
      <c r="H177" s="55">
        <f>SUM(H178)</f>
        <v>103515</v>
      </c>
      <c r="I177" s="55">
        <f>SUM(I178)</f>
        <v>83515</v>
      </c>
      <c r="J177" s="55">
        <f>SUM(J178)</f>
        <v>81556.7</v>
      </c>
      <c r="K177" s="55">
        <f t="shared" si="5"/>
        <v>97.65515176914327</v>
      </c>
      <c r="L177" s="47"/>
    </row>
    <row r="178" spans="1:12" ht="12.75">
      <c r="A178" s="9">
        <v>172</v>
      </c>
      <c r="B178" s="9"/>
      <c r="C178" s="9"/>
      <c r="D178" s="9"/>
      <c r="E178" s="14" t="s">
        <v>1</v>
      </c>
      <c r="F178" s="15"/>
      <c r="G178" s="15">
        <v>88000</v>
      </c>
      <c r="H178" s="51">
        <v>103515</v>
      </c>
      <c r="I178" s="51">
        <v>83515</v>
      </c>
      <c r="J178" s="51">
        <v>81556.7</v>
      </c>
      <c r="K178" s="53">
        <f t="shared" si="5"/>
        <v>97.65515176914327</v>
      </c>
      <c r="L178" s="16"/>
    </row>
    <row r="179" spans="1:12" s="48" customFormat="1" ht="12.75">
      <c r="A179" s="41">
        <v>173</v>
      </c>
      <c r="B179" s="26" t="s">
        <v>732</v>
      </c>
      <c r="C179" s="26" t="s">
        <v>733</v>
      </c>
      <c r="D179" s="26">
        <v>4140</v>
      </c>
      <c r="E179" s="27" t="s">
        <v>615</v>
      </c>
      <c r="F179" s="28">
        <f>SUM(F180)</f>
        <v>12000</v>
      </c>
      <c r="G179" s="28">
        <f>SUM(G180)</f>
        <v>48000</v>
      </c>
      <c r="H179" s="55">
        <f>SUM(H180)</f>
        <v>75000</v>
      </c>
      <c r="I179" s="55">
        <f>SUM(I180)</f>
        <v>66000</v>
      </c>
      <c r="J179" s="55">
        <f>SUM(J180)</f>
        <v>57280</v>
      </c>
      <c r="K179" s="55">
        <f t="shared" si="5"/>
        <v>86.7878787878788</v>
      </c>
      <c r="L179" s="47"/>
    </row>
    <row r="180" spans="1:12" ht="12.75">
      <c r="A180" s="9">
        <v>174</v>
      </c>
      <c r="B180" s="9" t="s">
        <v>732</v>
      </c>
      <c r="C180" s="9" t="s">
        <v>733</v>
      </c>
      <c r="D180" s="9"/>
      <c r="E180" s="14" t="s">
        <v>616</v>
      </c>
      <c r="F180" s="15">
        <v>12000</v>
      </c>
      <c r="G180" s="15">
        <v>48000</v>
      </c>
      <c r="H180" s="51">
        <v>75000</v>
      </c>
      <c r="I180" s="51">
        <v>66000</v>
      </c>
      <c r="J180" s="51">
        <v>57280</v>
      </c>
      <c r="K180" s="53">
        <f t="shared" si="5"/>
        <v>86.7878787878788</v>
      </c>
      <c r="L180" s="16"/>
    </row>
    <row r="181" spans="1:12" s="48" customFormat="1" ht="12.75">
      <c r="A181" s="41">
        <v>175</v>
      </c>
      <c r="B181" s="26"/>
      <c r="C181" s="26"/>
      <c r="D181" s="26">
        <v>4170</v>
      </c>
      <c r="E181" s="27" t="s">
        <v>524</v>
      </c>
      <c r="F181" s="28"/>
      <c r="G181" s="28">
        <f>SUM(G182)</f>
        <v>90000</v>
      </c>
      <c r="H181" s="55">
        <f>SUM(H182)</f>
        <v>98000</v>
      </c>
      <c r="I181" s="55">
        <f>SUM(I182)</f>
        <v>104000</v>
      </c>
      <c r="J181" s="55">
        <f>SUM(J182)</f>
        <v>100085</v>
      </c>
      <c r="K181" s="55">
        <f t="shared" si="5"/>
        <v>96.23557692307692</v>
      </c>
      <c r="L181" s="47"/>
    </row>
    <row r="182" spans="1:12" ht="38.25">
      <c r="A182" s="9">
        <v>176</v>
      </c>
      <c r="B182" s="9"/>
      <c r="C182" s="9"/>
      <c r="D182" s="9"/>
      <c r="E182" s="14" t="s">
        <v>124</v>
      </c>
      <c r="F182" s="15"/>
      <c r="G182" s="15">
        <v>90000</v>
      </c>
      <c r="H182" s="51">
        <v>98000</v>
      </c>
      <c r="I182" s="51">
        <v>104000</v>
      </c>
      <c r="J182" s="51">
        <v>100085</v>
      </c>
      <c r="K182" s="53">
        <f t="shared" si="5"/>
        <v>96.23557692307692</v>
      </c>
      <c r="L182" s="16"/>
    </row>
    <row r="183" spans="1:12" s="48" customFormat="1" ht="12.75">
      <c r="A183" s="41">
        <v>177</v>
      </c>
      <c r="B183" s="26" t="s">
        <v>732</v>
      </c>
      <c r="C183" s="26" t="s">
        <v>733</v>
      </c>
      <c r="D183" s="26">
        <v>4210</v>
      </c>
      <c r="E183" s="27" t="s">
        <v>742</v>
      </c>
      <c r="F183" s="28">
        <f>SUM(F184)</f>
        <v>140000</v>
      </c>
      <c r="G183" s="28">
        <f>SUM(G184)</f>
        <v>165000</v>
      </c>
      <c r="H183" s="55">
        <f>SUM(H184)</f>
        <v>165000</v>
      </c>
      <c r="I183" s="55">
        <f>SUM(I184)</f>
        <v>142227.49</v>
      </c>
      <c r="J183" s="55">
        <f>SUM(J184)</f>
        <v>124778.22</v>
      </c>
      <c r="K183" s="55">
        <f t="shared" si="5"/>
        <v>87.73143644734222</v>
      </c>
      <c r="L183" s="47"/>
    </row>
    <row r="184" spans="1:12" ht="28.5" customHeight="1">
      <c r="A184" s="9">
        <v>178</v>
      </c>
      <c r="B184" s="9" t="s">
        <v>732</v>
      </c>
      <c r="C184" s="9" t="s">
        <v>733</v>
      </c>
      <c r="D184" s="9"/>
      <c r="E184" s="14" t="s">
        <v>125</v>
      </c>
      <c r="F184" s="15">
        <v>140000</v>
      </c>
      <c r="G184" s="15">
        <v>165000</v>
      </c>
      <c r="H184" s="51">
        <v>165000</v>
      </c>
      <c r="I184" s="51">
        <v>142227.49</v>
      </c>
      <c r="J184" s="51">
        <v>124778.22</v>
      </c>
      <c r="K184" s="53">
        <f t="shared" si="5"/>
        <v>87.73143644734222</v>
      </c>
      <c r="L184" s="16"/>
    </row>
    <row r="185" spans="1:12" s="48" customFormat="1" ht="15" customHeight="1">
      <c r="A185" s="41">
        <v>179</v>
      </c>
      <c r="B185" s="26" t="s">
        <v>732</v>
      </c>
      <c r="C185" s="26" t="s">
        <v>733</v>
      </c>
      <c r="D185" s="26">
        <v>4260</v>
      </c>
      <c r="E185" s="27" t="s">
        <v>744</v>
      </c>
      <c r="F185" s="28">
        <f>SUM(F186)</f>
        <v>48000</v>
      </c>
      <c r="G185" s="28">
        <f>SUM(G186)</f>
        <v>55000</v>
      </c>
      <c r="H185" s="55">
        <f>SUM(H186)</f>
        <v>70000</v>
      </c>
      <c r="I185" s="55">
        <f>SUM(I186)</f>
        <v>55000</v>
      </c>
      <c r="J185" s="55">
        <f>SUM(J186)</f>
        <v>43764.25</v>
      </c>
      <c r="K185" s="55">
        <f t="shared" si="5"/>
        <v>79.57136363636363</v>
      </c>
      <c r="L185" s="47"/>
    </row>
    <row r="186" spans="1:12" ht="12.75">
      <c r="A186" s="9">
        <v>180</v>
      </c>
      <c r="B186" s="9" t="s">
        <v>732</v>
      </c>
      <c r="C186" s="9" t="s">
        <v>733</v>
      </c>
      <c r="D186" s="9"/>
      <c r="E186" s="14" t="s">
        <v>639</v>
      </c>
      <c r="F186" s="15">
        <v>48000</v>
      </c>
      <c r="G186" s="15">
        <v>55000</v>
      </c>
      <c r="H186" s="51">
        <v>70000</v>
      </c>
      <c r="I186" s="51">
        <v>55000</v>
      </c>
      <c r="J186" s="51">
        <v>43764.25</v>
      </c>
      <c r="K186" s="53">
        <f t="shared" si="5"/>
        <v>79.57136363636363</v>
      </c>
      <c r="L186" s="16"/>
    </row>
    <row r="187" spans="1:12" s="48" customFormat="1" ht="12.75">
      <c r="A187" s="41">
        <v>181</v>
      </c>
      <c r="B187" s="26"/>
      <c r="C187" s="26"/>
      <c r="D187" s="26">
        <v>4270</v>
      </c>
      <c r="E187" s="27" t="s">
        <v>745</v>
      </c>
      <c r="F187" s="28">
        <f>SUM(F188)</f>
        <v>65000</v>
      </c>
      <c r="G187" s="28">
        <f>SUM(G188)</f>
        <v>30000</v>
      </c>
      <c r="H187" s="55">
        <f>SUM(H188)</f>
        <v>35000</v>
      </c>
      <c r="I187" s="55">
        <f>SUM(I188)</f>
        <v>95000</v>
      </c>
      <c r="J187" s="55">
        <f>SUM(J188)</f>
        <v>92461.24</v>
      </c>
      <c r="K187" s="55">
        <f t="shared" si="5"/>
        <v>97.32762105263159</v>
      </c>
      <c r="L187" s="47"/>
    </row>
    <row r="188" spans="1:12" ht="12.75" customHeight="1">
      <c r="A188" s="9">
        <v>182</v>
      </c>
      <c r="B188" s="9"/>
      <c r="C188" s="9"/>
      <c r="D188" s="9"/>
      <c r="E188" s="14" t="s">
        <v>264</v>
      </c>
      <c r="F188" s="15">
        <v>65000</v>
      </c>
      <c r="G188" s="15">
        <v>30000</v>
      </c>
      <c r="H188" s="51">
        <v>35000</v>
      </c>
      <c r="I188" s="51">
        <v>95000</v>
      </c>
      <c r="J188" s="51">
        <v>92461.24</v>
      </c>
      <c r="K188" s="53">
        <f t="shared" si="5"/>
        <v>97.32762105263159</v>
      </c>
      <c r="L188" s="16"/>
    </row>
    <row r="189" spans="1:12" s="48" customFormat="1" ht="12.75" customHeight="1">
      <c r="A189" s="41">
        <v>183</v>
      </c>
      <c r="B189" s="26"/>
      <c r="C189" s="26"/>
      <c r="D189" s="26">
        <v>4280</v>
      </c>
      <c r="E189" s="27" t="s">
        <v>609</v>
      </c>
      <c r="F189" s="28">
        <f>SUM(F190)</f>
        <v>2000</v>
      </c>
      <c r="G189" s="28">
        <f>SUM(G190)</f>
        <v>4000</v>
      </c>
      <c r="H189" s="55">
        <f>SUM(H190)</f>
        <v>5000</v>
      </c>
      <c r="I189" s="55">
        <f>SUM(I190)</f>
        <v>5000</v>
      </c>
      <c r="J189" s="55">
        <f>SUM(J190)</f>
        <v>3237.5</v>
      </c>
      <c r="K189" s="55">
        <f t="shared" si="5"/>
        <v>64.75</v>
      </c>
      <c r="L189" s="47"/>
    </row>
    <row r="190" spans="1:12" ht="25.5" customHeight="1">
      <c r="A190" s="9">
        <v>184</v>
      </c>
      <c r="B190" s="9"/>
      <c r="C190" s="9"/>
      <c r="D190" s="9"/>
      <c r="E190" s="14" t="s">
        <v>268</v>
      </c>
      <c r="F190" s="15">
        <v>2000</v>
      </c>
      <c r="G190" s="15">
        <v>4000</v>
      </c>
      <c r="H190" s="51">
        <v>5000</v>
      </c>
      <c r="I190" s="51">
        <v>5000</v>
      </c>
      <c r="J190" s="51">
        <v>3237.5</v>
      </c>
      <c r="K190" s="53">
        <f t="shared" si="5"/>
        <v>64.75</v>
      </c>
      <c r="L190" s="16"/>
    </row>
    <row r="191" spans="1:12" s="48" customFormat="1" ht="12.75">
      <c r="A191" s="41">
        <v>185</v>
      </c>
      <c r="B191" s="26" t="s">
        <v>732</v>
      </c>
      <c r="C191" s="26" t="s">
        <v>733</v>
      </c>
      <c r="D191" s="26">
        <v>4300</v>
      </c>
      <c r="E191" s="27" t="s">
        <v>807</v>
      </c>
      <c r="F191" s="28">
        <f>SUM(F192:F194)</f>
        <v>427000</v>
      </c>
      <c r="G191" s="28">
        <f>SUM(G192:G194)</f>
        <v>402750</v>
      </c>
      <c r="H191" s="55">
        <f>SUM(H192:H194)</f>
        <v>428000</v>
      </c>
      <c r="I191" s="55">
        <f>SUM(I192:I194)</f>
        <v>536722</v>
      </c>
      <c r="J191" s="55">
        <f>SUM(J192:J194)</f>
        <v>481415.92</v>
      </c>
      <c r="K191" s="55">
        <f t="shared" si="5"/>
        <v>89.69558169778767</v>
      </c>
      <c r="L191" s="47"/>
    </row>
    <row r="192" spans="1:12" ht="51">
      <c r="A192" s="9">
        <v>186</v>
      </c>
      <c r="B192" s="9" t="s">
        <v>732</v>
      </c>
      <c r="C192" s="9" t="s">
        <v>733</v>
      </c>
      <c r="D192" s="9"/>
      <c r="E192" s="14" t="s">
        <v>100</v>
      </c>
      <c r="F192" s="15">
        <v>374000</v>
      </c>
      <c r="G192" s="15">
        <v>320000</v>
      </c>
      <c r="H192" s="65">
        <v>340000</v>
      </c>
      <c r="I192" s="65">
        <v>472722</v>
      </c>
      <c r="J192" s="65">
        <v>420308.01</v>
      </c>
      <c r="K192" s="91">
        <f t="shared" si="5"/>
        <v>88.91230152182466</v>
      </c>
      <c r="L192" s="16"/>
    </row>
    <row r="193" spans="1:12" ht="12.75">
      <c r="A193" s="9">
        <v>187</v>
      </c>
      <c r="B193" s="9"/>
      <c r="C193" s="9"/>
      <c r="D193" s="9"/>
      <c r="E193" s="14" t="s">
        <v>93</v>
      </c>
      <c r="F193" s="15">
        <v>41000</v>
      </c>
      <c r="G193" s="15">
        <v>72500</v>
      </c>
      <c r="H193" s="51">
        <v>73000</v>
      </c>
      <c r="I193" s="51">
        <v>49000</v>
      </c>
      <c r="J193" s="51">
        <v>46360</v>
      </c>
      <c r="K193" s="53">
        <f t="shared" si="5"/>
        <v>94.61224489795919</v>
      </c>
      <c r="L193" s="16"/>
    </row>
    <row r="194" spans="1:12" ht="12.75">
      <c r="A194" s="9">
        <v>188</v>
      </c>
      <c r="B194" s="9"/>
      <c r="C194" s="9"/>
      <c r="D194" s="9"/>
      <c r="E194" s="14" t="s">
        <v>691</v>
      </c>
      <c r="F194" s="15">
        <v>12000</v>
      </c>
      <c r="G194" s="15">
        <v>10250</v>
      </c>
      <c r="H194" s="51">
        <v>15000</v>
      </c>
      <c r="I194" s="51">
        <v>15000</v>
      </c>
      <c r="J194" s="51">
        <v>14747.91</v>
      </c>
      <c r="K194" s="53">
        <f t="shared" si="5"/>
        <v>98.3194</v>
      </c>
      <c r="L194" s="16"/>
    </row>
    <row r="195" spans="1:12" s="48" customFormat="1" ht="12.75">
      <c r="A195" s="41">
        <v>189</v>
      </c>
      <c r="B195" s="26"/>
      <c r="C195" s="26"/>
      <c r="D195" s="26">
        <v>4350</v>
      </c>
      <c r="E195" s="27" t="s">
        <v>139</v>
      </c>
      <c r="F195" s="28">
        <v>5000</v>
      </c>
      <c r="G195" s="28">
        <f>SUM(G196)</f>
        <v>20000</v>
      </c>
      <c r="H195" s="55">
        <f>SUM(H196)</f>
        <v>22000</v>
      </c>
      <c r="I195" s="55">
        <f>SUM(I196)</f>
        <v>17000</v>
      </c>
      <c r="J195" s="55">
        <f>SUM(J196)</f>
        <v>15107.72</v>
      </c>
      <c r="K195" s="55">
        <f t="shared" si="5"/>
        <v>88.86894117647059</v>
      </c>
      <c r="L195" s="47"/>
    </row>
    <row r="196" spans="1:12" ht="12.75">
      <c r="A196" s="9">
        <v>190</v>
      </c>
      <c r="B196" s="9"/>
      <c r="C196" s="9"/>
      <c r="D196" s="9"/>
      <c r="E196" s="14" t="s">
        <v>139</v>
      </c>
      <c r="F196" s="15">
        <v>5000</v>
      </c>
      <c r="G196" s="15">
        <v>20000</v>
      </c>
      <c r="H196" s="51">
        <v>22000</v>
      </c>
      <c r="I196" s="51">
        <v>17000</v>
      </c>
      <c r="J196" s="51">
        <v>15107.72</v>
      </c>
      <c r="K196" s="53">
        <f t="shared" si="5"/>
        <v>88.86894117647059</v>
      </c>
      <c r="L196" s="16"/>
    </row>
    <row r="197" spans="1:12" s="48" customFormat="1" ht="25.5">
      <c r="A197" s="41">
        <v>191</v>
      </c>
      <c r="B197" s="26"/>
      <c r="C197" s="26"/>
      <c r="D197" s="26">
        <v>4360</v>
      </c>
      <c r="E197" s="27" t="s">
        <v>280</v>
      </c>
      <c r="F197" s="28"/>
      <c r="G197" s="28">
        <f>SUM(G198)</f>
        <v>25000</v>
      </c>
      <c r="H197" s="55">
        <f>SUM(H198)</f>
        <v>27000</v>
      </c>
      <c r="I197" s="55">
        <f>SUM(I198)</f>
        <v>34500</v>
      </c>
      <c r="J197" s="55">
        <f>SUM(J198)</f>
        <v>34187.36</v>
      </c>
      <c r="K197" s="55">
        <f t="shared" si="5"/>
        <v>99.09379710144928</v>
      </c>
      <c r="L197" s="47"/>
    </row>
    <row r="198" spans="1:12" ht="12.75">
      <c r="A198" s="9">
        <v>192</v>
      </c>
      <c r="B198" s="9"/>
      <c r="C198" s="9"/>
      <c r="D198" s="9"/>
      <c r="E198" s="14" t="s">
        <v>774</v>
      </c>
      <c r="F198" s="15"/>
      <c r="G198" s="15">
        <v>25000</v>
      </c>
      <c r="H198" s="51">
        <v>27000</v>
      </c>
      <c r="I198" s="51">
        <v>34500</v>
      </c>
      <c r="J198" s="51">
        <v>34187.36</v>
      </c>
      <c r="K198" s="53">
        <f t="shared" si="5"/>
        <v>99.09379710144928</v>
      </c>
      <c r="L198" s="16"/>
    </row>
    <row r="199" spans="1:12" s="48" customFormat="1" ht="25.5">
      <c r="A199" s="41">
        <v>193</v>
      </c>
      <c r="B199" s="26"/>
      <c r="C199" s="26"/>
      <c r="D199" s="26">
        <v>4370</v>
      </c>
      <c r="E199" s="27" t="s">
        <v>281</v>
      </c>
      <c r="F199" s="28"/>
      <c r="G199" s="28">
        <f>SUM(G200)</f>
        <v>85000</v>
      </c>
      <c r="H199" s="55">
        <f>SUM(H200)</f>
        <v>55000</v>
      </c>
      <c r="I199" s="55">
        <f>SUM(I200)</f>
        <v>35000</v>
      </c>
      <c r="J199" s="55">
        <f>SUM(J200)</f>
        <v>27321.22</v>
      </c>
      <c r="K199" s="55">
        <f t="shared" si="5"/>
        <v>78.06062857142857</v>
      </c>
      <c r="L199" s="47"/>
    </row>
    <row r="200" spans="1:12" ht="12.75">
      <c r="A200" s="9">
        <v>194</v>
      </c>
      <c r="B200" s="9"/>
      <c r="C200" s="9"/>
      <c r="D200" s="9"/>
      <c r="E200" s="14" t="s">
        <v>775</v>
      </c>
      <c r="F200" s="15"/>
      <c r="G200" s="15">
        <v>85000</v>
      </c>
      <c r="H200" s="51">
        <v>55000</v>
      </c>
      <c r="I200" s="51">
        <v>35000</v>
      </c>
      <c r="J200" s="51">
        <v>27321.22</v>
      </c>
      <c r="K200" s="53">
        <f t="shared" si="5"/>
        <v>78.06062857142857</v>
      </c>
      <c r="L200" s="16"/>
    </row>
    <row r="201" spans="1:12" s="48" customFormat="1" ht="12.75">
      <c r="A201" s="41">
        <v>195</v>
      </c>
      <c r="B201" s="26"/>
      <c r="C201" s="26"/>
      <c r="D201" s="26">
        <v>4380</v>
      </c>
      <c r="E201" s="27" t="s">
        <v>227</v>
      </c>
      <c r="F201" s="28"/>
      <c r="G201" s="28"/>
      <c r="H201" s="55">
        <f>SUM(H202)</f>
        <v>4200</v>
      </c>
      <c r="I201" s="55">
        <f>SUM(I202)</f>
        <v>0</v>
      </c>
      <c r="J201" s="55">
        <f>SUM(J202)</f>
        <v>0</v>
      </c>
      <c r="K201" s="55" t="e">
        <f t="shared" si="5"/>
        <v>#DIV/0!</v>
      </c>
      <c r="L201" s="47"/>
    </row>
    <row r="202" spans="1:12" ht="12.75">
      <c r="A202" s="9">
        <v>196</v>
      </c>
      <c r="B202" s="9"/>
      <c r="C202" s="9"/>
      <c r="D202" s="9"/>
      <c r="E202" s="14" t="s">
        <v>227</v>
      </c>
      <c r="F202" s="15"/>
      <c r="G202" s="15"/>
      <c r="H202" s="51">
        <v>4200</v>
      </c>
      <c r="I202" s="51">
        <v>0</v>
      </c>
      <c r="J202" s="51">
        <v>0</v>
      </c>
      <c r="K202" s="53" t="e">
        <f t="shared" si="5"/>
        <v>#DIV/0!</v>
      </c>
      <c r="L202" s="16"/>
    </row>
    <row r="203" spans="1:12" s="48" customFormat="1" ht="12.75">
      <c r="A203" s="41">
        <v>197</v>
      </c>
      <c r="B203" s="26" t="s">
        <v>732</v>
      </c>
      <c r="C203" s="26" t="s">
        <v>733</v>
      </c>
      <c r="D203" s="26">
        <v>4410</v>
      </c>
      <c r="E203" s="27" t="s">
        <v>49</v>
      </c>
      <c r="F203" s="28">
        <f>SUM(F204)</f>
        <v>48000</v>
      </c>
      <c r="G203" s="28">
        <f>SUM(G204)</f>
        <v>77000</v>
      </c>
      <c r="H203" s="55">
        <f>SUM(H204)</f>
        <v>85000</v>
      </c>
      <c r="I203" s="55">
        <f>SUM(I204)</f>
        <v>70000</v>
      </c>
      <c r="J203" s="55">
        <f>SUM(J204)</f>
        <v>61649.06</v>
      </c>
      <c r="K203" s="55">
        <f t="shared" si="5"/>
        <v>88.07008571428571</v>
      </c>
      <c r="L203" s="47"/>
    </row>
    <row r="204" spans="1:12" ht="38.25">
      <c r="A204" s="9">
        <v>198</v>
      </c>
      <c r="B204" s="9" t="s">
        <v>732</v>
      </c>
      <c r="C204" s="9" t="s">
        <v>733</v>
      </c>
      <c r="D204" s="9"/>
      <c r="E204" s="14" t="s">
        <v>633</v>
      </c>
      <c r="F204" s="15">
        <v>48000</v>
      </c>
      <c r="G204" s="15">
        <v>77000</v>
      </c>
      <c r="H204" s="51">
        <v>85000</v>
      </c>
      <c r="I204" s="51">
        <v>70000</v>
      </c>
      <c r="J204" s="51">
        <v>61649.06</v>
      </c>
      <c r="K204" s="53">
        <f t="shared" si="5"/>
        <v>88.07008571428571</v>
      </c>
      <c r="L204" s="16"/>
    </row>
    <row r="205" spans="1:12" s="48" customFormat="1" ht="12.75">
      <c r="A205" s="41">
        <v>199</v>
      </c>
      <c r="B205" s="26"/>
      <c r="C205" s="26"/>
      <c r="D205" s="26">
        <v>4420</v>
      </c>
      <c r="E205" s="27" t="s">
        <v>585</v>
      </c>
      <c r="F205" s="28">
        <v>2000</v>
      </c>
      <c r="G205" s="28">
        <f>SUM(G206)</f>
        <v>3000</v>
      </c>
      <c r="H205" s="55">
        <f>SUM(H206)</f>
        <v>6000</v>
      </c>
      <c r="I205" s="55">
        <f>SUM(I206)</f>
        <v>6000</v>
      </c>
      <c r="J205" s="55">
        <f>SUM(J206)</f>
        <v>3723.08</v>
      </c>
      <c r="K205" s="55">
        <f t="shared" si="5"/>
        <v>62.05133333333334</v>
      </c>
      <c r="L205" s="47"/>
    </row>
    <row r="206" spans="1:12" ht="12.75">
      <c r="A206" s="9">
        <v>200</v>
      </c>
      <c r="B206" s="9"/>
      <c r="C206" s="9"/>
      <c r="D206" s="9"/>
      <c r="E206" s="14" t="s">
        <v>634</v>
      </c>
      <c r="F206" s="15"/>
      <c r="G206" s="15">
        <v>3000</v>
      </c>
      <c r="H206" s="51">
        <v>6000</v>
      </c>
      <c r="I206" s="51">
        <v>6000</v>
      </c>
      <c r="J206" s="51">
        <v>3723.08</v>
      </c>
      <c r="K206" s="53">
        <f t="shared" si="5"/>
        <v>62.05133333333334</v>
      </c>
      <c r="L206" s="16"/>
    </row>
    <row r="207" spans="1:12" s="48" customFormat="1" ht="12.75">
      <c r="A207" s="41">
        <v>201</v>
      </c>
      <c r="B207" s="26" t="s">
        <v>732</v>
      </c>
      <c r="C207" s="26" t="s">
        <v>733</v>
      </c>
      <c r="D207" s="26">
        <v>4430</v>
      </c>
      <c r="E207" s="27" t="s">
        <v>808</v>
      </c>
      <c r="F207" s="28">
        <f>SUM(F208)</f>
        <v>11500</v>
      </c>
      <c r="G207" s="28">
        <f>SUM(G208)</f>
        <v>12000</v>
      </c>
      <c r="H207" s="55">
        <f>SUM(H208)</f>
        <v>15000</v>
      </c>
      <c r="I207" s="55">
        <f>SUM(I208)</f>
        <v>15000</v>
      </c>
      <c r="J207" s="55">
        <f>SUM(J208)</f>
        <v>12200</v>
      </c>
      <c r="K207" s="55">
        <f t="shared" si="5"/>
        <v>81.33333333333333</v>
      </c>
      <c r="L207" s="47"/>
    </row>
    <row r="208" spans="1:12" ht="12.75">
      <c r="A208" s="9">
        <v>202</v>
      </c>
      <c r="B208" s="9" t="s">
        <v>732</v>
      </c>
      <c r="C208" s="9" t="s">
        <v>733</v>
      </c>
      <c r="D208" s="9"/>
      <c r="E208" s="14" t="s">
        <v>10</v>
      </c>
      <c r="F208" s="15">
        <v>11500</v>
      </c>
      <c r="G208" s="15">
        <v>12000</v>
      </c>
      <c r="H208" s="51">
        <v>15000</v>
      </c>
      <c r="I208" s="51">
        <v>15000</v>
      </c>
      <c r="J208" s="51">
        <v>12200</v>
      </c>
      <c r="K208" s="53">
        <f t="shared" si="5"/>
        <v>81.33333333333333</v>
      </c>
      <c r="L208" s="16"/>
    </row>
    <row r="209" spans="1:12" s="48" customFormat="1" ht="12.75">
      <c r="A209" s="41">
        <v>203</v>
      </c>
      <c r="B209" s="26" t="s">
        <v>732</v>
      </c>
      <c r="C209" s="26" t="s">
        <v>733</v>
      </c>
      <c r="D209" s="26">
        <v>4440</v>
      </c>
      <c r="E209" s="27" t="s">
        <v>72</v>
      </c>
      <c r="F209" s="28">
        <v>47000</v>
      </c>
      <c r="G209" s="28">
        <f>SUM(G210)</f>
        <v>66540</v>
      </c>
      <c r="H209" s="55">
        <f>SUM(H210)</f>
        <v>56000</v>
      </c>
      <c r="I209" s="55">
        <f>SUM(I210)</f>
        <v>65272.51</v>
      </c>
      <c r="J209" s="55">
        <f>SUM(J210)</f>
        <v>65272.51</v>
      </c>
      <c r="K209" s="55">
        <f t="shared" si="5"/>
        <v>100</v>
      </c>
      <c r="L209" s="47"/>
    </row>
    <row r="210" spans="1:12" ht="25.5">
      <c r="A210" s="9">
        <v>204</v>
      </c>
      <c r="B210" s="9"/>
      <c r="C210" s="9"/>
      <c r="D210" s="9"/>
      <c r="E210" s="14" t="s">
        <v>641</v>
      </c>
      <c r="F210" s="15"/>
      <c r="G210" s="15">
        <v>66540</v>
      </c>
      <c r="H210" s="51">
        <v>56000</v>
      </c>
      <c r="I210" s="51">
        <v>65272.51</v>
      </c>
      <c r="J210" s="51">
        <v>65272.51</v>
      </c>
      <c r="K210" s="53">
        <f t="shared" si="5"/>
        <v>100</v>
      </c>
      <c r="L210" s="16"/>
    </row>
    <row r="211" spans="1:12" s="48" customFormat="1" ht="24.75" customHeight="1">
      <c r="A211" s="41">
        <v>205</v>
      </c>
      <c r="B211" s="26"/>
      <c r="C211" s="26"/>
      <c r="D211" s="26">
        <v>4700</v>
      </c>
      <c r="E211" s="27" t="s">
        <v>212</v>
      </c>
      <c r="F211" s="28"/>
      <c r="G211" s="28">
        <f>SUM(G212)</f>
        <v>40000</v>
      </c>
      <c r="H211" s="55">
        <f>SUM(H212)</f>
        <v>60000</v>
      </c>
      <c r="I211" s="55">
        <f>SUM(I212)</f>
        <v>60000</v>
      </c>
      <c r="J211" s="55">
        <f>SUM(J212)</f>
        <v>41244.17</v>
      </c>
      <c r="K211" s="55">
        <f aca="true" t="shared" si="6" ref="K211:K302">SUM(J211/I211)*100</f>
        <v>68.74028333333332</v>
      </c>
      <c r="L211" s="47"/>
    </row>
    <row r="212" spans="1:12" ht="12.75">
      <c r="A212" s="9">
        <v>206</v>
      </c>
      <c r="B212" s="9"/>
      <c r="C212" s="9"/>
      <c r="D212" s="9"/>
      <c r="E212" s="14" t="s">
        <v>622</v>
      </c>
      <c r="F212" s="15"/>
      <c r="G212" s="15">
        <v>40000</v>
      </c>
      <c r="H212" s="51">
        <v>60000</v>
      </c>
      <c r="I212" s="51">
        <v>60000</v>
      </c>
      <c r="J212" s="51">
        <v>41244.17</v>
      </c>
      <c r="K212" s="53">
        <f t="shared" si="6"/>
        <v>68.74028333333332</v>
      </c>
      <c r="L212" s="16"/>
    </row>
    <row r="213" spans="1:12" s="48" customFormat="1" ht="25.5">
      <c r="A213" s="41">
        <v>207</v>
      </c>
      <c r="B213" s="26"/>
      <c r="C213" s="26"/>
      <c r="D213" s="26">
        <v>4740</v>
      </c>
      <c r="E213" s="27" t="s">
        <v>591</v>
      </c>
      <c r="F213" s="28"/>
      <c r="G213" s="28">
        <f>SUM(G214)</f>
        <v>14000</v>
      </c>
      <c r="H213" s="55">
        <f>SUM(H214)</f>
        <v>22000</v>
      </c>
      <c r="I213" s="55">
        <f>SUM(I214)</f>
        <v>22000</v>
      </c>
      <c r="J213" s="55">
        <f>SUM(J214)</f>
        <v>14378.31</v>
      </c>
      <c r="K213" s="55">
        <f t="shared" si="6"/>
        <v>65.35595454545454</v>
      </c>
      <c r="L213" s="47"/>
    </row>
    <row r="214" spans="1:12" ht="28.5" customHeight="1">
      <c r="A214" s="9">
        <v>208</v>
      </c>
      <c r="B214" s="9"/>
      <c r="C214" s="9"/>
      <c r="D214" s="9"/>
      <c r="E214" s="14" t="s">
        <v>642</v>
      </c>
      <c r="F214" s="15"/>
      <c r="G214" s="15">
        <v>14000</v>
      </c>
      <c r="H214" s="51">
        <v>22000</v>
      </c>
      <c r="I214" s="51">
        <v>22000</v>
      </c>
      <c r="J214" s="51">
        <v>14378.31</v>
      </c>
      <c r="K214" s="53">
        <f t="shared" si="6"/>
        <v>65.35595454545454</v>
      </c>
      <c r="L214" s="16"/>
    </row>
    <row r="215" spans="1:12" s="48" customFormat="1" ht="12.75">
      <c r="A215" s="41">
        <v>209</v>
      </c>
      <c r="B215" s="26"/>
      <c r="C215" s="26"/>
      <c r="D215" s="26">
        <v>4750</v>
      </c>
      <c r="E215" s="27" t="s">
        <v>326</v>
      </c>
      <c r="F215" s="28"/>
      <c r="G215" s="28">
        <f>SUM(G216)</f>
        <v>70000</v>
      </c>
      <c r="H215" s="55">
        <f>SUM(H216)</f>
        <v>50000</v>
      </c>
      <c r="I215" s="55">
        <f>SUM(I216)</f>
        <v>110000</v>
      </c>
      <c r="J215" s="55">
        <f>SUM(J216)</f>
        <v>93512.39</v>
      </c>
      <c r="K215" s="55">
        <f t="shared" si="6"/>
        <v>85.01126363636364</v>
      </c>
      <c r="L215" s="47"/>
    </row>
    <row r="216" spans="1:12" ht="12.75">
      <c r="A216" s="9">
        <v>210</v>
      </c>
      <c r="B216" s="9"/>
      <c r="C216" s="9"/>
      <c r="D216" s="9"/>
      <c r="E216" s="14" t="s">
        <v>644</v>
      </c>
      <c r="F216" s="15"/>
      <c r="G216" s="15">
        <v>70000</v>
      </c>
      <c r="H216" s="51">
        <v>50000</v>
      </c>
      <c r="I216" s="51">
        <v>110000</v>
      </c>
      <c r="J216" s="51">
        <v>93512.39</v>
      </c>
      <c r="K216" s="53">
        <f t="shared" si="6"/>
        <v>85.01126363636364</v>
      </c>
      <c r="L216" s="16"/>
    </row>
    <row r="217" spans="1:12" s="48" customFormat="1" ht="12.75">
      <c r="A217" s="41">
        <v>211</v>
      </c>
      <c r="B217" s="26"/>
      <c r="C217" s="26"/>
      <c r="D217" s="26">
        <v>6050</v>
      </c>
      <c r="E217" s="27" t="s">
        <v>534</v>
      </c>
      <c r="F217" s="28"/>
      <c r="G217" s="28">
        <f>SUM(G218)</f>
        <v>100000</v>
      </c>
      <c r="H217" s="55">
        <f>SUM(H218)</f>
        <v>200000</v>
      </c>
      <c r="I217" s="55">
        <v>270000</v>
      </c>
      <c r="J217" s="55">
        <f>SUM(J218)</f>
        <v>267592</v>
      </c>
      <c r="K217" s="55">
        <f t="shared" si="6"/>
        <v>99.10814814814815</v>
      </c>
      <c r="L217" s="47"/>
    </row>
    <row r="218" spans="1:12" ht="12.75">
      <c r="A218" s="9">
        <v>212</v>
      </c>
      <c r="B218" s="9"/>
      <c r="C218" s="9"/>
      <c r="D218" s="9"/>
      <c r="E218" s="14" t="s">
        <v>430</v>
      </c>
      <c r="F218" s="15"/>
      <c r="G218" s="15">
        <v>100000</v>
      </c>
      <c r="H218" s="51">
        <v>200000</v>
      </c>
      <c r="I218" s="51">
        <v>27000</v>
      </c>
      <c r="J218" s="51">
        <v>267592</v>
      </c>
      <c r="K218" s="53">
        <f t="shared" si="6"/>
        <v>991.0814814814815</v>
      </c>
      <c r="L218" s="16"/>
    </row>
    <row r="219" spans="1:12" s="48" customFormat="1" ht="12.75" customHeight="1">
      <c r="A219" s="41">
        <v>213</v>
      </c>
      <c r="B219" s="26" t="s">
        <v>732</v>
      </c>
      <c r="C219" s="26" t="s">
        <v>733</v>
      </c>
      <c r="D219" s="26">
        <v>6060</v>
      </c>
      <c r="E219" s="27" t="s">
        <v>73</v>
      </c>
      <c r="F219" s="28">
        <f>SUM(F220)</f>
        <v>70000</v>
      </c>
      <c r="G219" s="28">
        <f>SUM(G220)</f>
        <v>120000</v>
      </c>
      <c r="H219" s="55">
        <f>SUM(H220)</f>
        <v>90000</v>
      </c>
      <c r="I219" s="55">
        <f>SUM(I220)</f>
        <v>90000</v>
      </c>
      <c r="J219" s="55">
        <f>SUM(J220)</f>
        <v>82393.58</v>
      </c>
      <c r="K219" s="55">
        <f t="shared" si="6"/>
        <v>91.54842222222223</v>
      </c>
      <c r="L219" s="47"/>
    </row>
    <row r="220" spans="1:12" ht="12.75">
      <c r="A220" s="9">
        <v>214</v>
      </c>
      <c r="B220" s="9"/>
      <c r="C220" s="9"/>
      <c r="D220" s="9"/>
      <c r="E220" s="14" t="s">
        <v>431</v>
      </c>
      <c r="F220" s="15">
        <v>70000</v>
      </c>
      <c r="G220" s="15">
        <v>120000</v>
      </c>
      <c r="H220" s="51">
        <v>90000</v>
      </c>
      <c r="I220" s="51">
        <v>90000</v>
      </c>
      <c r="J220" s="51">
        <v>82393.58</v>
      </c>
      <c r="K220" s="53">
        <f t="shared" si="6"/>
        <v>91.54842222222223</v>
      </c>
      <c r="L220" s="16"/>
    </row>
    <row r="221" spans="1:12" ht="12.75">
      <c r="A221" s="9">
        <v>215</v>
      </c>
      <c r="B221" s="9"/>
      <c r="C221" s="26">
        <v>75075</v>
      </c>
      <c r="D221" s="26"/>
      <c r="E221" s="27" t="s">
        <v>776</v>
      </c>
      <c r="F221" s="28"/>
      <c r="G221" s="28">
        <f>SUM(G222+G224)</f>
        <v>70000</v>
      </c>
      <c r="H221" s="55">
        <f>SUM(H222+H224)</f>
        <v>90000</v>
      </c>
      <c r="I221" s="55">
        <f>SUM(I222+I224)</f>
        <v>90000</v>
      </c>
      <c r="J221" s="55">
        <f>SUM(J222+J224)</f>
        <v>77722.61</v>
      </c>
      <c r="K221" s="53">
        <f t="shared" si="6"/>
        <v>86.35845555555555</v>
      </c>
      <c r="L221" s="16"/>
    </row>
    <row r="222" spans="1:12" s="48" customFormat="1" ht="12.75">
      <c r="A222" s="41">
        <v>216</v>
      </c>
      <c r="B222" s="26"/>
      <c r="C222" s="26"/>
      <c r="D222" s="26">
        <v>4210</v>
      </c>
      <c r="E222" s="27" t="s">
        <v>742</v>
      </c>
      <c r="F222" s="28"/>
      <c r="G222" s="28">
        <f>SUM(G223)</f>
        <v>15000</v>
      </c>
      <c r="H222" s="55">
        <f>SUM(H223)</f>
        <v>25000</v>
      </c>
      <c r="I222" s="55">
        <f>SUM(I223)</f>
        <v>15000</v>
      </c>
      <c r="J222" s="55">
        <f>SUM(J223)</f>
        <v>10281.92</v>
      </c>
      <c r="K222" s="55">
        <f t="shared" si="6"/>
        <v>68.54613333333333</v>
      </c>
      <c r="L222" s="47"/>
    </row>
    <row r="223" spans="1:12" ht="12.75">
      <c r="A223" s="9">
        <v>217</v>
      </c>
      <c r="B223" s="9"/>
      <c r="C223" s="9"/>
      <c r="D223" s="9"/>
      <c r="E223" s="14" t="s">
        <v>645</v>
      </c>
      <c r="F223" s="15"/>
      <c r="G223" s="15">
        <v>15000</v>
      </c>
      <c r="H223" s="51">
        <v>25000</v>
      </c>
      <c r="I223" s="51">
        <v>15000</v>
      </c>
      <c r="J223" s="51">
        <v>10281.92</v>
      </c>
      <c r="K223" s="53">
        <f t="shared" si="6"/>
        <v>68.54613333333333</v>
      </c>
      <c r="L223" s="16"/>
    </row>
    <row r="224" spans="1:12" s="48" customFormat="1" ht="12.75">
      <c r="A224" s="41">
        <v>218</v>
      </c>
      <c r="B224" s="26"/>
      <c r="C224" s="26"/>
      <c r="D224" s="26">
        <v>4300</v>
      </c>
      <c r="E224" s="27" t="s">
        <v>807</v>
      </c>
      <c r="F224" s="28"/>
      <c r="G224" s="28">
        <f>SUM(G225)</f>
        <v>55000</v>
      </c>
      <c r="H224" s="55">
        <f>SUM(H225)</f>
        <v>65000</v>
      </c>
      <c r="I224" s="55">
        <f>SUM(I225)</f>
        <v>75000</v>
      </c>
      <c r="J224" s="55">
        <f>SUM(J225)</f>
        <v>67440.69</v>
      </c>
      <c r="K224" s="55">
        <f t="shared" si="6"/>
        <v>89.92092000000001</v>
      </c>
      <c r="L224" s="47"/>
    </row>
    <row r="225" spans="1:12" ht="12.75">
      <c r="A225" s="9">
        <v>219</v>
      </c>
      <c r="B225" s="9"/>
      <c r="C225" s="9"/>
      <c r="D225" s="9"/>
      <c r="E225" s="14" t="s">
        <v>646</v>
      </c>
      <c r="F225" s="15"/>
      <c r="G225" s="15">
        <v>55000</v>
      </c>
      <c r="H225" s="51">
        <v>65000</v>
      </c>
      <c r="I225" s="51">
        <v>75000</v>
      </c>
      <c r="J225" s="51">
        <v>67440.69</v>
      </c>
      <c r="K225" s="53">
        <f t="shared" si="6"/>
        <v>89.92092000000001</v>
      </c>
      <c r="L225" s="16"/>
    </row>
    <row r="226" spans="1:12" ht="12.75">
      <c r="A226" s="9">
        <v>220</v>
      </c>
      <c r="B226" s="9" t="s">
        <v>732</v>
      </c>
      <c r="C226" s="13">
        <v>75095</v>
      </c>
      <c r="D226" s="13" t="s">
        <v>734</v>
      </c>
      <c r="E226" s="18" t="s">
        <v>810</v>
      </c>
      <c r="F226" s="19" t="e">
        <f>SUM(F227+F234+#REF!+F237)</f>
        <v>#REF!</v>
      </c>
      <c r="G226" s="19" t="e">
        <f>SUM(G227+G234+#REF!+G237)</f>
        <v>#REF!</v>
      </c>
      <c r="H226" s="53">
        <f>SUM(H227+H234+H237)</f>
        <v>64500</v>
      </c>
      <c r="I226" s="53">
        <f>SUM(I227+I233+I234+I237)</f>
        <v>84254</v>
      </c>
      <c r="J226" s="53">
        <f>SUM(J227+J233+J234+J237)</f>
        <v>27473.68</v>
      </c>
      <c r="K226" s="53">
        <f t="shared" si="6"/>
        <v>32.60816103686472</v>
      </c>
      <c r="L226" s="20"/>
    </row>
    <row r="227" spans="1:12" s="48" customFormat="1" ht="26.25" customHeight="1">
      <c r="A227" s="41">
        <v>221</v>
      </c>
      <c r="B227" s="26" t="s">
        <v>732</v>
      </c>
      <c r="C227" s="26" t="s">
        <v>733</v>
      </c>
      <c r="D227" s="26">
        <v>2900</v>
      </c>
      <c r="E227" s="27" t="s">
        <v>704</v>
      </c>
      <c r="F227" s="28">
        <f>SUM(F228:F230)</f>
        <v>11620</v>
      </c>
      <c r="G227" s="28">
        <f>SUM(G228:G231)</f>
        <v>42500</v>
      </c>
      <c r="H227" s="55">
        <f>SUM(H228:H231)</f>
        <v>52500</v>
      </c>
      <c r="I227" s="55">
        <f>SUM(I228:I231)</f>
        <v>52500</v>
      </c>
      <c r="J227" s="55">
        <f>SUM(J228:J231)</f>
        <v>18268.620000000003</v>
      </c>
      <c r="K227" s="55">
        <f t="shared" si="6"/>
        <v>34.79737142857143</v>
      </c>
      <c r="L227" s="47"/>
    </row>
    <row r="228" spans="1:12" ht="12.75">
      <c r="A228" s="9">
        <v>222</v>
      </c>
      <c r="B228" s="9" t="s">
        <v>732</v>
      </c>
      <c r="C228" s="9" t="s">
        <v>733</v>
      </c>
      <c r="D228" s="9"/>
      <c r="E228" s="14" t="s">
        <v>380</v>
      </c>
      <c r="F228" s="15">
        <v>7000</v>
      </c>
      <c r="G228" s="15">
        <v>7500</v>
      </c>
      <c r="H228" s="51">
        <v>7500</v>
      </c>
      <c r="I228" s="51">
        <v>7700</v>
      </c>
      <c r="J228" s="51">
        <v>7700</v>
      </c>
      <c r="K228" s="53">
        <f t="shared" si="6"/>
        <v>100</v>
      </c>
      <c r="L228" s="15"/>
    </row>
    <row r="229" spans="1:12" ht="12.75">
      <c r="A229" s="9">
        <v>223</v>
      </c>
      <c r="B229" s="9"/>
      <c r="C229" s="9"/>
      <c r="D229" s="9"/>
      <c r="E229" s="14" t="s">
        <v>533</v>
      </c>
      <c r="F229" s="15">
        <v>3200</v>
      </c>
      <c r="G229" s="15">
        <v>5000</v>
      </c>
      <c r="H229" s="51">
        <v>5000</v>
      </c>
      <c r="I229" s="51">
        <v>4800</v>
      </c>
      <c r="J229" s="51">
        <v>4370.22</v>
      </c>
      <c r="K229" s="53">
        <f t="shared" si="6"/>
        <v>91.04625</v>
      </c>
      <c r="L229" s="16"/>
    </row>
    <row r="230" spans="1:12" ht="12.75">
      <c r="A230" s="9">
        <v>224</v>
      </c>
      <c r="B230" s="9"/>
      <c r="C230" s="9"/>
      <c r="D230" s="9"/>
      <c r="E230" s="14" t="s">
        <v>777</v>
      </c>
      <c r="F230" s="15">
        <v>1420</v>
      </c>
      <c r="G230" s="15">
        <v>10000</v>
      </c>
      <c r="H230" s="51">
        <v>10000</v>
      </c>
      <c r="I230" s="51">
        <v>10000</v>
      </c>
      <c r="J230" s="51">
        <v>6198.4</v>
      </c>
      <c r="K230" s="53">
        <f t="shared" si="6"/>
        <v>61.983999999999995</v>
      </c>
      <c r="L230" s="16"/>
    </row>
    <row r="231" spans="1:12" ht="39.75" customHeight="1">
      <c r="A231" s="9">
        <v>225</v>
      </c>
      <c r="B231" s="9"/>
      <c r="C231" s="9"/>
      <c r="D231" s="9"/>
      <c r="E231" s="14" t="s">
        <v>453</v>
      </c>
      <c r="F231" s="15"/>
      <c r="G231" s="15">
        <v>20000</v>
      </c>
      <c r="H231" s="65">
        <v>30000</v>
      </c>
      <c r="I231" s="65">
        <v>30000</v>
      </c>
      <c r="J231" s="51">
        <v>0</v>
      </c>
      <c r="K231" s="53">
        <f t="shared" si="6"/>
        <v>0</v>
      </c>
      <c r="L231" s="16"/>
    </row>
    <row r="232" spans="1:12" s="48" customFormat="1" ht="17.25" customHeight="1">
      <c r="A232" s="41">
        <v>226</v>
      </c>
      <c r="B232" s="26"/>
      <c r="C232" s="26"/>
      <c r="D232" s="26">
        <v>4170</v>
      </c>
      <c r="E232" s="27" t="s">
        <v>524</v>
      </c>
      <c r="F232" s="28"/>
      <c r="G232" s="28"/>
      <c r="H232" s="102">
        <f>SUM(H233)</f>
        <v>0</v>
      </c>
      <c r="I232" s="102">
        <f>SUM(I233)</f>
        <v>900</v>
      </c>
      <c r="J232" s="102">
        <f>SUM(J233)</f>
        <v>900</v>
      </c>
      <c r="K232" s="55">
        <f t="shared" si="6"/>
        <v>100</v>
      </c>
      <c r="L232" s="47"/>
    </row>
    <row r="233" spans="1:12" ht="12.75" customHeight="1">
      <c r="A233" s="9">
        <v>227</v>
      </c>
      <c r="B233" s="9"/>
      <c r="C233" s="9"/>
      <c r="D233" s="9"/>
      <c r="E233" s="14" t="s">
        <v>524</v>
      </c>
      <c r="F233" s="15"/>
      <c r="G233" s="15"/>
      <c r="H233" s="65">
        <v>0</v>
      </c>
      <c r="I233" s="65">
        <v>900</v>
      </c>
      <c r="J233" s="51">
        <v>900</v>
      </c>
      <c r="K233" s="53">
        <f t="shared" si="6"/>
        <v>100</v>
      </c>
      <c r="L233" s="16"/>
    </row>
    <row r="234" spans="1:12" s="48" customFormat="1" ht="12.75">
      <c r="A234" s="41">
        <v>228</v>
      </c>
      <c r="B234" s="26"/>
      <c r="C234" s="26"/>
      <c r="D234" s="26">
        <v>4210</v>
      </c>
      <c r="E234" s="27" t="s">
        <v>742</v>
      </c>
      <c r="F234" s="28">
        <f>SUM(F235:F235)</f>
        <v>500</v>
      </c>
      <c r="G234" s="28">
        <f>SUM(G235:G235)</f>
        <v>2000</v>
      </c>
      <c r="H234" s="55">
        <f>SUM(H235:H235)</f>
        <v>2000</v>
      </c>
      <c r="I234" s="55">
        <f>SUM(I235:I236)</f>
        <v>5500</v>
      </c>
      <c r="J234" s="55">
        <f>SUM(J235:J236)</f>
        <v>2079.24</v>
      </c>
      <c r="K234" s="55">
        <f t="shared" si="6"/>
        <v>37.80436363636363</v>
      </c>
      <c r="L234" s="47"/>
    </row>
    <row r="235" spans="1:12" ht="12.75">
      <c r="A235" s="9">
        <v>229</v>
      </c>
      <c r="B235" s="9"/>
      <c r="C235" s="9"/>
      <c r="D235" s="9"/>
      <c r="E235" s="14" t="s">
        <v>457</v>
      </c>
      <c r="F235" s="15">
        <v>500</v>
      </c>
      <c r="G235" s="15">
        <v>2000</v>
      </c>
      <c r="H235" s="51">
        <v>2000</v>
      </c>
      <c r="I235" s="51">
        <v>2000</v>
      </c>
      <c r="J235" s="51">
        <v>1614.04</v>
      </c>
      <c r="K235" s="53">
        <f t="shared" si="6"/>
        <v>80.702</v>
      </c>
      <c r="L235" s="16"/>
    </row>
    <row r="236" spans="1:12" ht="12.75">
      <c r="A236" s="9">
        <v>230</v>
      </c>
      <c r="B236" s="9"/>
      <c r="C236" s="9"/>
      <c r="D236" s="9"/>
      <c r="E236" s="14" t="s">
        <v>147</v>
      </c>
      <c r="F236" s="15"/>
      <c r="G236" s="15"/>
      <c r="H236" s="51">
        <v>0</v>
      </c>
      <c r="I236" s="51">
        <v>3500</v>
      </c>
      <c r="J236" s="51">
        <v>465.2</v>
      </c>
      <c r="K236" s="53">
        <f t="shared" si="6"/>
        <v>13.29142857142857</v>
      </c>
      <c r="L236" s="16"/>
    </row>
    <row r="237" spans="1:12" s="48" customFormat="1" ht="12.75">
      <c r="A237" s="41">
        <v>231</v>
      </c>
      <c r="B237" s="26"/>
      <c r="C237" s="26"/>
      <c r="D237" s="26">
        <v>4300</v>
      </c>
      <c r="E237" s="27" t="s">
        <v>807</v>
      </c>
      <c r="F237" s="28">
        <f>SUM(F238:F238)</f>
        <v>17000</v>
      </c>
      <c r="G237" s="28">
        <f>SUM(G238:G238)</f>
        <v>3000</v>
      </c>
      <c r="H237" s="55">
        <f>SUM(H238:H238)</f>
        <v>10000</v>
      </c>
      <c r="I237" s="55">
        <f>SUM(I238:I240)</f>
        <v>25354</v>
      </c>
      <c r="J237" s="55">
        <f>SUM(J238:J240)</f>
        <v>6225.820000000001</v>
      </c>
      <c r="K237" s="55">
        <f t="shared" si="6"/>
        <v>24.555573085114776</v>
      </c>
      <c r="L237" s="47"/>
    </row>
    <row r="238" spans="1:12" ht="13.5" customHeight="1">
      <c r="A238" s="9">
        <v>232</v>
      </c>
      <c r="B238" s="9"/>
      <c r="C238" s="9"/>
      <c r="D238" s="9"/>
      <c r="E238" s="14" t="s">
        <v>696</v>
      </c>
      <c r="F238" s="15">
        <v>17000</v>
      </c>
      <c r="G238" s="15">
        <v>3000</v>
      </c>
      <c r="H238" s="51">
        <v>10000</v>
      </c>
      <c r="I238" s="51">
        <v>10000</v>
      </c>
      <c r="J238" s="51">
        <v>4594.68</v>
      </c>
      <c r="K238" s="53">
        <f t="shared" si="6"/>
        <v>45.9468</v>
      </c>
      <c r="L238" s="16"/>
    </row>
    <row r="239" spans="1:12" ht="13.5" customHeight="1">
      <c r="A239" s="9">
        <v>233</v>
      </c>
      <c r="B239" s="9"/>
      <c r="C239" s="9"/>
      <c r="D239" s="9"/>
      <c r="E239" s="14" t="s">
        <v>791</v>
      </c>
      <c r="F239" s="15"/>
      <c r="G239" s="15"/>
      <c r="H239" s="51">
        <v>0</v>
      </c>
      <c r="I239" s="51">
        <v>14454</v>
      </c>
      <c r="J239" s="51">
        <v>732</v>
      </c>
      <c r="K239" s="53">
        <f t="shared" si="6"/>
        <v>5.06434205064342</v>
      </c>
      <c r="L239" s="16"/>
    </row>
    <row r="240" spans="1:12" ht="13.5" customHeight="1">
      <c r="A240" s="9">
        <v>234</v>
      </c>
      <c r="B240" s="9"/>
      <c r="C240" s="9"/>
      <c r="D240" s="9"/>
      <c r="E240" s="14" t="s">
        <v>792</v>
      </c>
      <c r="F240" s="15"/>
      <c r="G240" s="15"/>
      <c r="H240" s="51">
        <v>0</v>
      </c>
      <c r="I240" s="51">
        <v>900</v>
      </c>
      <c r="J240" s="51">
        <v>899.14</v>
      </c>
      <c r="K240" s="53">
        <f t="shared" si="6"/>
        <v>99.90444444444444</v>
      </c>
      <c r="L240" s="16"/>
    </row>
    <row r="241" spans="1:12" ht="12.75">
      <c r="A241" s="9">
        <v>235</v>
      </c>
      <c r="B241" s="108" t="s">
        <v>466</v>
      </c>
      <c r="C241" s="109"/>
      <c r="D241" s="109"/>
      <c r="E241" s="109"/>
      <c r="F241" s="21" t="e">
        <f>SUM(F140+F149+F164+F226)</f>
        <v>#REF!</v>
      </c>
      <c r="G241" s="21" t="e">
        <f>SUM(G140+G149+G164+G221+G226)</f>
        <v>#REF!</v>
      </c>
      <c r="H241" s="54">
        <f>SUM(H140+H149+H164+H221+H226)</f>
        <v>7423585</v>
      </c>
      <c r="I241" s="54">
        <f>SUM(I140+I149+I164+I221+I226)</f>
        <v>7511061</v>
      </c>
      <c r="J241" s="54">
        <f>SUM(J140+J149+J164+J221+J226)</f>
        <v>6520483.749999999</v>
      </c>
      <c r="K241" s="53">
        <f t="shared" si="6"/>
        <v>86.81175335947876</v>
      </c>
      <c r="L241" s="22"/>
    </row>
    <row r="242" spans="1:12" ht="13.5" customHeight="1">
      <c r="A242" s="9">
        <v>236</v>
      </c>
      <c r="B242" s="9">
        <v>751</v>
      </c>
      <c r="C242" s="13">
        <v>75101</v>
      </c>
      <c r="D242" s="13" t="s">
        <v>734</v>
      </c>
      <c r="E242" s="18" t="s">
        <v>80</v>
      </c>
      <c r="F242" s="19">
        <f>SUM(F243+F245+F247)</f>
        <v>2256</v>
      </c>
      <c r="G242" s="19">
        <f>SUM(G243+G245+G247)</f>
        <v>2482</v>
      </c>
      <c r="H242" s="53">
        <f>SUM(H243+H245+H247)</f>
        <v>2509</v>
      </c>
      <c r="I242" s="53">
        <f>SUM(I243+I245+I247)</f>
        <v>2509</v>
      </c>
      <c r="J242" s="53">
        <f>SUM(J243+J245+J247)</f>
        <v>2509</v>
      </c>
      <c r="K242" s="53">
        <f t="shared" si="6"/>
        <v>100</v>
      </c>
      <c r="L242" s="20"/>
    </row>
    <row r="243" spans="1:12" s="48" customFormat="1" ht="12.75">
      <c r="A243" s="41">
        <v>237</v>
      </c>
      <c r="B243" s="26" t="s">
        <v>732</v>
      </c>
      <c r="C243" s="26" t="s">
        <v>733</v>
      </c>
      <c r="D243" s="26">
        <v>4110</v>
      </c>
      <c r="E243" s="27" t="s">
        <v>0</v>
      </c>
      <c r="F243" s="28">
        <f>SUM(F244)</f>
        <v>320</v>
      </c>
      <c r="G243" s="28">
        <f>SUM(G244)</f>
        <v>402</v>
      </c>
      <c r="H243" s="55">
        <f>SUM(H244)</f>
        <v>322</v>
      </c>
      <c r="I243" s="55">
        <f>SUM(I244)</f>
        <v>322</v>
      </c>
      <c r="J243" s="55">
        <f>SUM(J244)</f>
        <v>322</v>
      </c>
      <c r="K243" s="55">
        <f t="shared" si="6"/>
        <v>100</v>
      </c>
      <c r="L243" s="47"/>
    </row>
    <row r="244" spans="1:12" ht="12.75">
      <c r="A244" s="9">
        <v>238</v>
      </c>
      <c r="B244" s="9" t="s">
        <v>732</v>
      </c>
      <c r="C244" s="9" t="s">
        <v>733</v>
      </c>
      <c r="D244" s="9"/>
      <c r="E244" s="14" t="s">
        <v>456</v>
      </c>
      <c r="F244" s="15">
        <v>320</v>
      </c>
      <c r="G244" s="15">
        <v>402</v>
      </c>
      <c r="H244" s="51">
        <v>322</v>
      </c>
      <c r="I244" s="51">
        <v>322</v>
      </c>
      <c r="J244" s="51">
        <v>322</v>
      </c>
      <c r="K244" s="53">
        <f t="shared" si="6"/>
        <v>100</v>
      </c>
      <c r="L244" s="16"/>
    </row>
    <row r="245" spans="1:12" s="48" customFormat="1" ht="12.75">
      <c r="A245" s="41">
        <v>239</v>
      </c>
      <c r="B245" s="26" t="s">
        <v>732</v>
      </c>
      <c r="C245" s="26" t="s">
        <v>733</v>
      </c>
      <c r="D245" s="26">
        <v>4120</v>
      </c>
      <c r="E245" s="27" t="s">
        <v>1</v>
      </c>
      <c r="F245" s="28">
        <f>SUM(F246)</f>
        <v>46</v>
      </c>
      <c r="G245" s="28">
        <f>SUM(G246)</f>
        <v>60</v>
      </c>
      <c r="H245" s="55">
        <f>SUM(H246)</f>
        <v>52</v>
      </c>
      <c r="I245" s="55">
        <f>SUM(I246)</f>
        <v>52</v>
      </c>
      <c r="J245" s="55">
        <f>SUM(J246)</f>
        <v>52</v>
      </c>
      <c r="K245" s="55">
        <f t="shared" si="6"/>
        <v>100</v>
      </c>
      <c r="L245" s="47"/>
    </row>
    <row r="246" spans="1:12" ht="12.75">
      <c r="A246" s="9">
        <v>240</v>
      </c>
      <c r="B246" s="9" t="s">
        <v>732</v>
      </c>
      <c r="C246" s="9" t="s">
        <v>733</v>
      </c>
      <c r="D246" s="9"/>
      <c r="E246" s="14" t="s">
        <v>75</v>
      </c>
      <c r="F246" s="15">
        <v>46</v>
      </c>
      <c r="G246" s="15">
        <v>60</v>
      </c>
      <c r="H246" s="51">
        <v>52</v>
      </c>
      <c r="I246" s="51">
        <v>52</v>
      </c>
      <c r="J246" s="51">
        <v>52</v>
      </c>
      <c r="K246" s="53">
        <f t="shared" si="6"/>
        <v>100</v>
      </c>
      <c r="L246" s="16"/>
    </row>
    <row r="247" spans="1:12" s="37" customFormat="1" ht="15">
      <c r="A247" s="9">
        <v>241</v>
      </c>
      <c r="B247" s="13"/>
      <c r="C247" s="13"/>
      <c r="D247" s="13">
        <v>4170</v>
      </c>
      <c r="E247" s="103" t="s">
        <v>524</v>
      </c>
      <c r="F247" s="19">
        <f>SUM(F248)</f>
        <v>1890</v>
      </c>
      <c r="G247" s="19">
        <f>SUM(G248)</f>
        <v>2020</v>
      </c>
      <c r="H247" s="53">
        <f>SUM(H248)</f>
        <v>2135</v>
      </c>
      <c r="I247" s="53">
        <f>SUM(I248)</f>
        <v>2135</v>
      </c>
      <c r="J247" s="53">
        <f>SUM(J248)</f>
        <v>2135</v>
      </c>
      <c r="K247" s="53">
        <f t="shared" si="6"/>
        <v>100</v>
      </c>
      <c r="L247" s="20"/>
    </row>
    <row r="248" spans="1:12" ht="12.75">
      <c r="A248" s="9">
        <v>242</v>
      </c>
      <c r="B248" s="9"/>
      <c r="C248" s="9"/>
      <c r="D248" s="9"/>
      <c r="E248" s="14" t="s">
        <v>647</v>
      </c>
      <c r="F248" s="15">
        <v>1890</v>
      </c>
      <c r="G248" s="15">
        <v>2020</v>
      </c>
      <c r="H248" s="51">
        <v>2135</v>
      </c>
      <c r="I248" s="51">
        <v>2135</v>
      </c>
      <c r="J248" s="51">
        <v>2135</v>
      </c>
      <c r="K248" s="53">
        <f t="shared" si="6"/>
        <v>100</v>
      </c>
      <c r="L248" s="16"/>
    </row>
    <row r="249" spans="1:12" s="48" customFormat="1" ht="38.25">
      <c r="A249" s="9">
        <v>243</v>
      </c>
      <c r="B249" s="26"/>
      <c r="C249" s="26">
        <v>75109</v>
      </c>
      <c r="D249" s="26"/>
      <c r="E249" s="27" t="s">
        <v>780</v>
      </c>
      <c r="F249" s="28"/>
      <c r="G249" s="28"/>
      <c r="H249" s="55">
        <v>0</v>
      </c>
      <c r="I249" s="55">
        <f>SUM(I250+I252+I254+I256+I258+I260+I262+I264)</f>
        <v>23172.999999999996</v>
      </c>
      <c r="J249" s="55">
        <f>SUM(J250+J252+J254+J256+J258+J260+J262+J264)</f>
        <v>23172.999999999996</v>
      </c>
      <c r="K249" s="53">
        <f t="shared" si="6"/>
        <v>100</v>
      </c>
      <c r="L249" s="47"/>
    </row>
    <row r="250" spans="1:12" s="106" customFormat="1" ht="12.75">
      <c r="A250" s="41">
        <v>244</v>
      </c>
      <c r="B250" s="41"/>
      <c r="C250" s="41"/>
      <c r="D250" s="26">
        <v>3030</v>
      </c>
      <c r="E250" s="27" t="s">
        <v>736</v>
      </c>
      <c r="F250" s="104"/>
      <c r="G250" s="104"/>
      <c r="H250" s="101">
        <v>0</v>
      </c>
      <c r="I250" s="101">
        <f>SUM(I251)</f>
        <v>10380</v>
      </c>
      <c r="J250" s="101">
        <f>SUM(J251)</f>
        <v>10380</v>
      </c>
      <c r="K250" s="55">
        <f t="shared" si="6"/>
        <v>100</v>
      </c>
      <c r="L250" s="105"/>
    </row>
    <row r="251" spans="1:12" ht="12.75">
      <c r="A251" s="9">
        <v>245</v>
      </c>
      <c r="B251" s="9"/>
      <c r="C251" s="9"/>
      <c r="D251" s="9"/>
      <c r="E251" s="42" t="s">
        <v>736</v>
      </c>
      <c r="F251" s="15"/>
      <c r="G251" s="15"/>
      <c r="H251" s="101">
        <v>0</v>
      </c>
      <c r="I251" s="51">
        <v>10380</v>
      </c>
      <c r="J251" s="51">
        <v>10380</v>
      </c>
      <c r="K251" s="53">
        <f t="shared" si="6"/>
        <v>100</v>
      </c>
      <c r="L251" s="16"/>
    </row>
    <row r="252" spans="1:12" s="106" customFormat="1" ht="12.75">
      <c r="A252" s="41">
        <v>246</v>
      </c>
      <c r="B252" s="41"/>
      <c r="C252" s="41"/>
      <c r="D252" s="26">
        <v>4110</v>
      </c>
      <c r="E252" s="27" t="s">
        <v>0</v>
      </c>
      <c r="F252" s="104"/>
      <c r="G252" s="104"/>
      <c r="H252" s="101">
        <v>0</v>
      </c>
      <c r="I252" s="101">
        <f>SUM(I253)</f>
        <v>481.69</v>
      </c>
      <c r="J252" s="101">
        <f>SUM(J253)</f>
        <v>481.69</v>
      </c>
      <c r="K252" s="55">
        <f t="shared" si="6"/>
        <v>100</v>
      </c>
      <c r="L252" s="105"/>
    </row>
    <row r="253" spans="1:12" ht="12.75">
      <c r="A253" s="9">
        <v>247</v>
      </c>
      <c r="B253" s="9"/>
      <c r="C253" s="9"/>
      <c r="D253" s="9"/>
      <c r="E253" s="14" t="s">
        <v>0</v>
      </c>
      <c r="F253" s="15"/>
      <c r="G253" s="15"/>
      <c r="H253" s="101">
        <v>0</v>
      </c>
      <c r="I253" s="51">
        <v>481.69</v>
      </c>
      <c r="J253" s="51">
        <v>481.69</v>
      </c>
      <c r="K253" s="53">
        <f t="shared" si="6"/>
        <v>100</v>
      </c>
      <c r="L253" s="16"/>
    </row>
    <row r="254" spans="1:12" s="106" customFormat="1" ht="12.75">
      <c r="A254" s="41">
        <v>248</v>
      </c>
      <c r="B254" s="41"/>
      <c r="C254" s="41"/>
      <c r="D254" s="26">
        <v>4120</v>
      </c>
      <c r="E254" s="27" t="s">
        <v>1</v>
      </c>
      <c r="F254" s="104"/>
      <c r="G254" s="104"/>
      <c r="H254" s="101">
        <v>0</v>
      </c>
      <c r="I254" s="101">
        <f>SUM(I255)</f>
        <v>78.15</v>
      </c>
      <c r="J254" s="101">
        <f>SUM(J255)</f>
        <v>78.15</v>
      </c>
      <c r="K254" s="55">
        <f t="shared" si="6"/>
        <v>100</v>
      </c>
      <c r="L254" s="105"/>
    </row>
    <row r="255" spans="1:12" ht="12.75">
      <c r="A255" s="9">
        <v>249</v>
      </c>
      <c r="B255" s="9"/>
      <c r="C255" s="9"/>
      <c r="D255" s="9"/>
      <c r="E255" s="14" t="s">
        <v>1</v>
      </c>
      <c r="F255" s="15"/>
      <c r="G255" s="15"/>
      <c r="H255" s="101">
        <v>0</v>
      </c>
      <c r="I255" s="51">
        <v>78.15</v>
      </c>
      <c r="J255" s="51">
        <v>78.15</v>
      </c>
      <c r="K255" s="53">
        <f t="shared" si="6"/>
        <v>100</v>
      </c>
      <c r="L255" s="16"/>
    </row>
    <row r="256" spans="1:12" s="106" customFormat="1" ht="12.75">
      <c r="A256" s="41">
        <v>250</v>
      </c>
      <c r="B256" s="41"/>
      <c r="C256" s="41"/>
      <c r="D256" s="26">
        <v>4170</v>
      </c>
      <c r="E256" s="27" t="s">
        <v>524</v>
      </c>
      <c r="F256" s="104"/>
      <c r="G256" s="104"/>
      <c r="H256" s="101">
        <v>0</v>
      </c>
      <c r="I256" s="101">
        <f>SUM(I257)</f>
        <v>3640</v>
      </c>
      <c r="J256" s="101">
        <f>SUM(J257)</f>
        <v>3640</v>
      </c>
      <c r="K256" s="55">
        <f t="shared" si="6"/>
        <v>100</v>
      </c>
      <c r="L256" s="105"/>
    </row>
    <row r="257" spans="1:12" ht="12.75">
      <c r="A257" s="9">
        <v>251</v>
      </c>
      <c r="B257" s="9"/>
      <c r="C257" s="9"/>
      <c r="D257" s="9"/>
      <c r="E257" s="14" t="s">
        <v>38</v>
      </c>
      <c r="F257" s="15"/>
      <c r="G257" s="15"/>
      <c r="H257" s="101">
        <v>0</v>
      </c>
      <c r="I257" s="51">
        <v>3640</v>
      </c>
      <c r="J257" s="51">
        <v>3640</v>
      </c>
      <c r="K257" s="53">
        <f t="shared" si="6"/>
        <v>100</v>
      </c>
      <c r="L257" s="16"/>
    </row>
    <row r="258" spans="1:12" s="106" customFormat="1" ht="12.75">
      <c r="A258" s="41">
        <v>252</v>
      </c>
      <c r="B258" s="41"/>
      <c r="C258" s="41"/>
      <c r="D258" s="26">
        <v>4210</v>
      </c>
      <c r="E258" s="27" t="s">
        <v>742</v>
      </c>
      <c r="F258" s="104"/>
      <c r="G258" s="104"/>
      <c r="H258" s="101">
        <v>0</v>
      </c>
      <c r="I258" s="101">
        <f>SUM(I259)</f>
        <v>4468.26</v>
      </c>
      <c r="J258" s="101">
        <f>SUM(J259)</f>
        <v>4468.26</v>
      </c>
      <c r="K258" s="55">
        <f t="shared" si="6"/>
        <v>100</v>
      </c>
      <c r="L258" s="105"/>
    </row>
    <row r="259" spans="1:12" ht="12.75">
      <c r="A259" s="9">
        <v>253</v>
      </c>
      <c r="B259" s="9"/>
      <c r="C259" s="9"/>
      <c r="D259" s="9"/>
      <c r="E259" s="14" t="s">
        <v>39</v>
      </c>
      <c r="F259" s="15"/>
      <c r="G259" s="15"/>
      <c r="H259" s="101">
        <v>0</v>
      </c>
      <c r="I259" s="51">
        <v>4468.26</v>
      </c>
      <c r="J259" s="51">
        <v>4468.26</v>
      </c>
      <c r="K259" s="53">
        <f t="shared" si="6"/>
        <v>100</v>
      </c>
      <c r="L259" s="16"/>
    </row>
    <row r="260" spans="1:12" s="106" customFormat="1" ht="12.75">
      <c r="A260" s="41">
        <v>254</v>
      </c>
      <c r="B260" s="41"/>
      <c r="C260" s="41"/>
      <c r="D260" s="26">
        <v>4300</v>
      </c>
      <c r="E260" s="27" t="s">
        <v>807</v>
      </c>
      <c r="F260" s="104"/>
      <c r="G260" s="104"/>
      <c r="H260" s="101">
        <v>0</v>
      </c>
      <c r="I260" s="101">
        <f>SUM(I261)</f>
        <v>1283.1</v>
      </c>
      <c r="J260" s="101">
        <f>SUM(J261)</f>
        <v>1283.1</v>
      </c>
      <c r="K260" s="55">
        <f t="shared" si="6"/>
        <v>100</v>
      </c>
      <c r="L260" s="105"/>
    </row>
    <row r="261" spans="1:12" ht="12.75">
      <c r="A261" s="9">
        <v>255</v>
      </c>
      <c r="B261" s="9"/>
      <c r="C261" s="9"/>
      <c r="D261" s="9"/>
      <c r="E261" s="42" t="s">
        <v>807</v>
      </c>
      <c r="F261" s="15"/>
      <c r="G261" s="15"/>
      <c r="H261" s="101">
        <v>0</v>
      </c>
      <c r="I261" s="51">
        <v>1283.1</v>
      </c>
      <c r="J261" s="51">
        <v>1283.1</v>
      </c>
      <c r="K261" s="53">
        <f t="shared" si="6"/>
        <v>100</v>
      </c>
      <c r="L261" s="16"/>
    </row>
    <row r="262" spans="1:12" s="106" customFormat="1" ht="12.75">
      <c r="A262" s="41">
        <v>256</v>
      </c>
      <c r="B262" s="41"/>
      <c r="C262" s="41"/>
      <c r="D262" s="26">
        <v>4410</v>
      </c>
      <c r="E262" s="27" t="s">
        <v>49</v>
      </c>
      <c r="F262" s="104"/>
      <c r="G262" s="104"/>
      <c r="H262" s="101">
        <v>0</v>
      </c>
      <c r="I262" s="101">
        <f>SUM(I263)</f>
        <v>2000</v>
      </c>
      <c r="J262" s="101">
        <f>SUM(J263)</f>
        <v>2000</v>
      </c>
      <c r="K262" s="55">
        <f t="shared" si="6"/>
        <v>100</v>
      </c>
      <c r="L262" s="105"/>
    </row>
    <row r="263" spans="1:12" ht="12.75">
      <c r="A263" s="9">
        <v>257</v>
      </c>
      <c r="B263" s="9"/>
      <c r="C263" s="9"/>
      <c r="D263" s="9"/>
      <c r="E263" s="14" t="s">
        <v>40</v>
      </c>
      <c r="F263" s="15"/>
      <c r="G263" s="15"/>
      <c r="H263" s="101">
        <v>0</v>
      </c>
      <c r="I263" s="51">
        <v>2000</v>
      </c>
      <c r="J263" s="51">
        <v>2000</v>
      </c>
      <c r="K263" s="53">
        <f t="shared" si="6"/>
        <v>100</v>
      </c>
      <c r="L263" s="16"/>
    </row>
    <row r="264" spans="1:12" s="106" customFormat="1" ht="12.75">
      <c r="A264" s="41">
        <v>258</v>
      </c>
      <c r="B264" s="41"/>
      <c r="C264" s="41"/>
      <c r="D264" s="26">
        <v>4750</v>
      </c>
      <c r="E264" s="27" t="s">
        <v>326</v>
      </c>
      <c r="F264" s="104"/>
      <c r="G264" s="104"/>
      <c r="H264" s="101">
        <v>0</v>
      </c>
      <c r="I264" s="101">
        <f>SUM(I265)</f>
        <v>841.8</v>
      </c>
      <c r="J264" s="101">
        <f>SUM(J265)</f>
        <v>841.8</v>
      </c>
      <c r="K264" s="55">
        <f t="shared" si="6"/>
        <v>100</v>
      </c>
      <c r="L264" s="105"/>
    </row>
    <row r="265" spans="1:12" ht="12.75">
      <c r="A265" s="9">
        <v>259</v>
      </c>
      <c r="B265" s="9"/>
      <c r="C265" s="9"/>
      <c r="D265" s="9"/>
      <c r="E265" s="14" t="s">
        <v>644</v>
      </c>
      <c r="F265" s="15"/>
      <c r="G265" s="15"/>
      <c r="H265" s="101">
        <v>0</v>
      </c>
      <c r="I265" s="51">
        <v>841.8</v>
      </c>
      <c r="J265" s="51">
        <v>841.8</v>
      </c>
      <c r="K265" s="53">
        <f t="shared" si="6"/>
        <v>100</v>
      </c>
      <c r="L265" s="16"/>
    </row>
    <row r="266" spans="1:12" ht="12.75">
      <c r="A266" s="9">
        <v>260</v>
      </c>
      <c r="B266" s="9"/>
      <c r="C266" s="78">
        <v>75113</v>
      </c>
      <c r="D266" s="9"/>
      <c r="E266" s="27" t="s">
        <v>632</v>
      </c>
      <c r="F266" s="15"/>
      <c r="G266" s="15"/>
      <c r="H266" s="51">
        <f>SUM(H267:H279)</f>
        <v>0</v>
      </c>
      <c r="I266" s="55">
        <f>SUM(I267+I269+I271+I273+I275+I277+I279)</f>
        <v>19092</v>
      </c>
      <c r="J266" s="55">
        <f>SUM(J267+J269+J271+J273+J275+J277+J279)</f>
        <v>19092</v>
      </c>
      <c r="K266" s="53">
        <f t="shared" si="6"/>
        <v>100</v>
      </c>
      <c r="L266" s="16"/>
    </row>
    <row r="267" spans="1:12" s="37" customFormat="1" ht="12.75">
      <c r="A267" s="9">
        <v>261</v>
      </c>
      <c r="B267" s="13"/>
      <c r="C267" s="78"/>
      <c r="D267" s="70">
        <v>3030</v>
      </c>
      <c r="E267" s="68" t="s">
        <v>322</v>
      </c>
      <c r="F267" s="79">
        <v>0</v>
      </c>
      <c r="G267" s="79">
        <v>8910</v>
      </c>
      <c r="H267" s="80">
        <v>0</v>
      </c>
      <c r="I267" s="52">
        <f>SUM(I268)</f>
        <v>8910</v>
      </c>
      <c r="J267" s="52">
        <f>SUM(J268)</f>
        <v>8910</v>
      </c>
      <c r="K267" s="53">
        <f t="shared" si="6"/>
        <v>100</v>
      </c>
      <c r="L267" s="20"/>
    </row>
    <row r="268" spans="1:12" s="37" customFormat="1" ht="12.75">
      <c r="A268" s="9">
        <v>262</v>
      </c>
      <c r="B268" s="13"/>
      <c r="C268" s="78"/>
      <c r="D268" s="70"/>
      <c r="E268" s="42" t="s">
        <v>736</v>
      </c>
      <c r="F268" s="79"/>
      <c r="G268" s="79"/>
      <c r="H268" s="80">
        <v>0</v>
      </c>
      <c r="I268" s="52">
        <v>8910</v>
      </c>
      <c r="J268" s="52">
        <v>8910</v>
      </c>
      <c r="K268" s="53">
        <f t="shared" si="6"/>
        <v>100</v>
      </c>
      <c r="L268" s="20"/>
    </row>
    <row r="269" spans="1:12" ht="12.75">
      <c r="A269" s="9">
        <v>263</v>
      </c>
      <c r="B269" s="9"/>
      <c r="C269" s="69"/>
      <c r="D269" s="73">
        <v>4110</v>
      </c>
      <c r="E269" s="74" t="s">
        <v>629</v>
      </c>
      <c r="F269" s="71">
        <v>0</v>
      </c>
      <c r="G269" s="71">
        <v>523</v>
      </c>
      <c r="H269" s="80">
        <v>0</v>
      </c>
      <c r="I269" s="52">
        <f>SUM(I270)</f>
        <v>523</v>
      </c>
      <c r="J269" s="52">
        <f>SUM(J270)</f>
        <v>523</v>
      </c>
      <c r="K269" s="53">
        <f t="shared" si="6"/>
        <v>100</v>
      </c>
      <c r="L269" s="16"/>
    </row>
    <row r="270" spans="1:12" ht="12.75">
      <c r="A270" s="9">
        <v>264</v>
      </c>
      <c r="B270" s="9"/>
      <c r="C270" s="69"/>
      <c r="D270" s="73"/>
      <c r="E270" s="74" t="s">
        <v>629</v>
      </c>
      <c r="F270" s="71"/>
      <c r="G270" s="71"/>
      <c r="H270" s="80">
        <v>0</v>
      </c>
      <c r="I270" s="52">
        <v>523</v>
      </c>
      <c r="J270" s="52">
        <v>523</v>
      </c>
      <c r="K270" s="53">
        <f t="shared" si="6"/>
        <v>100</v>
      </c>
      <c r="L270" s="16"/>
    </row>
    <row r="271" spans="1:12" ht="12.75">
      <c r="A271" s="9">
        <v>265</v>
      </c>
      <c r="B271" s="9"/>
      <c r="C271" s="75"/>
      <c r="D271" s="67">
        <v>4120</v>
      </c>
      <c r="E271" s="76" t="s">
        <v>630</v>
      </c>
      <c r="F271" s="71">
        <v>0</v>
      </c>
      <c r="G271" s="71">
        <v>85</v>
      </c>
      <c r="H271" s="80">
        <v>0</v>
      </c>
      <c r="I271" s="52">
        <f>SUM(I272)</f>
        <v>85</v>
      </c>
      <c r="J271" s="52">
        <f>SUM(J272)</f>
        <v>85</v>
      </c>
      <c r="K271" s="53">
        <f t="shared" si="6"/>
        <v>100</v>
      </c>
      <c r="L271" s="16"/>
    </row>
    <row r="272" spans="1:12" ht="12.75">
      <c r="A272" s="9">
        <v>266</v>
      </c>
      <c r="B272" s="9"/>
      <c r="C272" s="75"/>
      <c r="D272" s="67"/>
      <c r="E272" s="76" t="s">
        <v>630</v>
      </c>
      <c r="F272" s="71"/>
      <c r="G272" s="71"/>
      <c r="H272" s="80">
        <v>0</v>
      </c>
      <c r="I272" s="52">
        <v>85</v>
      </c>
      <c r="J272" s="52">
        <v>85</v>
      </c>
      <c r="K272" s="53">
        <f t="shared" si="6"/>
        <v>100</v>
      </c>
      <c r="L272" s="16"/>
    </row>
    <row r="273" spans="1:12" ht="12.75">
      <c r="A273" s="9">
        <v>267</v>
      </c>
      <c r="B273" s="9"/>
      <c r="C273" s="75"/>
      <c r="D273" s="67">
        <v>4170</v>
      </c>
      <c r="E273" s="90" t="s">
        <v>524</v>
      </c>
      <c r="F273" s="71">
        <v>0</v>
      </c>
      <c r="G273" s="71">
        <v>3980</v>
      </c>
      <c r="H273" s="80">
        <v>0</v>
      </c>
      <c r="I273" s="52">
        <f>SUM(I274)</f>
        <v>3980</v>
      </c>
      <c r="J273" s="52">
        <f>SUM(J274)</f>
        <v>3980</v>
      </c>
      <c r="K273" s="53">
        <f t="shared" si="6"/>
        <v>100</v>
      </c>
      <c r="L273" s="16"/>
    </row>
    <row r="274" spans="1:12" ht="12.75">
      <c r="A274" s="9">
        <v>268</v>
      </c>
      <c r="B274" s="9"/>
      <c r="C274" s="75"/>
      <c r="D274" s="67"/>
      <c r="E274" s="90" t="s">
        <v>524</v>
      </c>
      <c r="F274" s="71"/>
      <c r="G274" s="71"/>
      <c r="H274" s="80">
        <v>0</v>
      </c>
      <c r="I274" s="49">
        <v>3980</v>
      </c>
      <c r="J274" s="52">
        <v>3980</v>
      </c>
      <c r="K274" s="53">
        <f t="shared" si="6"/>
        <v>100</v>
      </c>
      <c r="L274" s="16"/>
    </row>
    <row r="275" spans="1:12" ht="12.75">
      <c r="A275" s="9">
        <v>269</v>
      </c>
      <c r="B275" s="9"/>
      <c r="C275" s="75"/>
      <c r="D275" s="67">
        <v>4210</v>
      </c>
      <c r="E275" s="76" t="s">
        <v>699</v>
      </c>
      <c r="F275" s="71">
        <v>0</v>
      </c>
      <c r="G275" s="72">
        <v>3352.2</v>
      </c>
      <c r="H275" s="80">
        <v>0</v>
      </c>
      <c r="I275" s="52">
        <f>SUM(I276)</f>
        <v>3352.2</v>
      </c>
      <c r="J275" s="52">
        <f>SUM(J276)</f>
        <v>3352.2</v>
      </c>
      <c r="K275" s="53">
        <f t="shared" si="6"/>
        <v>100</v>
      </c>
      <c r="L275" s="16"/>
    </row>
    <row r="276" spans="1:12" ht="12.75">
      <c r="A276" s="9">
        <v>270</v>
      </c>
      <c r="B276" s="9"/>
      <c r="C276" s="75"/>
      <c r="D276" s="67"/>
      <c r="E276" s="76" t="s">
        <v>699</v>
      </c>
      <c r="F276" s="71"/>
      <c r="G276" s="72"/>
      <c r="H276" s="80">
        <v>0</v>
      </c>
      <c r="I276" s="52">
        <v>3352.2</v>
      </c>
      <c r="J276" s="52">
        <v>3352.2</v>
      </c>
      <c r="K276" s="53">
        <f t="shared" si="6"/>
        <v>100</v>
      </c>
      <c r="L276" s="16"/>
    </row>
    <row r="277" spans="1:12" ht="12.75">
      <c r="A277" s="9">
        <v>271</v>
      </c>
      <c r="B277" s="9"/>
      <c r="C277" s="75"/>
      <c r="D277" s="73">
        <v>4410</v>
      </c>
      <c r="E277" s="77" t="s">
        <v>631</v>
      </c>
      <c r="F277" s="71">
        <v>0</v>
      </c>
      <c r="G277" s="71">
        <v>1400</v>
      </c>
      <c r="H277" s="80">
        <v>0</v>
      </c>
      <c r="I277" s="52">
        <f>SUM(I278)</f>
        <v>1400</v>
      </c>
      <c r="J277" s="52">
        <f>SUM(J278)</f>
        <v>1400</v>
      </c>
      <c r="K277" s="53">
        <f t="shared" si="6"/>
        <v>100</v>
      </c>
      <c r="L277" s="16"/>
    </row>
    <row r="278" spans="1:12" ht="12.75">
      <c r="A278" s="9">
        <v>272</v>
      </c>
      <c r="B278" s="9"/>
      <c r="C278" s="75"/>
      <c r="D278" s="73"/>
      <c r="E278" s="77" t="s">
        <v>631</v>
      </c>
      <c r="F278" s="71"/>
      <c r="G278" s="71"/>
      <c r="H278" s="80">
        <v>0</v>
      </c>
      <c r="I278" s="52">
        <v>1400</v>
      </c>
      <c r="J278" s="52">
        <v>1400</v>
      </c>
      <c r="K278" s="53">
        <f t="shared" si="6"/>
        <v>100</v>
      </c>
      <c r="L278" s="16"/>
    </row>
    <row r="279" spans="1:12" ht="12.75">
      <c r="A279" s="9">
        <v>273</v>
      </c>
      <c r="B279" s="9"/>
      <c r="C279" s="75"/>
      <c r="D279" s="73">
        <v>4750</v>
      </c>
      <c r="E279" s="77" t="s">
        <v>318</v>
      </c>
      <c r="F279" s="71">
        <v>0</v>
      </c>
      <c r="G279" s="72">
        <v>841.8</v>
      </c>
      <c r="H279" s="80">
        <v>0</v>
      </c>
      <c r="I279" s="52">
        <f>SUM(I280)</f>
        <v>841.8</v>
      </c>
      <c r="J279" s="52">
        <f>SUM(J280)</f>
        <v>841.8</v>
      </c>
      <c r="K279" s="53">
        <f t="shared" si="6"/>
        <v>100</v>
      </c>
      <c r="L279" s="16"/>
    </row>
    <row r="280" spans="1:12" ht="12.75">
      <c r="A280" s="9">
        <v>274</v>
      </c>
      <c r="B280" s="9"/>
      <c r="C280" s="75"/>
      <c r="D280" s="73"/>
      <c r="E280" s="77" t="s">
        <v>318</v>
      </c>
      <c r="F280" s="71"/>
      <c r="G280" s="72"/>
      <c r="H280" s="72"/>
      <c r="I280" s="52">
        <v>841.8</v>
      </c>
      <c r="J280" s="52">
        <v>841.8</v>
      </c>
      <c r="K280" s="53">
        <f t="shared" si="6"/>
        <v>100</v>
      </c>
      <c r="L280" s="16"/>
    </row>
    <row r="281" spans="1:12" ht="27.75" customHeight="1">
      <c r="A281" s="9">
        <v>275</v>
      </c>
      <c r="B281" s="117" t="s">
        <v>467</v>
      </c>
      <c r="C281" s="109"/>
      <c r="D281" s="109"/>
      <c r="E281" s="109"/>
      <c r="F281" s="21" t="e">
        <f>SUM(F242+#REF!)</f>
        <v>#REF!</v>
      </c>
      <c r="G281" s="21">
        <f>SUM(G242)</f>
        <v>2482</v>
      </c>
      <c r="H281" s="54">
        <f>SUM(H242)</f>
        <v>2509</v>
      </c>
      <c r="I281" s="54">
        <f>SUM(I242+I249+I266)</f>
        <v>44774</v>
      </c>
      <c r="J281" s="54">
        <f>SUM(J242+J249+J266)</f>
        <v>44774</v>
      </c>
      <c r="K281" s="53">
        <f t="shared" si="6"/>
        <v>100</v>
      </c>
      <c r="L281" s="22"/>
    </row>
    <row r="282" spans="1:12" ht="12.75">
      <c r="A282" s="9">
        <v>276</v>
      </c>
      <c r="B282" s="9">
        <v>754</v>
      </c>
      <c r="C282" s="13">
        <v>75404</v>
      </c>
      <c r="D282" s="13"/>
      <c r="E282" s="18" t="s">
        <v>712</v>
      </c>
      <c r="F282" s="19" t="e">
        <f>SUM(#REF!+#REF!+#REF!)</f>
        <v>#REF!</v>
      </c>
      <c r="G282" s="19" t="e">
        <f>SUM(G283+#REF!)</f>
        <v>#REF!</v>
      </c>
      <c r="H282" s="53">
        <f>SUM(H283)</f>
        <v>97000</v>
      </c>
      <c r="I282" s="53">
        <f>SUM(I283+I287)</f>
        <v>97000</v>
      </c>
      <c r="J282" s="53">
        <f>SUM(J283+J287)</f>
        <v>97000</v>
      </c>
      <c r="K282" s="53">
        <f t="shared" si="6"/>
        <v>100</v>
      </c>
      <c r="L282" s="20"/>
    </row>
    <row r="283" spans="1:12" ht="12.75">
      <c r="A283" s="9">
        <v>277</v>
      </c>
      <c r="B283" s="9"/>
      <c r="C283" s="9"/>
      <c r="D283" s="9">
        <v>3000</v>
      </c>
      <c r="E283" s="14" t="s">
        <v>720</v>
      </c>
      <c r="F283" s="15"/>
      <c r="G283" s="15">
        <f>SUM(G284:G286)</f>
        <v>100000</v>
      </c>
      <c r="H283" s="51">
        <f>SUM(H284:H286)</f>
        <v>97000</v>
      </c>
      <c r="I283" s="51">
        <f>SUM(I284:I286)</f>
        <v>77000</v>
      </c>
      <c r="J283" s="51">
        <f>SUM(J284:J286)</f>
        <v>77000</v>
      </c>
      <c r="K283" s="53">
        <f t="shared" si="6"/>
        <v>100</v>
      </c>
      <c r="L283" s="16"/>
    </row>
    <row r="284" spans="1:12" ht="12.75">
      <c r="A284" s="9">
        <v>278</v>
      </c>
      <c r="B284" s="9"/>
      <c r="C284" s="9"/>
      <c r="D284" s="9"/>
      <c r="E284" s="14" t="s">
        <v>11</v>
      </c>
      <c r="F284" s="15"/>
      <c r="G284" s="15">
        <v>10000</v>
      </c>
      <c r="H284" s="51">
        <v>20000</v>
      </c>
      <c r="I284" s="51">
        <v>0</v>
      </c>
      <c r="J284" s="51">
        <v>0</v>
      </c>
      <c r="K284" s="53" t="e">
        <f t="shared" si="6"/>
        <v>#DIV/0!</v>
      </c>
      <c r="L284" s="16"/>
    </row>
    <row r="285" spans="1:12" ht="12.75">
      <c r="A285" s="9">
        <v>279</v>
      </c>
      <c r="B285" s="9"/>
      <c r="C285" s="9"/>
      <c r="D285" s="9"/>
      <c r="E285" s="14" t="s">
        <v>385</v>
      </c>
      <c r="F285" s="15"/>
      <c r="G285" s="15">
        <v>10000</v>
      </c>
      <c r="H285" s="51">
        <v>17000</v>
      </c>
      <c r="I285" s="51">
        <v>0</v>
      </c>
      <c r="J285" s="51">
        <v>0</v>
      </c>
      <c r="K285" s="53" t="e">
        <f t="shared" si="6"/>
        <v>#DIV/0!</v>
      </c>
      <c r="L285" s="16"/>
    </row>
    <row r="286" spans="1:12" ht="27.75" customHeight="1">
      <c r="A286" s="9">
        <v>280</v>
      </c>
      <c r="B286" s="9"/>
      <c r="C286" s="9"/>
      <c r="D286" s="9"/>
      <c r="E286" s="14" t="s">
        <v>174</v>
      </c>
      <c r="F286" s="15"/>
      <c r="G286" s="15">
        <v>80000</v>
      </c>
      <c r="H286" s="51">
        <v>60000</v>
      </c>
      <c r="I286" s="51">
        <v>77000</v>
      </c>
      <c r="J286" s="51">
        <v>77000</v>
      </c>
      <c r="K286" s="53">
        <f t="shared" si="6"/>
        <v>100</v>
      </c>
      <c r="L286" s="16"/>
    </row>
    <row r="287" spans="1:12" ht="27.75" customHeight="1">
      <c r="A287" s="9">
        <v>281</v>
      </c>
      <c r="B287" s="9"/>
      <c r="C287" s="9"/>
      <c r="D287" s="9">
        <v>6170</v>
      </c>
      <c r="E287" s="14" t="s">
        <v>781</v>
      </c>
      <c r="F287" s="15"/>
      <c r="G287" s="15"/>
      <c r="H287" s="51">
        <v>0</v>
      </c>
      <c r="I287" s="51">
        <f>SUM(I288)</f>
        <v>20000</v>
      </c>
      <c r="J287" s="51">
        <f>SUM(J288)</f>
        <v>20000</v>
      </c>
      <c r="K287" s="53">
        <f t="shared" si="6"/>
        <v>100</v>
      </c>
      <c r="L287" s="16"/>
    </row>
    <row r="288" spans="1:12" ht="18" customHeight="1">
      <c r="A288" s="9">
        <v>282</v>
      </c>
      <c r="B288" s="9"/>
      <c r="C288" s="9"/>
      <c r="D288" s="9"/>
      <c r="E288" s="14" t="s">
        <v>430</v>
      </c>
      <c r="F288" s="15"/>
      <c r="G288" s="15"/>
      <c r="H288" s="51">
        <v>0</v>
      </c>
      <c r="I288" s="51">
        <v>20000</v>
      </c>
      <c r="J288" s="51">
        <v>20000</v>
      </c>
      <c r="K288" s="53">
        <f t="shared" si="6"/>
        <v>100</v>
      </c>
      <c r="L288" s="16"/>
    </row>
    <row r="289" spans="1:12" ht="12.75">
      <c r="A289" s="9">
        <v>283</v>
      </c>
      <c r="B289" s="9" t="s">
        <v>732</v>
      </c>
      <c r="C289" s="13">
        <v>75412</v>
      </c>
      <c r="D289" s="13" t="s">
        <v>734</v>
      </c>
      <c r="E289" s="18" t="s">
        <v>76</v>
      </c>
      <c r="F289" s="19">
        <f>SUM(F290+F292+F297+F303+F311+F313)</f>
        <v>105300</v>
      </c>
      <c r="G289" s="19">
        <f>SUM(G290+G292+G297+G301+G303+G309+G311+G313+G299+G307)</f>
        <v>286700</v>
      </c>
      <c r="H289" s="53">
        <f>SUM(H290+H292+H297+H301+H303+H309+H311+H313+H299+H307)</f>
        <v>386200</v>
      </c>
      <c r="I289" s="53">
        <f>SUM(I290+I292+I297+I301+I303+I309+I311+I313+I299+I307)</f>
        <v>86200</v>
      </c>
      <c r="J289" s="53">
        <f>SUM(J290+J292+J297+J301+J303+J309+J311+J313+J299+J307)</f>
        <v>56316.5</v>
      </c>
      <c r="K289" s="53">
        <f t="shared" si="6"/>
        <v>65.33236658932715</v>
      </c>
      <c r="L289" s="20"/>
    </row>
    <row r="290" spans="1:12" ht="12.75">
      <c r="A290" s="9">
        <v>284</v>
      </c>
      <c r="B290" s="9" t="s">
        <v>732</v>
      </c>
      <c r="C290" s="9" t="s">
        <v>733</v>
      </c>
      <c r="D290" s="9">
        <v>3030</v>
      </c>
      <c r="E290" s="14" t="s">
        <v>736</v>
      </c>
      <c r="F290" s="15">
        <f>SUM(F291)</f>
        <v>8500</v>
      </c>
      <c r="G290" s="15">
        <f>SUM(G291)</f>
        <v>12000</v>
      </c>
      <c r="H290" s="51">
        <f>SUM(H291)</f>
        <v>11000</v>
      </c>
      <c r="I290" s="51">
        <f>SUM(I291)</f>
        <v>11000</v>
      </c>
      <c r="J290" s="51">
        <f>SUM(J291)</f>
        <v>5669.5</v>
      </c>
      <c r="K290" s="53">
        <f t="shared" si="6"/>
        <v>51.540909090909096</v>
      </c>
      <c r="L290" s="16"/>
    </row>
    <row r="291" spans="1:12" ht="12.75">
      <c r="A291" s="9">
        <v>285</v>
      </c>
      <c r="B291" s="9" t="s">
        <v>732</v>
      </c>
      <c r="C291" s="9" t="s">
        <v>733</v>
      </c>
      <c r="D291" s="9"/>
      <c r="E291" s="14" t="s">
        <v>12</v>
      </c>
      <c r="F291" s="15">
        <v>8500</v>
      </c>
      <c r="G291" s="15">
        <v>12000</v>
      </c>
      <c r="H291" s="51">
        <v>11000</v>
      </c>
      <c r="I291" s="51">
        <v>11000</v>
      </c>
      <c r="J291" s="51">
        <v>5669.5</v>
      </c>
      <c r="K291" s="53">
        <f t="shared" si="6"/>
        <v>51.540909090909096</v>
      </c>
      <c r="L291" s="16"/>
    </row>
    <row r="292" spans="1:12" ht="12.75">
      <c r="A292" s="9">
        <v>286</v>
      </c>
      <c r="B292" s="9" t="s">
        <v>732</v>
      </c>
      <c r="C292" s="9" t="s">
        <v>733</v>
      </c>
      <c r="D292" s="9">
        <v>4210</v>
      </c>
      <c r="E292" s="14" t="s">
        <v>742</v>
      </c>
      <c r="F292" s="15">
        <f>SUM(F293:F296)</f>
        <v>28000</v>
      </c>
      <c r="G292" s="15">
        <f>SUM(G293:G296)</f>
        <v>41000</v>
      </c>
      <c r="H292" s="51">
        <f>SUM(H293:H296)</f>
        <v>40000</v>
      </c>
      <c r="I292" s="51">
        <f>SUM(I293:I296)</f>
        <v>40000</v>
      </c>
      <c r="J292" s="51">
        <f>SUM(J293:J296)</f>
        <v>30696.21</v>
      </c>
      <c r="K292" s="53">
        <f t="shared" si="6"/>
        <v>76.74052499999999</v>
      </c>
      <c r="L292" s="16"/>
    </row>
    <row r="293" spans="1:12" ht="12.75">
      <c r="A293" s="9">
        <v>287</v>
      </c>
      <c r="B293" s="9" t="s">
        <v>732</v>
      </c>
      <c r="C293" s="9" t="s">
        <v>733</v>
      </c>
      <c r="D293" s="9"/>
      <c r="E293" s="14" t="s">
        <v>406</v>
      </c>
      <c r="F293" s="15">
        <v>4500</v>
      </c>
      <c r="G293" s="15">
        <v>10000</v>
      </c>
      <c r="H293" s="51">
        <v>10000</v>
      </c>
      <c r="I293" s="51">
        <v>10000</v>
      </c>
      <c r="J293" s="51">
        <v>8874.55</v>
      </c>
      <c r="K293" s="53">
        <f t="shared" si="6"/>
        <v>88.74549999999999</v>
      </c>
      <c r="L293" s="16"/>
    </row>
    <row r="294" spans="1:12" ht="12.75">
      <c r="A294" s="9">
        <v>288</v>
      </c>
      <c r="B294" s="9" t="s">
        <v>732</v>
      </c>
      <c r="C294" s="9" t="s">
        <v>733</v>
      </c>
      <c r="D294" s="9"/>
      <c r="E294" s="14" t="s">
        <v>77</v>
      </c>
      <c r="F294" s="15">
        <v>10000</v>
      </c>
      <c r="G294" s="15">
        <v>10000</v>
      </c>
      <c r="H294" s="51">
        <v>9000</v>
      </c>
      <c r="I294" s="51">
        <v>9000</v>
      </c>
      <c r="J294" s="51">
        <v>8998.46</v>
      </c>
      <c r="K294" s="53">
        <f t="shared" si="6"/>
        <v>99.98288888888888</v>
      </c>
      <c r="L294" s="16"/>
    </row>
    <row r="295" spans="1:12" ht="12.75">
      <c r="A295" s="9">
        <v>289</v>
      </c>
      <c r="B295" s="9" t="s">
        <v>732</v>
      </c>
      <c r="C295" s="9" t="s">
        <v>733</v>
      </c>
      <c r="D295" s="9"/>
      <c r="E295" s="14" t="s">
        <v>104</v>
      </c>
      <c r="F295" s="15">
        <v>7000</v>
      </c>
      <c r="G295" s="15">
        <v>3000</v>
      </c>
      <c r="H295" s="51">
        <v>3000</v>
      </c>
      <c r="I295" s="51">
        <v>3000</v>
      </c>
      <c r="J295" s="51">
        <v>0</v>
      </c>
      <c r="K295" s="53">
        <f t="shared" si="6"/>
        <v>0</v>
      </c>
      <c r="L295" s="16"/>
    </row>
    <row r="296" spans="1:12" ht="12.75">
      <c r="A296" s="9">
        <v>290</v>
      </c>
      <c r="B296" s="9"/>
      <c r="C296" s="9"/>
      <c r="D296" s="9"/>
      <c r="E296" s="14" t="s">
        <v>724</v>
      </c>
      <c r="F296" s="15">
        <v>6500</v>
      </c>
      <c r="G296" s="15">
        <v>18000</v>
      </c>
      <c r="H296" s="51">
        <v>18000</v>
      </c>
      <c r="I296" s="51">
        <v>18000</v>
      </c>
      <c r="J296" s="51">
        <v>12823.2</v>
      </c>
      <c r="K296" s="53">
        <f t="shared" si="6"/>
        <v>71.24000000000001</v>
      </c>
      <c r="L296" s="16"/>
    </row>
    <row r="297" spans="1:12" ht="12.75">
      <c r="A297" s="9">
        <v>291</v>
      </c>
      <c r="B297" s="9" t="s">
        <v>732</v>
      </c>
      <c r="C297" s="9" t="s">
        <v>733</v>
      </c>
      <c r="D297" s="9">
        <v>4260</v>
      </c>
      <c r="E297" s="14" t="s">
        <v>744</v>
      </c>
      <c r="F297" s="15">
        <f>SUM(F298)</f>
        <v>7000</v>
      </c>
      <c r="G297" s="15">
        <f>SUM(G298)</f>
        <v>9000</v>
      </c>
      <c r="H297" s="51">
        <f>SUM(H298)</f>
        <v>9000</v>
      </c>
      <c r="I297" s="51">
        <f>SUM(I298)</f>
        <v>9000</v>
      </c>
      <c r="J297" s="51">
        <f>SUM(J298)</f>
        <v>8923.52</v>
      </c>
      <c r="K297" s="53">
        <f t="shared" si="6"/>
        <v>99.15022222222223</v>
      </c>
      <c r="L297" s="16"/>
    </row>
    <row r="298" spans="1:12" ht="12.75">
      <c r="A298" s="9">
        <v>292</v>
      </c>
      <c r="B298" s="9" t="s">
        <v>732</v>
      </c>
      <c r="C298" s="9" t="s">
        <v>733</v>
      </c>
      <c r="D298" s="9"/>
      <c r="E298" s="14" t="s">
        <v>109</v>
      </c>
      <c r="F298" s="15">
        <v>7000</v>
      </c>
      <c r="G298" s="15">
        <v>9000</v>
      </c>
      <c r="H298" s="51">
        <v>9000</v>
      </c>
      <c r="I298" s="51">
        <v>9000</v>
      </c>
      <c r="J298" s="51">
        <v>8923.52</v>
      </c>
      <c r="K298" s="53">
        <f t="shared" si="6"/>
        <v>99.15022222222223</v>
      </c>
      <c r="L298" s="16"/>
    </row>
    <row r="299" spans="1:12" ht="12.75">
      <c r="A299" s="9">
        <v>293</v>
      </c>
      <c r="B299" s="9"/>
      <c r="C299" s="9"/>
      <c r="D299" s="9">
        <v>4270</v>
      </c>
      <c r="E299" s="14" t="s">
        <v>745</v>
      </c>
      <c r="F299" s="15"/>
      <c r="G299" s="15">
        <f>SUM(G300)</f>
        <v>5000</v>
      </c>
      <c r="H299" s="51">
        <f>SUM(H300)</f>
        <v>6500</v>
      </c>
      <c r="I299" s="51">
        <f>SUM(I300)</f>
        <v>6500</v>
      </c>
      <c r="J299" s="51">
        <f>SUM(J300)</f>
        <v>0</v>
      </c>
      <c r="K299" s="53">
        <f t="shared" si="6"/>
        <v>0</v>
      </c>
      <c r="L299" s="16"/>
    </row>
    <row r="300" spans="1:12" ht="12.75">
      <c r="A300" s="9">
        <v>294</v>
      </c>
      <c r="B300" s="9"/>
      <c r="C300" s="9"/>
      <c r="D300" s="9"/>
      <c r="E300" s="14" t="s">
        <v>543</v>
      </c>
      <c r="F300" s="15"/>
      <c r="G300" s="15">
        <v>5000</v>
      </c>
      <c r="H300" s="51">
        <v>6500</v>
      </c>
      <c r="I300" s="51">
        <v>6500</v>
      </c>
      <c r="J300" s="51">
        <v>0</v>
      </c>
      <c r="K300" s="53">
        <f t="shared" si="6"/>
        <v>0</v>
      </c>
      <c r="L300" s="16"/>
    </row>
    <row r="301" spans="1:12" ht="12.75">
      <c r="A301" s="9">
        <v>295</v>
      </c>
      <c r="B301" s="9"/>
      <c r="C301" s="9"/>
      <c r="D301" s="9">
        <v>4280</v>
      </c>
      <c r="E301" s="14" t="s">
        <v>609</v>
      </c>
      <c r="F301" s="15">
        <f>SUM(F302:F303)</f>
        <v>12250</v>
      </c>
      <c r="G301" s="15">
        <f>SUM(G302)</f>
        <v>2000</v>
      </c>
      <c r="H301" s="51">
        <f>SUM(H302:H302)</f>
        <v>2000</v>
      </c>
      <c r="I301" s="51">
        <f>SUM(I302:I302)</f>
        <v>2000</v>
      </c>
      <c r="J301" s="51">
        <f>SUM(J302:J302)</f>
        <v>1570</v>
      </c>
      <c r="K301" s="53">
        <f t="shared" si="6"/>
        <v>78.5</v>
      </c>
      <c r="L301" s="16"/>
    </row>
    <row r="302" spans="1:12" ht="12.75">
      <c r="A302" s="9">
        <v>296</v>
      </c>
      <c r="B302" s="9"/>
      <c r="C302" s="9"/>
      <c r="D302" s="9"/>
      <c r="E302" s="14" t="s">
        <v>748</v>
      </c>
      <c r="F302" s="15">
        <v>3450</v>
      </c>
      <c r="G302" s="15">
        <v>2000</v>
      </c>
      <c r="H302" s="51">
        <v>2000</v>
      </c>
      <c r="I302" s="51">
        <v>2000</v>
      </c>
      <c r="J302" s="51">
        <v>1570</v>
      </c>
      <c r="K302" s="53">
        <f t="shared" si="6"/>
        <v>78.5</v>
      </c>
      <c r="L302" s="16"/>
    </row>
    <row r="303" spans="1:12" ht="12.75">
      <c r="A303" s="9">
        <v>297</v>
      </c>
      <c r="B303" s="9"/>
      <c r="C303" s="9"/>
      <c r="D303" s="9">
        <v>4300</v>
      </c>
      <c r="E303" s="14" t="s">
        <v>807</v>
      </c>
      <c r="F303" s="15">
        <f>SUM(F304:F306)</f>
        <v>8800</v>
      </c>
      <c r="G303" s="15">
        <f>SUM(G304:G306)</f>
        <v>11000</v>
      </c>
      <c r="H303" s="51">
        <f>SUM(H304:H306)</f>
        <v>11000</v>
      </c>
      <c r="I303" s="51">
        <f>SUM(I304:I306)</f>
        <v>11000</v>
      </c>
      <c r="J303" s="51">
        <f>SUM(J304:J306)</f>
        <v>5796.52</v>
      </c>
      <c r="K303" s="53">
        <f aca="true" t="shared" si="7" ref="K303:K366">SUM(J303/I303)*100</f>
        <v>52.69563636363637</v>
      </c>
      <c r="L303" s="16"/>
    </row>
    <row r="304" spans="1:12" ht="12.75">
      <c r="A304" s="9">
        <v>298</v>
      </c>
      <c r="B304" s="9"/>
      <c r="C304" s="9"/>
      <c r="D304" s="9"/>
      <c r="E304" s="14" t="s">
        <v>750</v>
      </c>
      <c r="F304" s="15">
        <v>4000</v>
      </c>
      <c r="G304" s="15">
        <v>3000</v>
      </c>
      <c r="H304" s="51">
        <v>3000</v>
      </c>
      <c r="I304" s="51">
        <v>3000</v>
      </c>
      <c r="J304" s="51">
        <v>2537.6</v>
      </c>
      <c r="K304" s="53">
        <f t="shared" si="7"/>
        <v>84.58666666666666</v>
      </c>
      <c r="L304" s="16"/>
    </row>
    <row r="305" spans="1:12" ht="12.75">
      <c r="A305" s="9">
        <v>299</v>
      </c>
      <c r="B305" s="9"/>
      <c r="C305" s="9"/>
      <c r="D305" s="9"/>
      <c r="E305" s="14" t="s">
        <v>525</v>
      </c>
      <c r="F305" s="15">
        <v>2000</v>
      </c>
      <c r="G305" s="15">
        <v>2000</v>
      </c>
      <c r="H305" s="51">
        <v>2000</v>
      </c>
      <c r="I305" s="51">
        <v>2000</v>
      </c>
      <c r="J305" s="51">
        <v>1488.92</v>
      </c>
      <c r="K305" s="53">
        <f t="shared" si="7"/>
        <v>74.446</v>
      </c>
      <c r="L305" s="16"/>
    </row>
    <row r="306" spans="1:12" ht="12.75">
      <c r="A306" s="9">
        <v>300</v>
      </c>
      <c r="B306" s="9"/>
      <c r="C306" s="9"/>
      <c r="D306" s="9"/>
      <c r="E306" s="14" t="s">
        <v>749</v>
      </c>
      <c r="F306" s="15">
        <v>2800</v>
      </c>
      <c r="G306" s="15">
        <v>6000</v>
      </c>
      <c r="H306" s="51">
        <v>6000</v>
      </c>
      <c r="I306" s="51">
        <v>6000</v>
      </c>
      <c r="J306" s="51">
        <v>1770</v>
      </c>
      <c r="K306" s="53">
        <f t="shared" si="7"/>
        <v>29.5</v>
      </c>
      <c r="L306" s="16"/>
    </row>
    <row r="307" spans="1:12" ht="25.5">
      <c r="A307" s="9">
        <v>301</v>
      </c>
      <c r="B307" s="9"/>
      <c r="C307" s="9"/>
      <c r="D307" s="9">
        <v>4360</v>
      </c>
      <c r="E307" s="14" t="s">
        <v>321</v>
      </c>
      <c r="F307" s="15"/>
      <c r="G307" s="15">
        <f>SUM(G308)</f>
        <v>700</v>
      </c>
      <c r="H307" s="51">
        <f>SUM(H308)</f>
        <v>700</v>
      </c>
      <c r="I307" s="51">
        <f>SUM(I308)</f>
        <v>700</v>
      </c>
      <c r="J307" s="51">
        <f>SUM(J308)</f>
        <v>0</v>
      </c>
      <c r="K307" s="53">
        <f t="shared" si="7"/>
        <v>0</v>
      </c>
      <c r="L307" s="16"/>
    </row>
    <row r="308" spans="1:12" ht="12.75">
      <c r="A308" s="9">
        <v>302</v>
      </c>
      <c r="B308" s="9"/>
      <c r="C308" s="9"/>
      <c r="D308" s="9"/>
      <c r="E308" s="14" t="s">
        <v>774</v>
      </c>
      <c r="F308" s="15"/>
      <c r="G308" s="15">
        <v>700</v>
      </c>
      <c r="H308" s="51">
        <v>700</v>
      </c>
      <c r="I308" s="51">
        <v>700</v>
      </c>
      <c r="J308" s="51">
        <v>0</v>
      </c>
      <c r="K308" s="53">
        <f t="shared" si="7"/>
        <v>0</v>
      </c>
      <c r="L308" s="16"/>
    </row>
    <row r="309" spans="1:12" ht="25.5">
      <c r="A309" s="9">
        <v>303</v>
      </c>
      <c r="B309" s="9"/>
      <c r="C309" s="9"/>
      <c r="D309" s="9">
        <v>4370</v>
      </c>
      <c r="E309" s="14" t="s">
        <v>751</v>
      </c>
      <c r="F309" s="15"/>
      <c r="G309" s="15">
        <f>SUM(G310)</f>
        <v>3000</v>
      </c>
      <c r="H309" s="51">
        <f>SUM(H310)</f>
        <v>3000</v>
      </c>
      <c r="I309" s="51">
        <f>SUM(I310)</f>
        <v>3000</v>
      </c>
      <c r="J309" s="51">
        <f>SUM(J310)</f>
        <v>1804.75</v>
      </c>
      <c r="K309" s="53">
        <f t="shared" si="7"/>
        <v>60.15833333333334</v>
      </c>
      <c r="L309" s="16"/>
    </row>
    <row r="310" spans="1:12" ht="12.75">
      <c r="A310" s="9">
        <v>304</v>
      </c>
      <c r="B310" s="9"/>
      <c r="C310" s="9"/>
      <c r="D310" s="9"/>
      <c r="E310" s="14" t="s">
        <v>105</v>
      </c>
      <c r="F310" s="15"/>
      <c r="G310" s="15">
        <v>3000</v>
      </c>
      <c r="H310" s="51">
        <v>3000</v>
      </c>
      <c r="I310" s="51">
        <v>3000</v>
      </c>
      <c r="J310" s="51">
        <v>1804.75</v>
      </c>
      <c r="K310" s="53">
        <f t="shared" si="7"/>
        <v>60.15833333333334</v>
      </c>
      <c r="L310" s="16"/>
    </row>
    <row r="311" spans="1:12" ht="12.75">
      <c r="A311" s="9">
        <v>305</v>
      </c>
      <c r="B311" s="9"/>
      <c r="C311" s="9"/>
      <c r="D311" s="9">
        <v>4430</v>
      </c>
      <c r="E311" s="14" t="s">
        <v>808</v>
      </c>
      <c r="F311" s="15">
        <f>SUM(F312)</f>
        <v>3000</v>
      </c>
      <c r="G311" s="15">
        <f>SUM(G312)</f>
        <v>3000</v>
      </c>
      <c r="H311" s="51">
        <f>SUM(H312)</f>
        <v>3000</v>
      </c>
      <c r="I311" s="51">
        <f>SUM(I312)</f>
        <v>3000</v>
      </c>
      <c r="J311" s="51">
        <f>SUM(J312)</f>
        <v>1856</v>
      </c>
      <c r="K311" s="53">
        <f t="shared" si="7"/>
        <v>61.86666666666667</v>
      </c>
      <c r="L311" s="16"/>
    </row>
    <row r="312" spans="1:12" ht="12.75">
      <c r="A312" s="9">
        <v>306</v>
      </c>
      <c r="B312" s="9" t="s">
        <v>732</v>
      </c>
      <c r="C312" s="9" t="s">
        <v>733</v>
      </c>
      <c r="D312" s="9"/>
      <c r="E312" s="14" t="s">
        <v>117</v>
      </c>
      <c r="F312" s="15">
        <v>3000</v>
      </c>
      <c r="G312" s="15">
        <v>3000</v>
      </c>
      <c r="H312" s="51">
        <v>3000</v>
      </c>
      <c r="I312" s="51">
        <v>3000</v>
      </c>
      <c r="J312" s="51">
        <v>1856</v>
      </c>
      <c r="K312" s="53">
        <f t="shared" si="7"/>
        <v>61.86666666666667</v>
      </c>
      <c r="L312" s="16"/>
    </row>
    <row r="313" spans="1:12" ht="12.75">
      <c r="A313" s="9">
        <v>307</v>
      </c>
      <c r="B313" s="9"/>
      <c r="C313" s="9"/>
      <c r="D313" s="9">
        <v>6060</v>
      </c>
      <c r="E313" s="14" t="s">
        <v>747</v>
      </c>
      <c r="F313" s="15">
        <f>SUM(F314)</f>
        <v>50000</v>
      </c>
      <c r="G313" s="15">
        <f>SUM(G314)</f>
        <v>200000</v>
      </c>
      <c r="H313" s="51">
        <f>SUM(H314)</f>
        <v>300000</v>
      </c>
      <c r="I313" s="51">
        <f>SUM(I314)</f>
        <v>0</v>
      </c>
      <c r="J313" s="51">
        <f>SUM(J314)</f>
        <v>0</v>
      </c>
      <c r="K313" s="53" t="e">
        <f t="shared" si="7"/>
        <v>#DIV/0!</v>
      </c>
      <c r="L313" s="16"/>
    </row>
    <row r="314" spans="1:12" ht="12.75">
      <c r="A314" s="9">
        <v>308</v>
      </c>
      <c r="B314" s="9"/>
      <c r="C314" s="9"/>
      <c r="D314" s="9"/>
      <c r="E314" s="14" t="s">
        <v>126</v>
      </c>
      <c r="F314" s="15">
        <v>50000</v>
      </c>
      <c r="G314" s="15">
        <v>200000</v>
      </c>
      <c r="H314" s="51">
        <v>300000</v>
      </c>
      <c r="I314" s="51">
        <v>0</v>
      </c>
      <c r="J314" s="51">
        <v>0</v>
      </c>
      <c r="K314" s="53" t="e">
        <f t="shared" si="7"/>
        <v>#DIV/0!</v>
      </c>
      <c r="L314" s="16"/>
    </row>
    <row r="315" spans="1:12" ht="12.75">
      <c r="A315" s="9">
        <v>309</v>
      </c>
      <c r="B315" s="9" t="s">
        <v>732</v>
      </c>
      <c r="C315" s="13">
        <v>75414</v>
      </c>
      <c r="D315" s="13" t="s">
        <v>734</v>
      </c>
      <c r="E315" s="18" t="s">
        <v>118</v>
      </c>
      <c r="F315" s="19" t="e">
        <f>SUM(F318+#REF!)</f>
        <v>#REF!</v>
      </c>
      <c r="G315" s="28">
        <f>SUM(G318+G320+G316)</f>
        <v>2600</v>
      </c>
      <c r="H315" s="55">
        <f>SUM(H318+H320+H316)</f>
        <v>3700</v>
      </c>
      <c r="I315" s="55">
        <f>SUM(I318+I320+I316)</f>
        <v>3700</v>
      </c>
      <c r="J315" s="55">
        <f>SUM(J318+J320+J316)</f>
        <v>1890</v>
      </c>
      <c r="K315" s="53">
        <f t="shared" si="7"/>
        <v>51.08108108108108</v>
      </c>
      <c r="L315" s="20"/>
    </row>
    <row r="316" spans="1:12" ht="12.75">
      <c r="A316" s="9">
        <v>310</v>
      </c>
      <c r="B316" s="9"/>
      <c r="C316" s="13"/>
      <c r="D316" s="9">
        <v>3030</v>
      </c>
      <c r="E316" s="14" t="s">
        <v>736</v>
      </c>
      <c r="F316" s="19"/>
      <c r="G316" s="43">
        <f>SUM(G317)</f>
        <v>700</v>
      </c>
      <c r="H316" s="52">
        <f>SUM(H317)</f>
        <v>700</v>
      </c>
      <c r="I316" s="52">
        <f>SUM(I317)</f>
        <v>700</v>
      </c>
      <c r="J316" s="52">
        <f>SUM(J317)</f>
        <v>0</v>
      </c>
      <c r="K316" s="53">
        <f t="shared" si="7"/>
        <v>0</v>
      </c>
      <c r="L316" s="20"/>
    </row>
    <row r="317" spans="1:12" ht="12.75">
      <c r="A317" s="9">
        <v>311</v>
      </c>
      <c r="B317" s="9"/>
      <c r="C317" s="13"/>
      <c r="D317" s="9"/>
      <c r="E317" s="14" t="s">
        <v>426</v>
      </c>
      <c r="F317" s="19"/>
      <c r="G317" s="43">
        <v>700</v>
      </c>
      <c r="H317" s="52">
        <v>700</v>
      </c>
      <c r="I317" s="52">
        <v>700</v>
      </c>
      <c r="J317" s="52">
        <v>0</v>
      </c>
      <c r="K317" s="53">
        <f t="shared" si="7"/>
        <v>0</v>
      </c>
      <c r="L317" s="20"/>
    </row>
    <row r="318" spans="1:12" ht="12.75">
      <c r="A318" s="9">
        <v>312</v>
      </c>
      <c r="B318" s="9" t="s">
        <v>732</v>
      </c>
      <c r="C318" s="9" t="s">
        <v>733</v>
      </c>
      <c r="D318" s="9">
        <v>4210</v>
      </c>
      <c r="E318" s="14" t="s">
        <v>742</v>
      </c>
      <c r="F318" s="15" t="e">
        <f>SUM(#REF!)</f>
        <v>#REF!</v>
      </c>
      <c r="G318" s="15">
        <f>SUM(G319:G319)</f>
        <v>400</v>
      </c>
      <c r="H318" s="51">
        <f>SUM(H319:H319)</f>
        <v>1500</v>
      </c>
      <c r="I318" s="51">
        <f>SUM(I319:I319)</f>
        <v>1500</v>
      </c>
      <c r="J318" s="51">
        <f>SUM(J319)</f>
        <v>400</v>
      </c>
      <c r="K318" s="53">
        <f t="shared" si="7"/>
        <v>26.666666666666668</v>
      </c>
      <c r="L318" s="16"/>
    </row>
    <row r="319" spans="1:12" ht="12.75">
      <c r="A319" s="9">
        <v>313</v>
      </c>
      <c r="B319" s="9"/>
      <c r="C319" s="9"/>
      <c r="D319" s="9"/>
      <c r="E319" s="14" t="s">
        <v>382</v>
      </c>
      <c r="F319" s="15"/>
      <c r="G319" s="15">
        <v>400</v>
      </c>
      <c r="H319" s="51">
        <v>1500</v>
      </c>
      <c r="I319" s="51">
        <v>1500</v>
      </c>
      <c r="J319" s="51">
        <v>400</v>
      </c>
      <c r="K319" s="53">
        <f t="shared" si="7"/>
        <v>26.666666666666668</v>
      </c>
      <c r="L319" s="16"/>
    </row>
    <row r="320" spans="1:12" ht="27" customHeight="1">
      <c r="A320" s="9">
        <v>314</v>
      </c>
      <c r="B320" s="9"/>
      <c r="C320" s="9"/>
      <c r="D320" s="9">
        <v>4700</v>
      </c>
      <c r="E320" s="14" t="s">
        <v>212</v>
      </c>
      <c r="F320" s="15"/>
      <c r="G320" s="15">
        <f>SUM(G321)</f>
        <v>1500</v>
      </c>
      <c r="H320" s="51">
        <f>SUM(H321)</f>
        <v>1500</v>
      </c>
      <c r="I320" s="51">
        <f>SUM(I321)</f>
        <v>1500</v>
      </c>
      <c r="J320" s="51">
        <f>SUM(J321)</f>
        <v>1490</v>
      </c>
      <c r="K320" s="53">
        <f t="shared" si="7"/>
        <v>99.33333333333333</v>
      </c>
      <c r="L320" s="16"/>
    </row>
    <row r="321" spans="1:12" ht="12.75">
      <c r="A321" s="9">
        <v>315</v>
      </c>
      <c r="B321" s="9"/>
      <c r="C321" s="9"/>
      <c r="D321" s="9"/>
      <c r="E321" s="14" t="s">
        <v>384</v>
      </c>
      <c r="F321" s="15"/>
      <c r="G321" s="15">
        <v>1500</v>
      </c>
      <c r="H321" s="51">
        <v>1500</v>
      </c>
      <c r="I321" s="51">
        <v>1500</v>
      </c>
      <c r="J321" s="51">
        <v>1490</v>
      </c>
      <c r="K321" s="53">
        <f t="shared" si="7"/>
        <v>99.33333333333333</v>
      </c>
      <c r="L321" s="16"/>
    </row>
    <row r="322" spans="1:12" ht="12.75">
      <c r="A322" s="9">
        <v>316</v>
      </c>
      <c r="B322" s="9"/>
      <c r="C322" s="26">
        <v>75421</v>
      </c>
      <c r="D322" s="26"/>
      <c r="E322" s="27" t="s">
        <v>381</v>
      </c>
      <c r="F322" s="28"/>
      <c r="G322" s="28">
        <f>SUM(G323)</f>
        <v>1900</v>
      </c>
      <c r="H322" s="55">
        <f>SUM(H323+H325)</f>
        <v>23000</v>
      </c>
      <c r="I322" s="55">
        <f>SUM(I323+I325)</f>
        <v>23000</v>
      </c>
      <c r="J322" s="55">
        <f>SUM(J323+J325)</f>
        <v>1334.01</v>
      </c>
      <c r="K322" s="53">
        <f t="shared" si="7"/>
        <v>5.80004347826087</v>
      </c>
      <c r="L322" s="16"/>
    </row>
    <row r="323" spans="1:12" ht="12.75">
      <c r="A323" s="9">
        <v>317</v>
      </c>
      <c r="B323" s="9"/>
      <c r="C323" s="9"/>
      <c r="D323" s="9">
        <v>4210</v>
      </c>
      <c r="E323" s="14" t="s">
        <v>742</v>
      </c>
      <c r="F323" s="15"/>
      <c r="G323" s="15">
        <f>SUM(G324)</f>
        <v>1900</v>
      </c>
      <c r="H323" s="51">
        <f>SUM(H324)</f>
        <v>15000</v>
      </c>
      <c r="I323" s="51">
        <f>SUM(I324)</f>
        <v>15000</v>
      </c>
      <c r="J323" s="51">
        <f>SUM(J324)</f>
        <v>1334.01</v>
      </c>
      <c r="K323" s="53">
        <f t="shared" si="7"/>
        <v>8.8934</v>
      </c>
      <c r="L323" s="16"/>
    </row>
    <row r="324" spans="1:12" ht="12.75">
      <c r="A324" s="9">
        <v>318</v>
      </c>
      <c r="B324" s="9"/>
      <c r="C324" s="9"/>
      <c r="D324" s="9"/>
      <c r="E324" s="14" t="s">
        <v>681</v>
      </c>
      <c r="F324" s="15"/>
      <c r="G324" s="15">
        <v>1900</v>
      </c>
      <c r="H324" s="51">
        <v>15000</v>
      </c>
      <c r="I324" s="51">
        <v>15000</v>
      </c>
      <c r="J324" s="51">
        <v>1334.01</v>
      </c>
      <c r="K324" s="53">
        <f t="shared" si="7"/>
        <v>8.8934</v>
      </c>
      <c r="L324" s="16"/>
    </row>
    <row r="325" spans="1:12" ht="12.75">
      <c r="A325" s="9">
        <v>319</v>
      </c>
      <c r="B325" s="9"/>
      <c r="C325" s="9"/>
      <c r="D325" s="9">
        <v>4300</v>
      </c>
      <c r="E325" s="14" t="s">
        <v>807</v>
      </c>
      <c r="F325" s="15"/>
      <c r="G325" s="15"/>
      <c r="H325" s="51">
        <f>SUM(H326)</f>
        <v>8000</v>
      </c>
      <c r="I325" s="51">
        <f>SUM(I326)</f>
        <v>8000</v>
      </c>
      <c r="J325" s="51">
        <f>SUM(J326)</f>
        <v>0</v>
      </c>
      <c r="K325" s="53">
        <f t="shared" si="7"/>
        <v>0</v>
      </c>
      <c r="L325" s="16"/>
    </row>
    <row r="326" spans="1:12" ht="15" customHeight="1">
      <c r="A326" s="9">
        <v>320</v>
      </c>
      <c r="B326" s="9"/>
      <c r="C326" s="9"/>
      <c r="D326" s="9"/>
      <c r="E326" s="14" t="s">
        <v>348</v>
      </c>
      <c r="F326" s="15"/>
      <c r="G326" s="15"/>
      <c r="H326" s="51">
        <v>8000</v>
      </c>
      <c r="I326" s="51">
        <v>8000</v>
      </c>
      <c r="J326" s="51">
        <v>0</v>
      </c>
      <c r="K326" s="53">
        <f t="shared" si="7"/>
        <v>0</v>
      </c>
      <c r="L326" s="16"/>
    </row>
    <row r="327" spans="1:12" s="48" customFormat="1" ht="12.75">
      <c r="A327" s="9">
        <v>321</v>
      </c>
      <c r="B327" s="26"/>
      <c r="C327" s="26">
        <v>75416</v>
      </c>
      <c r="D327" s="26"/>
      <c r="E327" s="27" t="s">
        <v>383</v>
      </c>
      <c r="F327" s="28"/>
      <c r="G327" s="28">
        <f>SUM(G330+G332+G334+G338+G345+G359)</f>
        <v>380000</v>
      </c>
      <c r="H327" s="55">
        <f>SUM(H328+H330+H332+H334+H336+H338+H341+H343+H345+H347+H349+H351+H353+H355+H357+H359)</f>
        <v>544100</v>
      </c>
      <c r="I327" s="55">
        <f>SUM(I328+I330+I332+I334+I336+I338+I341+I343+I345+I347+I349+I351+I353+I355+I357+I359)</f>
        <v>0</v>
      </c>
      <c r="J327" s="55">
        <f>SUM(J328+J330+J332+J334+J336+J338+J341+J343+J345+J347+J349+J351+J353+J355+J357+J359)</f>
        <v>0</v>
      </c>
      <c r="K327" s="53" t="e">
        <f t="shared" si="7"/>
        <v>#DIV/0!</v>
      </c>
      <c r="L327" s="47"/>
    </row>
    <row r="328" spans="1:12" s="48" customFormat="1" ht="12.75">
      <c r="A328" s="9">
        <v>322</v>
      </c>
      <c r="B328" s="26"/>
      <c r="C328" s="26"/>
      <c r="D328" s="9">
        <v>3020</v>
      </c>
      <c r="E328" s="14" t="s">
        <v>705</v>
      </c>
      <c r="F328" s="28"/>
      <c r="G328" s="28"/>
      <c r="H328" s="55">
        <f>SUM(H329)</f>
        <v>7000</v>
      </c>
      <c r="I328" s="55">
        <f>SUM(I329)</f>
        <v>0</v>
      </c>
      <c r="J328" s="55">
        <f>SUM(J329)</f>
        <v>0</v>
      </c>
      <c r="K328" s="53" t="e">
        <f t="shared" si="7"/>
        <v>#DIV/0!</v>
      </c>
      <c r="L328" s="47"/>
    </row>
    <row r="329" spans="1:12" s="48" customFormat="1" ht="38.25" customHeight="1">
      <c r="A329" s="9">
        <v>323</v>
      </c>
      <c r="B329" s="26"/>
      <c r="C329" s="26"/>
      <c r="D329" s="9"/>
      <c r="E329" s="61" t="s">
        <v>319</v>
      </c>
      <c r="F329" s="28"/>
      <c r="G329" s="28"/>
      <c r="H329" s="52">
        <v>7000</v>
      </c>
      <c r="I329" s="52">
        <v>0</v>
      </c>
      <c r="J329" s="55">
        <v>0</v>
      </c>
      <c r="K329" s="53" t="e">
        <f t="shared" si="7"/>
        <v>#DIV/0!</v>
      </c>
      <c r="L329" s="47"/>
    </row>
    <row r="330" spans="1:12" ht="12.75">
      <c r="A330" s="9">
        <v>324</v>
      </c>
      <c r="B330" s="9"/>
      <c r="C330" s="46"/>
      <c r="D330" s="9">
        <v>4010</v>
      </c>
      <c r="E330" s="14" t="s">
        <v>45</v>
      </c>
      <c r="F330" s="15"/>
      <c r="G330" s="15">
        <f>SUM(G331)</f>
        <v>200000</v>
      </c>
      <c r="H330" s="51">
        <f>SUM(H331)</f>
        <v>265000</v>
      </c>
      <c r="I330" s="51">
        <f>SUM(I331)</f>
        <v>0</v>
      </c>
      <c r="J330" s="51">
        <f>SUM(J331)</f>
        <v>0</v>
      </c>
      <c r="K330" s="53" t="e">
        <f t="shared" si="7"/>
        <v>#DIV/0!</v>
      </c>
      <c r="L330" s="16"/>
    </row>
    <row r="331" spans="1:12" ht="12.75">
      <c r="A331" s="9">
        <v>325</v>
      </c>
      <c r="B331" s="9"/>
      <c r="C331" s="46"/>
      <c r="D331" s="9"/>
      <c r="E331" s="14" t="s">
        <v>386</v>
      </c>
      <c r="F331" s="15"/>
      <c r="G331" s="15">
        <v>200000</v>
      </c>
      <c r="H331" s="51">
        <v>265000</v>
      </c>
      <c r="I331" s="51">
        <v>0</v>
      </c>
      <c r="J331" s="51">
        <v>0</v>
      </c>
      <c r="K331" s="53" t="e">
        <f t="shared" si="7"/>
        <v>#DIV/0!</v>
      </c>
      <c r="L331" s="16"/>
    </row>
    <row r="332" spans="1:12" ht="12.75">
      <c r="A332" s="9">
        <v>326</v>
      </c>
      <c r="B332" s="9"/>
      <c r="C332" s="46"/>
      <c r="D332" s="9">
        <v>4110</v>
      </c>
      <c r="E332" s="14" t="s">
        <v>0</v>
      </c>
      <c r="F332" s="15"/>
      <c r="G332" s="15">
        <f>SUM(G333)</f>
        <v>37000</v>
      </c>
      <c r="H332" s="51">
        <f>SUM(H333)</f>
        <v>48200</v>
      </c>
      <c r="I332" s="51">
        <f>SUM(I333)</f>
        <v>0</v>
      </c>
      <c r="J332" s="51">
        <f>SUM(J333)</f>
        <v>0</v>
      </c>
      <c r="K332" s="53" t="e">
        <f t="shared" si="7"/>
        <v>#DIV/0!</v>
      </c>
      <c r="L332" s="16"/>
    </row>
    <row r="333" spans="1:12" ht="12.75">
      <c r="A333" s="9">
        <v>327</v>
      </c>
      <c r="B333" s="9"/>
      <c r="C333" s="46"/>
      <c r="D333" s="9"/>
      <c r="E333" s="14" t="s">
        <v>456</v>
      </c>
      <c r="F333" s="15"/>
      <c r="G333" s="15">
        <v>37000</v>
      </c>
      <c r="H333" s="51">
        <v>48200</v>
      </c>
      <c r="I333" s="51">
        <v>0</v>
      </c>
      <c r="J333" s="51">
        <v>0</v>
      </c>
      <c r="K333" s="53" t="e">
        <f t="shared" si="7"/>
        <v>#DIV/0!</v>
      </c>
      <c r="L333" s="16"/>
    </row>
    <row r="334" spans="1:12" ht="12.75">
      <c r="A334" s="9">
        <v>328</v>
      </c>
      <c r="B334" s="9"/>
      <c r="C334" s="46"/>
      <c r="D334" s="9">
        <v>4120</v>
      </c>
      <c r="E334" s="14" t="s">
        <v>1</v>
      </c>
      <c r="F334" s="15"/>
      <c r="G334" s="15">
        <f>SUM(G335)</f>
        <v>5000</v>
      </c>
      <c r="H334" s="51">
        <f>SUM(H335)</f>
        <v>6500</v>
      </c>
      <c r="I334" s="51">
        <f>SUM(I335)</f>
        <v>0</v>
      </c>
      <c r="J334" s="51">
        <f>SUM(J335)</f>
        <v>0</v>
      </c>
      <c r="K334" s="53" t="e">
        <f t="shared" si="7"/>
        <v>#DIV/0!</v>
      </c>
      <c r="L334" s="16"/>
    </row>
    <row r="335" spans="1:12" ht="12.75">
      <c r="A335" s="9">
        <v>329</v>
      </c>
      <c r="B335" s="9"/>
      <c r="C335" s="46"/>
      <c r="D335" s="9"/>
      <c r="E335" s="14" t="s">
        <v>1</v>
      </c>
      <c r="F335" s="15"/>
      <c r="G335" s="15">
        <v>5000</v>
      </c>
      <c r="H335" s="51">
        <v>6500</v>
      </c>
      <c r="I335" s="51">
        <v>0</v>
      </c>
      <c r="J335" s="51">
        <v>0</v>
      </c>
      <c r="K335" s="53" t="e">
        <f t="shared" si="7"/>
        <v>#DIV/0!</v>
      </c>
      <c r="L335" s="16"/>
    </row>
    <row r="336" spans="1:12" ht="12.75">
      <c r="A336" s="9">
        <v>330</v>
      </c>
      <c r="B336" s="9"/>
      <c r="C336" s="46"/>
      <c r="D336" s="9">
        <v>4140</v>
      </c>
      <c r="E336" s="14" t="s">
        <v>693</v>
      </c>
      <c r="F336" s="15"/>
      <c r="G336" s="15"/>
      <c r="H336" s="51">
        <f>SUM(H337)</f>
        <v>2900</v>
      </c>
      <c r="I336" s="51">
        <f>SUM(I337)</f>
        <v>0</v>
      </c>
      <c r="J336" s="51">
        <f>SUM(J337)</f>
        <v>0</v>
      </c>
      <c r="K336" s="53" t="e">
        <f t="shared" si="7"/>
        <v>#DIV/0!</v>
      </c>
      <c r="L336" s="16"/>
    </row>
    <row r="337" spans="1:12" ht="12.75">
      <c r="A337" s="9">
        <v>331</v>
      </c>
      <c r="B337" s="9"/>
      <c r="C337" s="46"/>
      <c r="D337" s="9"/>
      <c r="E337" s="14" t="s">
        <v>693</v>
      </c>
      <c r="F337" s="15"/>
      <c r="G337" s="15"/>
      <c r="H337" s="51">
        <v>2900</v>
      </c>
      <c r="I337" s="51">
        <v>0</v>
      </c>
      <c r="J337" s="51">
        <v>0</v>
      </c>
      <c r="K337" s="53" t="e">
        <f t="shared" si="7"/>
        <v>#DIV/0!</v>
      </c>
      <c r="L337" s="16"/>
    </row>
    <row r="338" spans="1:12" ht="12.75">
      <c r="A338" s="9">
        <v>332</v>
      </c>
      <c r="B338" s="9"/>
      <c r="C338" s="46"/>
      <c r="D338" s="9">
        <v>4210</v>
      </c>
      <c r="E338" s="14" t="s">
        <v>742</v>
      </c>
      <c r="F338" s="15"/>
      <c r="G338" s="15">
        <f>SUM(G339)</f>
        <v>18000</v>
      </c>
      <c r="H338" s="51">
        <f>SUM(H339)</f>
        <v>50000</v>
      </c>
      <c r="I338" s="51">
        <f>SUM(I339:I340)</f>
        <v>0</v>
      </c>
      <c r="J338" s="51">
        <f>SUM(J339:J340)</f>
        <v>0</v>
      </c>
      <c r="K338" s="53" t="e">
        <f t="shared" si="7"/>
        <v>#DIV/0!</v>
      </c>
      <c r="L338" s="16"/>
    </row>
    <row r="339" spans="1:12" ht="12.75">
      <c r="A339" s="9">
        <v>333</v>
      </c>
      <c r="B339" s="9"/>
      <c r="C339" s="46"/>
      <c r="D339" s="9"/>
      <c r="E339" s="14" t="s">
        <v>59</v>
      </c>
      <c r="F339" s="15"/>
      <c r="G339" s="15">
        <v>18000</v>
      </c>
      <c r="H339" s="51">
        <v>50000</v>
      </c>
      <c r="I339" s="51">
        <v>0</v>
      </c>
      <c r="J339" s="51">
        <v>0</v>
      </c>
      <c r="K339" s="53" t="e">
        <f t="shared" si="7"/>
        <v>#DIV/0!</v>
      </c>
      <c r="L339" s="16"/>
    </row>
    <row r="340" spans="1:12" ht="12.75">
      <c r="A340" s="9">
        <v>334</v>
      </c>
      <c r="B340" s="9"/>
      <c r="C340" s="46"/>
      <c r="D340" s="9"/>
      <c r="E340" s="14" t="s">
        <v>230</v>
      </c>
      <c r="F340" s="15"/>
      <c r="G340" s="15"/>
      <c r="H340" s="51">
        <v>0</v>
      </c>
      <c r="I340" s="51">
        <v>0</v>
      </c>
      <c r="J340" s="51">
        <v>0</v>
      </c>
      <c r="K340" s="53" t="e">
        <f t="shared" si="7"/>
        <v>#DIV/0!</v>
      </c>
      <c r="L340" s="16"/>
    </row>
    <row r="341" spans="1:12" ht="12.75">
      <c r="A341" s="9">
        <v>335</v>
      </c>
      <c r="B341" s="9"/>
      <c r="C341" s="46"/>
      <c r="D341" s="9">
        <v>4250</v>
      </c>
      <c r="E341" s="14" t="s">
        <v>60</v>
      </c>
      <c r="F341" s="15"/>
      <c r="G341" s="15"/>
      <c r="H341" s="51">
        <f>SUM(H342)</f>
        <v>14000</v>
      </c>
      <c r="I341" s="51">
        <f>SUM(I342)</f>
        <v>0</v>
      </c>
      <c r="J341" s="51">
        <f>SUM(J342)</f>
        <v>0</v>
      </c>
      <c r="K341" s="53" t="e">
        <f t="shared" si="7"/>
        <v>#DIV/0!</v>
      </c>
      <c r="L341" s="16"/>
    </row>
    <row r="342" spans="1:12" ht="25.5">
      <c r="A342" s="9">
        <v>336</v>
      </c>
      <c r="B342" s="9"/>
      <c r="C342" s="46"/>
      <c r="D342" s="9"/>
      <c r="E342" s="14" t="s">
        <v>61</v>
      </c>
      <c r="F342" s="15"/>
      <c r="G342" s="15"/>
      <c r="H342" s="51">
        <v>14000</v>
      </c>
      <c r="I342" s="51">
        <v>0</v>
      </c>
      <c r="J342" s="51">
        <v>0</v>
      </c>
      <c r="K342" s="53" t="e">
        <f t="shared" si="7"/>
        <v>#DIV/0!</v>
      </c>
      <c r="L342" s="16"/>
    </row>
    <row r="343" spans="1:12" ht="12.75">
      <c r="A343" s="9">
        <v>337</v>
      </c>
      <c r="B343" s="9"/>
      <c r="C343" s="46"/>
      <c r="D343" s="9">
        <v>4280</v>
      </c>
      <c r="E343" s="14" t="s">
        <v>609</v>
      </c>
      <c r="F343" s="15"/>
      <c r="G343" s="15"/>
      <c r="H343" s="51">
        <f>SUM(H344)</f>
        <v>1500</v>
      </c>
      <c r="I343" s="51">
        <f>SUM(I344)</f>
        <v>0</v>
      </c>
      <c r="J343" s="51">
        <f>SUM(J344)</f>
        <v>0</v>
      </c>
      <c r="K343" s="53" t="e">
        <f t="shared" si="7"/>
        <v>#DIV/0!</v>
      </c>
      <c r="L343" s="16"/>
    </row>
    <row r="344" spans="1:12" ht="25.5">
      <c r="A344" s="9">
        <v>338</v>
      </c>
      <c r="B344" s="9"/>
      <c r="C344" s="46"/>
      <c r="D344" s="9"/>
      <c r="E344" s="14" t="s">
        <v>268</v>
      </c>
      <c r="F344" s="15"/>
      <c r="G344" s="15"/>
      <c r="H344" s="51">
        <v>1500</v>
      </c>
      <c r="I344" s="51">
        <v>0</v>
      </c>
      <c r="J344" s="51">
        <v>0</v>
      </c>
      <c r="K344" s="53" t="e">
        <f t="shared" si="7"/>
        <v>#DIV/0!</v>
      </c>
      <c r="L344" s="16"/>
    </row>
    <row r="345" spans="1:12" ht="12.75">
      <c r="A345" s="9">
        <v>339</v>
      </c>
      <c r="B345" s="9"/>
      <c r="C345" s="46"/>
      <c r="D345" s="9">
        <v>4300</v>
      </c>
      <c r="E345" s="14" t="s">
        <v>807</v>
      </c>
      <c r="F345" s="15"/>
      <c r="G345" s="15">
        <f>SUM(G346)</f>
        <v>10000</v>
      </c>
      <c r="H345" s="51">
        <f>SUM(H346)</f>
        <v>6000</v>
      </c>
      <c r="I345" s="51">
        <f>SUM(I346)</f>
        <v>0</v>
      </c>
      <c r="J345" s="51">
        <f>SUM(J346)</f>
        <v>0</v>
      </c>
      <c r="K345" s="53" t="e">
        <f t="shared" si="7"/>
        <v>#DIV/0!</v>
      </c>
      <c r="L345" s="16"/>
    </row>
    <row r="346" spans="1:12" ht="12.75">
      <c r="A346" s="9">
        <v>340</v>
      </c>
      <c r="B346" s="9"/>
      <c r="C346" s="46"/>
      <c r="D346" s="9"/>
      <c r="E346" s="14" t="s">
        <v>737</v>
      </c>
      <c r="F346" s="15"/>
      <c r="G346" s="15">
        <v>10000</v>
      </c>
      <c r="H346" s="51">
        <v>6000</v>
      </c>
      <c r="I346" s="51">
        <v>0</v>
      </c>
      <c r="J346" s="51">
        <v>0</v>
      </c>
      <c r="K346" s="53" t="e">
        <f t="shared" si="7"/>
        <v>#DIV/0!</v>
      </c>
      <c r="L346" s="16"/>
    </row>
    <row r="347" spans="1:12" ht="25.5">
      <c r="A347" s="9">
        <v>341</v>
      </c>
      <c r="B347" s="9"/>
      <c r="C347" s="46"/>
      <c r="D347" s="9">
        <v>4360</v>
      </c>
      <c r="E347" s="14" t="s">
        <v>280</v>
      </c>
      <c r="F347" s="15"/>
      <c r="G347" s="15"/>
      <c r="H347" s="51">
        <f>SUM(H348)</f>
        <v>3000</v>
      </c>
      <c r="I347" s="51">
        <f>SUM(I348)</f>
        <v>0</v>
      </c>
      <c r="J347" s="51">
        <f>SUM(J348)</f>
        <v>0</v>
      </c>
      <c r="K347" s="53" t="e">
        <f t="shared" si="7"/>
        <v>#DIV/0!</v>
      </c>
      <c r="L347" s="16"/>
    </row>
    <row r="348" spans="1:12" ht="12.75">
      <c r="A348" s="9">
        <v>342</v>
      </c>
      <c r="B348" s="9"/>
      <c r="C348" s="46"/>
      <c r="D348" s="9"/>
      <c r="E348" s="14" t="s">
        <v>738</v>
      </c>
      <c r="F348" s="15"/>
      <c r="G348" s="15"/>
      <c r="H348" s="51">
        <v>3000</v>
      </c>
      <c r="I348" s="51">
        <v>0</v>
      </c>
      <c r="J348" s="51">
        <v>0</v>
      </c>
      <c r="K348" s="53" t="e">
        <f t="shared" si="7"/>
        <v>#DIV/0!</v>
      </c>
      <c r="L348" s="16"/>
    </row>
    <row r="349" spans="1:12" ht="25.5">
      <c r="A349" s="9">
        <v>343</v>
      </c>
      <c r="B349" s="9"/>
      <c r="C349" s="46"/>
      <c r="D349" s="9">
        <v>4370</v>
      </c>
      <c r="E349" s="14" t="s">
        <v>281</v>
      </c>
      <c r="F349" s="15"/>
      <c r="G349" s="15"/>
      <c r="H349" s="51">
        <f>SUM(H350)</f>
        <v>3500</v>
      </c>
      <c r="I349" s="51">
        <f>SUM(I350)</f>
        <v>0</v>
      </c>
      <c r="J349" s="51">
        <f>SUM(J350)</f>
        <v>0</v>
      </c>
      <c r="K349" s="53" t="e">
        <f t="shared" si="7"/>
        <v>#DIV/0!</v>
      </c>
      <c r="L349" s="16"/>
    </row>
    <row r="350" spans="1:12" ht="12.75">
      <c r="A350" s="9">
        <v>344</v>
      </c>
      <c r="B350" s="9"/>
      <c r="C350" s="46"/>
      <c r="D350" s="9"/>
      <c r="E350" s="14" t="s">
        <v>775</v>
      </c>
      <c r="F350" s="15"/>
      <c r="G350" s="15"/>
      <c r="H350" s="51">
        <v>3500</v>
      </c>
      <c r="I350" s="51">
        <v>0</v>
      </c>
      <c r="J350" s="51">
        <v>0</v>
      </c>
      <c r="K350" s="53" t="e">
        <f t="shared" si="7"/>
        <v>#DIV/0!</v>
      </c>
      <c r="L350" s="16"/>
    </row>
    <row r="351" spans="1:12" ht="12.75">
      <c r="A351" s="9">
        <v>345</v>
      </c>
      <c r="B351" s="9"/>
      <c r="C351" s="46"/>
      <c r="D351" s="9">
        <v>4410</v>
      </c>
      <c r="E351" s="14" t="s">
        <v>49</v>
      </c>
      <c r="F351" s="15"/>
      <c r="G351" s="15"/>
      <c r="H351" s="51">
        <f>SUM(H352)</f>
        <v>800</v>
      </c>
      <c r="I351" s="51">
        <f>SUM(I352)</f>
        <v>0</v>
      </c>
      <c r="J351" s="51">
        <f>SUM(J352)</f>
        <v>0</v>
      </c>
      <c r="K351" s="53" t="e">
        <f t="shared" si="7"/>
        <v>#DIV/0!</v>
      </c>
      <c r="L351" s="16"/>
    </row>
    <row r="352" spans="1:12" ht="12.75">
      <c r="A352" s="9">
        <v>346</v>
      </c>
      <c r="B352" s="9"/>
      <c r="C352" s="46"/>
      <c r="D352" s="9"/>
      <c r="E352" s="14" t="s">
        <v>739</v>
      </c>
      <c r="F352" s="15"/>
      <c r="G352" s="15"/>
      <c r="H352" s="51">
        <v>800</v>
      </c>
      <c r="I352" s="51">
        <v>0</v>
      </c>
      <c r="J352" s="51">
        <v>0</v>
      </c>
      <c r="K352" s="53" t="e">
        <f t="shared" si="7"/>
        <v>#DIV/0!</v>
      </c>
      <c r="L352" s="16"/>
    </row>
    <row r="353" spans="1:12" ht="12.75">
      <c r="A353" s="9">
        <v>347</v>
      </c>
      <c r="B353" s="9"/>
      <c r="C353" s="46"/>
      <c r="D353" s="9">
        <v>4430</v>
      </c>
      <c r="E353" s="14" t="s">
        <v>808</v>
      </c>
      <c r="F353" s="15"/>
      <c r="G353" s="15"/>
      <c r="H353" s="51">
        <f>SUM(H354)</f>
        <v>4000</v>
      </c>
      <c r="I353" s="51">
        <f>SUM(I354)</f>
        <v>0</v>
      </c>
      <c r="J353" s="51">
        <f>SUM(J354)</f>
        <v>0</v>
      </c>
      <c r="K353" s="53" t="e">
        <f t="shared" si="7"/>
        <v>#DIV/0!</v>
      </c>
      <c r="L353" s="16"/>
    </row>
    <row r="354" spans="1:12" ht="12.75">
      <c r="A354" s="9">
        <v>348</v>
      </c>
      <c r="B354" s="9"/>
      <c r="C354" s="46"/>
      <c r="D354" s="9"/>
      <c r="E354" s="14" t="s">
        <v>349</v>
      </c>
      <c r="F354" s="15"/>
      <c r="G354" s="15"/>
      <c r="H354" s="51">
        <v>4000</v>
      </c>
      <c r="I354" s="51">
        <v>0</v>
      </c>
      <c r="J354" s="51">
        <v>0</v>
      </c>
      <c r="K354" s="53" t="e">
        <f t="shared" si="7"/>
        <v>#DIV/0!</v>
      </c>
      <c r="L354" s="16"/>
    </row>
    <row r="355" spans="1:12" ht="12.75">
      <c r="A355" s="9">
        <v>349</v>
      </c>
      <c r="B355" s="9"/>
      <c r="C355" s="46"/>
      <c r="D355" s="9">
        <v>4440</v>
      </c>
      <c r="E355" s="14" t="s">
        <v>72</v>
      </c>
      <c r="F355" s="15"/>
      <c r="G355" s="15"/>
      <c r="H355" s="51">
        <f>SUM(H356)</f>
        <v>6700</v>
      </c>
      <c r="I355" s="51">
        <f>SUM(I356)</f>
        <v>0</v>
      </c>
      <c r="J355" s="51">
        <f>SUM(J356)</f>
        <v>0</v>
      </c>
      <c r="K355" s="53" t="e">
        <f t="shared" si="7"/>
        <v>#DIV/0!</v>
      </c>
      <c r="L355" s="16"/>
    </row>
    <row r="356" spans="1:12" ht="25.5">
      <c r="A356" s="9">
        <v>350</v>
      </c>
      <c r="B356" s="9"/>
      <c r="C356" s="46"/>
      <c r="D356" s="9"/>
      <c r="E356" s="14" t="s">
        <v>641</v>
      </c>
      <c r="F356" s="15"/>
      <c r="G356" s="15"/>
      <c r="H356" s="51">
        <v>6700</v>
      </c>
      <c r="I356" s="51">
        <v>0</v>
      </c>
      <c r="J356" s="51">
        <v>0</v>
      </c>
      <c r="K356" s="53" t="e">
        <f t="shared" si="7"/>
        <v>#DIV/0!</v>
      </c>
      <c r="L356" s="16"/>
    </row>
    <row r="357" spans="1:12" ht="25.5">
      <c r="A357" s="9">
        <v>351</v>
      </c>
      <c r="B357" s="9"/>
      <c r="C357" s="46"/>
      <c r="D357" s="9">
        <v>4700</v>
      </c>
      <c r="E357" s="14" t="s">
        <v>212</v>
      </c>
      <c r="F357" s="15"/>
      <c r="G357" s="15"/>
      <c r="H357" s="51">
        <f>SUM(H358)</f>
        <v>15000</v>
      </c>
      <c r="I357" s="51">
        <f>SUM(I358)</f>
        <v>0</v>
      </c>
      <c r="J357" s="51">
        <f>SUM(J358)</f>
        <v>0</v>
      </c>
      <c r="K357" s="53" t="e">
        <f t="shared" si="7"/>
        <v>#DIV/0!</v>
      </c>
      <c r="L357" s="16"/>
    </row>
    <row r="358" spans="1:12" ht="12.75">
      <c r="A358" s="9">
        <v>352</v>
      </c>
      <c r="B358" s="9"/>
      <c r="C358" s="46"/>
      <c r="D358" s="9"/>
      <c r="E358" s="14" t="s">
        <v>740</v>
      </c>
      <c r="F358" s="15"/>
      <c r="G358" s="15"/>
      <c r="H358" s="51">
        <v>15000</v>
      </c>
      <c r="I358" s="51">
        <v>0</v>
      </c>
      <c r="J358" s="51">
        <v>0</v>
      </c>
      <c r="K358" s="53" t="e">
        <f t="shared" si="7"/>
        <v>#DIV/0!</v>
      </c>
      <c r="L358" s="16"/>
    </row>
    <row r="359" spans="1:12" ht="12.75">
      <c r="A359" s="9">
        <v>353</v>
      </c>
      <c r="B359" s="9"/>
      <c r="C359" s="46"/>
      <c r="D359" s="9">
        <v>6060</v>
      </c>
      <c r="E359" s="14" t="s">
        <v>73</v>
      </c>
      <c r="F359" s="15"/>
      <c r="G359" s="43">
        <f>SUM(G360)</f>
        <v>110000</v>
      </c>
      <c r="H359" s="52">
        <f>SUM(H360)</f>
        <v>110000</v>
      </c>
      <c r="I359" s="52">
        <f>SUM(I360)</f>
        <v>0</v>
      </c>
      <c r="J359" s="52">
        <f>SUM(J360)</f>
        <v>0</v>
      </c>
      <c r="K359" s="53" t="e">
        <f t="shared" si="7"/>
        <v>#DIV/0!</v>
      </c>
      <c r="L359" s="16"/>
    </row>
    <row r="360" spans="1:12" ht="12.75">
      <c r="A360" s="9">
        <v>354</v>
      </c>
      <c r="B360" s="9"/>
      <c r="C360" s="46"/>
      <c r="D360" s="9"/>
      <c r="E360" s="42" t="s">
        <v>429</v>
      </c>
      <c r="F360" s="43"/>
      <c r="G360" s="43">
        <v>110000</v>
      </c>
      <c r="H360" s="52">
        <v>110000</v>
      </c>
      <c r="I360" s="52">
        <v>0</v>
      </c>
      <c r="J360" s="52">
        <v>0</v>
      </c>
      <c r="K360" s="53" t="e">
        <f t="shared" si="7"/>
        <v>#DIV/0!</v>
      </c>
      <c r="L360" s="16"/>
    </row>
    <row r="361" spans="1:12" ht="12.75">
      <c r="A361" s="9">
        <v>355</v>
      </c>
      <c r="B361" s="108" t="s">
        <v>468</v>
      </c>
      <c r="C361" s="109"/>
      <c r="D361" s="109"/>
      <c r="E361" s="109"/>
      <c r="F361" s="21" t="e">
        <f>SUM(F282+F289+F315)</f>
        <v>#REF!</v>
      </c>
      <c r="G361" s="21" t="e">
        <f>SUM(G282+G289+G315+G327+G322)</f>
        <v>#REF!</v>
      </c>
      <c r="H361" s="54">
        <f>SUM(H282+H289+H315+H327+H322)</f>
        <v>1054000</v>
      </c>
      <c r="I361" s="54">
        <f>SUM(I282+I289+I315+I327+I322)</f>
        <v>209900</v>
      </c>
      <c r="J361" s="54">
        <f>SUM(J282+J289+J315+J327+J322)</f>
        <v>156540.51</v>
      </c>
      <c r="K361" s="53">
        <f t="shared" si="7"/>
        <v>74.57861362553598</v>
      </c>
      <c r="L361" s="22"/>
    </row>
    <row r="362" spans="1:12" ht="12.75">
      <c r="A362" s="9">
        <v>356</v>
      </c>
      <c r="B362" s="9">
        <v>757</v>
      </c>
      <c r="C362" s="13">
        <v>75702</v>
      </c>
      <c r="D362" s="13"/>
      <c r="E362" s="18" t="s">
        <v>356</v>
      </c>
      <c r="F362" s="19">
        <f>SUM(F363)</f>
        <v>475648</v>
      </c>
      <c r="G362" s="19">
        <f>SUM(G363)</f>
        <v>1566315</v>
      </c>
      <c r="H362" s="53">
        <f>SUM(H363)</f>
        <v>1784643</v>
      </c>
      <c r="I362" s="53">
        <f>SUM(I363)</f>
        <v>1251955</v>
      </c>
      <c r="J362" s="53">
        <f>SUM(J363)</f>
        <v>897969.29</v>
      </c>
      <c r="K362" s="53">
        <f t="shared" si="7"/>
        <v>71.72536472956297</v>
      </c>
      <c r="L362" s="20"/>
    </row>
    <row r="363" spans="1:12" ht="12.75">
      <c r="A363" s="9">
        <v>357</v>
      </c>
      <c r="B363" s="9"/>
      <c r="C363" s="13"/>
      <c r="D363" s="9">
        <v>8070</v>
      </c>
      <c r="E363" s="14" t="s">
        <v>719</v>
      </c>
      <c r="F363" s="15">
        <f>SUM(F364)</f>
        <v>475648</v>
      </c>
      <c r="G363" s="19">
        <f>SUM(G364)</f>
        <v>1566315</v>
      </c>
      <c r="H363" s="52">
        <v>1784643</v>
      </c>
      <c r="I363" s="52">
        <f>SUM(I364)</f>
        <v>1251955</v>
      </c>
      <c r="J363" s="52">
        <f>SUM(J364)</f>
        <v>897969.29</v>
      </c>
      <c r="K363" s="53">
        <f t="shared" si="7"/>
        <v>71.72536472956297</v>
      </c>
      <c r="L363" s="16"/>
    </row>
    <row r="364" spans="1:12" ht="12.75">
      <c r="A364" s="9">
        <v>358</v>
      </c>
      <c r="B364" s="9"/>
      <c r="C364" s="9"/>
      <c r="D364" s="9"/>
      <c r="E364" s="14" t="s">
        <v>556</v>
      </c>
      <c r="F364" s="15">
        <v>475648</v>
      </c>
      <c r="G364" s="15">
        <v>1566315</v>
      </c>
      <c r="H364" s="52">
        <v>1784643</v>
      </c>
      <c r="I364" s="52">
        <v>1251955</v>
      </c>
      <c r="J364" s="52">
        <v>897969.29</v>
      </c>
      <c r="K364" s="53">
        <f t="shared" si="7"/>
        <v>71.72536472956297</v>
      </c>
      <c r="L364" s="16"/>
    </row>
    <row r="365" spans="1:12" ht="12.75">
      <c r="A365" s="9">
        <v>359</v>
      </c>
      <c r="B365" s="108" t="s">
        <v>469</v>
      </c>
      <c r="C365" s="109"/>
      <c r="D365" s="109"/>
      <c r="E365" s="109"/>
      <c r="F365" s="21">
        <f>SUM(F362)</f>
        <v>475648</v>
      </c>
      <c r="G365" s="21">
        <f>SUM(G362)</f>
        <v>1566315</v>
      </c>
      <c r="H365" s="54">
        <f>SUM(H362)</f>
        <v>1784643</v>
      </c>
      <c r="I365" s="54">
        <f>SUM(I362)</f>
        <v>1251955</v>
      </c>
      <c r="J365" s="54">
        <f>SUM(J362)</f>
        <v>897969.29</v>
      </c>
      <c r="K365" s="53">
        <f t="shared" si="7"/>
        <v>71.72536472956297</v>
      </c>
      <c r="L365" s="22"/>
    </row>
    <row r="366" spans="1:12" ht="12.75">
      <c r="A366" s="9">
        <v>360</v>
      </c>
      <c r="B366" s="9">
        <v>758</v>
      </c>
      <c r="C366" s="13">
        <v>75831</v>
      </c>
      <c r="D366" s="13" t="s">
        <v>734</v>
      </c>
      <c r="E366" s="18" t="s">
        <v>708</v>
      </c>
      <c r="F366" s="19">
        <f aca="true" t="shared" si="8" ref="F366:J367">SUM(F367)</f>
        <v>1653821</v>
      </c>
      <c r="G366" s="19">
        <f t="shared" si="8"/>
        <v>2910328</v>
      </c>
      <c r="H366" s="53">
        <f t="shared" si="8"/>
        <v>3722128</v>
      </c>
      <c r="I366" s="53">
        <f t="shared" si="8"/>
        <v>3722128</v>
      </c>
      <c r="J366" s="53">
        <f t="shared" si="8"/>
        <v>3722128</v>
      </c>
      <c r="K366" s="53">
        <f t="shared" si="7"/>
        <v>100</v>
      </c>
      <c r="L366" s="20"/>
    </row>
    <row r="367" spans="1:12" ht="12.75">
      <c r="A367" s="9">
        <v>361</v>
      </c>
      <c r="B367" s="9" t="s">
        <v>732</v>
      </c>
      <c r="C367" s="9" t="s">
        <v>733</v>
      </c>
      <c r="D367" s="9">
        <v>2930</v>
      </c>
      <c r="E367" s="14" t="s">
        <v>526</v>
      </c>
      <c r="F367" s="15">
        <f t="shared" si="8"/>
        <v>1653821</v>
      </c>
      <c r="G367" s="15">
        <f t="shared" si="8"/>
        <v>2910328</v>
      </c>
      <c r="H367" s="51">
        <f t="shared" si="8"/>
        <v>3722128</v>
      </c>
      <c r="I367" s="51">
        <f t="shared" si="8"/>
        <v>3722128</v>
      </c>
      <c r="J367" s="51">
        <f t="shared" si="8"/>
        <v>3722128</v>
      </c>
      <c r="K367" s="53">
        <f aca="true" t="shared" si="9" ref="K367:K433">SUM(J367/I367)*100</f>
        <v>100</v>
      </c>
      <c r="L367" s="16"/>
    </row>
    <row r="368" spans="1:12" ht="12.75">
      <c r="A368" s="9">
        <v>362</v>
      </c>
      <c r="B368" s="9" t="s">
        <v>732</v>
      </c>
      <c r="C368" s="9" t="s">
        <v>733</v>
      </c>
      <c r="D368" s="9"/>
      <c r="E368" s="14" t="s">
        <v>119</v>
      </c>
      <c r="F368" s="15">
        <v>1653821</v>
      </c>
      <c r="G368" s="15">
        <v>2910328</v>
      </c>
      <c r="H368" s="51">
        <v>3722128</v>
      </c>
      <c r="I368" s="51">
        <v>3722128</v>
      </c>
      <c r="J368" s="51">
        <v>3722128</v>
      </c>
      <c r="K368" s="53">
        <f t="shared" si="9"/>
        <v>100</v>
      </c>
      <c r="L368" s="16"/>
    </row>
    <row r="369" spans="1:12" ht="12.75">
      <c r="A369" s="9">
        <v>363</v>
      </c>
      <c r="B369" s="9" t="s">
        <v>732</v>
      </c>
      <c r="C369" s="13">
        <v>75818</v>
      </c>
      <c r="D369" s="13" t="s">
        <v>734</v>
      </c>
      <c r="E369" s="18" t="s">
        <v>130</v>
      </c>
      <c r="F369" s="19">
        <f>SUM(F370+F374)</f>
        <v>584600</v>
      </c>
      <c r="G369" s="19">
        <f>SUM(G370+G374)</f>
        <v>690900</v>
      </c>
      <c r="H369" s="53">
        <f>SUM(H370+H374)</f>
        <v>758000</v>
      </c>
      <c r="I369" s="53">
        <f>SUM(I370+I374)</f>
        <v>0</v>
      </c>
      <c r="J369" s="53">
        <f>SUM(J370+J374)</f>
        <v>0</v>
      </c>
      <c r="K369" s="53" t="e">
        <f t="shared" si="9"/>
        <v>#DIV/0!</v>
      </c>
      <c r="L369" s="20"/>
    </row>
    <row r="370" spans="1:12" ht="12.75">
      <c r="A370" s="9">
        <v>364</v>
      </c>
      <c r="B370" s="9" t="s">
        <v>732</v>
      </c>
      <c r="C370" s="9" t="s">
        <v>733</v>
      </c>
      <c r="D370" s="9">
        <v>4810</v>
      </c>
      <c r="E370" s="14" t="s">
        <v>131</v>
      </c>
      <c r="F370" s="15">
        <f>SUM(F371:F373)</f>
        <v>184600</v>
      </c>
      <c r="G370" s="28">
        <f>SUM(G371:G373)</f>
        <v>195900</v>
      </c>
      <c r="H370" s="55">
        <f>SUM(H371:H373)</f>
        <v>258000</v>
      </c>
      <c r="I370" s="55">
        <f>SUM(I371:I373)</f>
        <v>0</v>
      </c>
      <c r="J370" s="55">
        <f>SUM(J371:J373)</f>
        <v>0</v>
      </c>
      <c r="K370" s="53" t="e">
        <f t="shared" si="9"/>
        <v>#DIV/0!</v>
      </c>
      <c r="L370" s="16"/>
    </row>
    <row r="371" spans="1:12" ht="12.75" customHeight="1">
      <c r="A371" s="9">
        <v>365</v>
      </c>
      <c r="B371" s="9" t="s">
        <v>732</v>
      </c>
      <c r="C371" s="9" t="s">
        <v>733</v>
      </c>
      <c r="D371" s="9"/>
      <c r="E371" s="14" t="s">
        <v>103</v>
      </c>
      <c r="F371" s="15">
        <v>34600</v>
      </c>
      <c r="G371" s="15">
        <v>45900</v>
      </c>
      <c r="H371" s="51">
        <v>58000</v>
      </c>
      <c r="I371" s="51">
        <v>0</v>
      </c>
      <c r="J371" s="51">
        <v>0</v>
      </c>
      <c r="K371" s="53" t="e">
        <f t="shared" si="9"/>
        <v>#DIV/0!</v>
      </c>
      <c r="L371" s="16"/>
    </row>
    <row r="372" spans="1:12" ht="27.75" customHeight="1">
      <c r="A372" s="9">
        <v>366</v>
      </c>
      <c r="B372" s="9"/>
      <c r="C372" s="9"/>
      <c r="D372" s="9"/>
      <c r="E372" s="14" t="s">
        <v>127</v>
      </c>
      <c r="F372" s="15"/>
      <c r="G372" s="15">
        <v>50000</v>
      </c>
      <c r="H372" s="51">
        <v>100000</v>
      </c>
      <c r="I372" s="51">
        <v>0</v>
      </c>
      <c r="J372" s="51">
        <v>0</v>
      </c>
      <c r="K372" s="53" t="e">
        <f t="shared" si="9"/>
        <v>#DIV/0!</v>
      </c>
      <c r="L372" s="16"/>
    </row>
    <row r="373" spans="1:12" ht="12.75">
      <c r="A373" s="9">
        <v>367</v>
      </c>
      <c r="B373" s="9"/>
      <c r="C373" s="9"/>
      <c r="D373" s="9"/>
      <c r="E373" s="14" t="s">
        <v>514</v>
      </c>
      <c r="F373" s="15">
        <v>150000</v>
      </c>
      <c r="G373" s="15">
        <v>100000</v>
      </c>
      <c r="H373" s="51">
        <v>100000</v>
      </c>
      <c r="I373" s="51">
        <v>0</v>
      </c>
      <c r="J373" s="51">
        <v>0</v>
      </c>
      <c r="K373" s="53" t="e">
        <f t="shared" si="9"/>
        <v>#DIV/0!</v>
      </c>
      <c r="L373" s="16"/>
    </row>
    <row r="374" spans="1:12" ht="12.75">
      <c r="A374" s="9">
        <v>368</v>
      </c>
      <c r="B374" s="9"/>
      <c r="C374" s="9"/>
      <c r="D374" s="9">
        <v>4810</v>
      </c>
      <c r="E374" s="14" t="s">
        <v>131</v>
      </c>
      <c r="F374" s="15">
        <f>SUM(F375)</f>
        <v>400000</v>
      </c>
      <c r="G374" s="15">
        <f>SUM(G375)</f>
        <v>495000</v>
      </c>
      <c r="H374" s="51">
        <f>SUM(H375)</f>
        <v>500000</v>
      </c>
      <c r="I374" s="51">
        <f>SUM(I375)</f>
        <v>0</v>
      </c>
      <c r="J374" s="51">
        <f>SUM(J375)</f>
        <v>0</v>
      </c>
      <c r="K374" s="53" t="e">
        <f t="shared" si="9"/>
        <v>#DIV/0!</v>
      </c>
      <c r="L374" s="15"/>
    </row>
    <row r="375" spans="1:12" ht="12.75">
      <c r="A375" s="9">
        <v>369</v>
      </c>
      <c r="B375" s="9" t="s">
        <v>732</v>
      </c>
      <c r="C375" s="9" t="s">
        <v>733</v>
      </c>
      <c r="D375" s="9"/>
      <c r="E375" s="14" t="s">
        <v>707</v>
      </c>
      <c r="F375" s="15">
        <v>400000</v>
      </c>
      <c r="G375" s="15">
        <v>495000</v>
      </c>
      <c r="H375" s="51">
        <v>500000</v>
      </c>
      <c r="I375" s="51">
        <v>0</v>
      </c>
      <c r="J375" s="51">
        <v>0</v>
      </c>
      <c r="K375" s="53" t="e">
        <f t="shared" si="9"/>
        <v>#DIV/0!</v>
      </c>
      <c r="L375" s="16"/>
    </row>
    <row r="376" spans="1:12" ht="12.75">
      <c r="A376" s="9">
        <v>370</v>
      </c>
      <c r="B376" s="108" t="s">
        <v>470</v>
      </c>
      <c r="C376" s="109"/>
      <c r="D376" s="109"/>
      <c r="E376" s="109"/>
      <c r="F376" s="21">
        <f>SUM(F366+F369)</f>
        <v>2238421</v>
      </c>
      <c r="G376" s="21">
        <f>SUM(G366+G369)</f>
        <v>3601228</v>
      </c>
      <c r="H376" s="54">
        <f>SUM(H366+H369)</f>
        <v>4480128</v>
      </c>
      <c r="I376" s="54">
        <f>SUM(I366+I369)</f>
        <v>3722128</v>
      </c>
      <c r="J376" s="54">
        <f>SUM(J366+J369)</f>
        <v>3722128</v>
      </c>
      <c r="K376" s="53">
        <f t="shared" si="9"/>
        <v>100</v>
      </c>
      <c r="L376" s="22"/>
    </row>
    <row r="377" spans="1:12" ht="12.75">
      <c r="A377" s="9">
        <v>371</v>
      </c>
      <c r="B377" s="9">
        <v>801</v>
      </c>
      <c r="C377" s="13">
        <v>80101</v>
      </c>
      <c r="D377" s="13" t="s">
        <v>734</v>
      </c>
      <c r="E377" s="18" t="s">
        <v>345</v>
      </c>
      <c r="F377" s="19" t="e">
        <f>SUM(F378+F386+F390+F394+F398+F402+F410+F414+F418+F425+F429+F436+F440+F455+F459+F461+F465+#REF!+F406+F444+#REF!)</f>
        <v>#REF!</v>
      </c>
      <c r="G377" s="19">
        <f>SUM(G378+G386+G390+G394+G398+G402+G410+G414+G418+G425+G429+G436+G440+G455+G459+G461+G465+G406+G444+G447+G451+G469+G473+G477+G382)</f>
        <v>8437372</v>
      </c>
      <c r="H377" s="53">
        <f>SUM(H378+H386+H390+H394+H398+H402+H410+H414+H418+H425+H429+H436+H440+H455+H459+H461+H465+H406+H444+H447+H451+H469+H473+H477+H382+H483+H481)</f>
        <v>9477066</v>
      </c>
      <c r="I377" s="53">
        <f>SUM(I378+I386+I390+I394+I398+I402+I410+I414+I418+I425+I429+I436+I440+I455+I459+I461+I465+I406+I444+I447+I451+I469+I473+I477+I382+I483+I481)</f>
        <v>8633061</v>
      </c>
      <c r="J377" s="53">
        <f>SUM(J378+J386+J390+J394+J398+J402+J410+J414+J418+J425+J429+J436+J440+J455+J459+J461+J465+J406+J444+J447+J451+J469+J473+J477+J382+J483+J481)</f>
        <v>8474510.06</v>
      </c>
      <c r="K377" s="53">
        <f t="shared" si="9"/>
        <v>98.16344469244456</v>
      </c>
      <c r="L377" s="20"/>
    </row>
    <row r="378" spans="1:12" ht="12.75">
      <c r="A378" s="9">
        <v>372</v>
      </c>
      <c r="B378" s="9" t="s">
        <v>732</v>
      </c>
      <c r="C378" s="9" t="s">
        <v>733</v>
      </c>
      <c r="D378" s="9">
        <v>3020</v>
      </c>
      <c r="E378" s="14" t="s">
        <v>705</v>
      </c>
      <c r="F378" s="15">
        <f>SUM(F379:F381)</f>
        <v>264600</v>
      </c>
      <c r="G378" s="15">
        <f>SUM(G379:G381)</f>
        <v>322000</v>
      </c>
      <c r="H378" s="51">
        <f>SUM(H379:H381)</f>
        <v>352500</v>
      </c>
      <c r="I378" s="51">
        <f>SUM(I379:I381)</f>
        <v>371400</v>
      </c>
      <c r="J378" s="51">
        <f>SUM(J379:J381)</f>
        <v>367314.9</v>
      </c>
      <c r="K378" s="53">
        <f t="shared" si="9"/>
        <v>98.90008077544427</v>
      </c>
      <c r="L378" s="16"/>
    </row>
    <row r="379" spans="1:12" ht="25.5">
      <c r="A379" s="9">
        <v>373</v>
      </c>
      <c r="B379" s="9"/>
      <c r="C379" s="9"/>
      <c r="D379" s="9"/>
      <c r="E379" s="14" t="s">
        <v>357</v>
      </c>
      <c r="F379" s="15">
        <v>108750</v>
      </c>
      <c r="G379" s="15">
        <v>137500</v>
      </c>
      <c r="H379" s="51">
        <v>145000</v>
      </c>
      <c r="I379" s="51">
        <v>154300</v>
      </c>
      <c r="J379" s="51">
        <v>153468.54</v>
      </c>
      <c r="K379" s="53">
        <f t="shared" si="9"/>
        <v>99.46114063512638</v>
      </c>
      <c r="L379" s="16"/>
    </row>
    <row r="380" spans="1:12" ht="27.75" customHeight="1">
      <c r="A380" s="9">
        <v>374</v>
      </c>
      <c r="B380" s="9"/>
      <c r="C380" s="9"/>
      <c r="D380" s="9"/>
      <c r="E380" s="14" t="s">
        <v>358</v>
      </c>
      <c r="F380" s="15">
        <v>96000</v>
      </c>
      <c r="G380" s="15">
        <v>115000</v>
      </c>
      <c r="H380" s="51">
        <v>128000</v>
      </c>
      <c r="I380" s="51">
        <v>132600</v>
      </c>
      <c r="J380" s="51">
        <v>132561.7</v>
      </c>
      <c r="K380" s="53">
        <f t="shared" si="9"/>
        <v>99.97111613876321</v>
      </c>
      <c r="L380" s="16"/>
    </row>
    <row r="381" spans="1:12" ht="29.25" customHeight="1">
      <c r="A381" s="9">
        <v>375</v>
      </c>
      <c r="B381" s="9"/>
      <c r="C381" s="9"/>
      <c r="D381" s="9"/>
      <c r="E381" s="14" t="s">
        <v>359</v>
      </c>
      <c r="F381" s="15">
        <v>59850</v>
      </c>
      <c r="G381" s="15">
        <v>69500</v>
      </c>
      <c r="H381" s="51">
        <v>79500</v>
      </c>
      <c r="I381" s="51">
        <v>84500</v>
      </c>
      <c r="J381" s="51">
        <v>81284.66</v>
      </c>
      <c r="K381" s="53">
        <f t="shared" si="9"/>
        <v>96.19486390532545</v>
      </c>
      <c r="L381" s="16"/>
    </row>
    <row r="382" spans="1:12" ht="12.75">
      <c r="A382" s="9">
        <v>376</v>
      </c>
      <c r="B382" s="9"/>
      <c r="C382" s="9"/>
      <c r="D382" s="9">
        <v>3240</v>
      </c>
      <c r="E382" s="14" t="s">
        <v>656</v>
      </c>
      <c r="F382" s="15">
        <f>SUM(F383:F385)</f>
        <v>264600</v>
      </c>
      <c r="G382" s="15">
        <f>SUM(G383:G385)</f>
        <v>31600</v>
      </c>
      <c r="H382" s="51">
        <f>SUM(H383:H385)</f>
        <v>27100</v>
      </c>
      <c r="I382" s="51">
        <f>SUM(I383:I385)</f>
        <v>20297</v>
      </c>
      <c r="J382" s="51">
        <f>SUM(J383:J385)</f>
        <v>20295</v>
      </c>
      <c r="K382" s="53">
        <f t="shared" si="9"/>
        <v>99.9901463270434</v>
      </c>
      <c r="L382" s="16"/>
    </row>
    <row r="383" spans="1:12" ht="12.75">
      <c r="A383" s="9">
        <v>377</v>
      </c>
      <c r="B383" s="9"/>
      <c r="C383" s="9"/>
      <c r="D383" s="9"/>
      <c r="E383" s="14" t="s">
        <v>81</v>
      </c>
      <c r="F383" s="15">
        <v>108750</v>
      </c>
      <c r="G383" s="15">
        <v>10100</v>
      </c>
      <c r="H383" s="51">
        <v>10000</v>
      </c>
      <c r="I383" s="51">
        <v>10093</v>
      </c>
      <c r="J383" s="51">
        <v>10093</v>
      </c>
      <c r="K383" s="53">
        <f t="shared" si="9"/>
        <v>100</v>
      </c>
      <c r="L383" s="16"/>
    </row>
    <row r="384" spans="1:12" ht="12.75">
      <c r="A384" s="9">
        <v>378</v>
      </c>
      <c r="B384" s="9"/>
      <c r="C384" s="9"/>
      <c r="D384" s="9"/>
      <c r="E384" s="14" t="s">
        <v>82</v>
      </c>
      <c r="F384" s="15">
        <v>96000</v>
      </c>
      <c r="G384" s="15">
        <v>11500</v>
      </c>
      <c r="H384" s="51">
        <v>11500</v>
      </c>
      <c r="I384" s="51">
        <v>6500</v>
      </c>
      <c r="J384" s="51">
        <v>6500</v>
      </c>
      <c r="K384" s="53">
        <f t="shared" si="9"/>
        <v>100</v>
      </c>
      <c r="L384" s="16"/>
    </row>
    <row r="385" spans="1:12" ht="12.75">
      <c r="A385" s="9">
        <v>379</v>
      </c>
      <c r="B385" s="9"/>
      <c r="C385" s="9"/>
      <c r="D385" s="9"/>
      <c r="E385" s="14" t="s">
        <v>83</v>
      </c>
      <c r="F385" s="15">
        <v>59850</v>
      </c>
      <c r="G385" s="15">
        <v>10000</v>
      </c>
      <c r="H385" s="51">
        <v>5600</v>
      </c>
      <c r="I385" s="51">
        <v>3704</v>
      </c>
      <c r="J385" s="51">
        <v>3702</v>
      </c>
      <c r="K385" s="53">
        <f t="shared" si="9"/>
        <v>99.94600431965442</v>
      </c>
      <c r="L385" s="16"/>
    </row>
    <row r="386" spans="1:12" ht="12.75">
      <c r="A386" s="9">
        <v>380</v>
      </c>
      <c r="B386" s="9" t="s">
        <v>732</v>
      </c>
      <c r="C386" s="9" t="s">
        <v>733</v>
      </c>
      <c r="D386" s="9">
        <v>4010</v>
      </c>
      <c r="E386" s="14" t="s">
        <v>45</v>
      </c>
      <c r="F386" s="15">
        <f>SUM(F387:F389)</f>
        <v>3666960</v>
      </c>
      <c r="G386" s="15">
        <f>SUM(G387:G389)</f>
        <v>4586500</v>
      </c>
      <c r="H386" s="51">
        <f>SUM(H387:H389)</f>
        <v>5000000</v>
      </c>
      <c r="I386" s="51">
        <f>SUM(I387:I389)</f>
        <v>4900000</v>
      </c>
      <c r="J386" s="51">
        <f>SUM(J387:J389)</f>
        <v>4880735.88</v>
      </c>
      <c r="K386" s="53">
        <f t="shared" si="9"/>
        <v>99.60685469387755</v>
      </c>
      <c r="L386" s="16"/>
    </row>
    <row r="387" spans="1:12" ht="42" customHeight="1">
      <c r="A387" s="9">
        <v>381</v>
      </c>
      <c r="B387" s="9"/>
      <c r="C387" s="9"/>
      <c r="D387" s="9"/>
      <c r="E387" s="14" t="s">
        <v>41</v>
      </c>
      <c r="F387" s="15">
        <v>1512820</v>
      </c>
      <c r="G387" s="15">
        <v>2000000</v>
      </c>
      <c r="H387" s="51">
        <v>2200000</v>
      </c>
      <c r="I387" s="51">
        <v>2050000</v>
      </c>
      <c r="J387" s="51">
        <v>2041706.21</v>
      </c>
      <c r="K387" s="53">
        <f t="shared" si="9"/>
        <v>99.59542487804877</v>
      </c>
      <c r="L387" s="16"/>
    </row>
    <row r="388" spans="1:12" ht="25.5">
      <c r="A388" s="9">
        <v>382</v>
      </c>
      <c r="B388" s="9"/>
      <c r="C388" s="9"/>
      <c r="D388" s="9"/>
      <c r="E388" s="14" t="s">
        <v>677</v>
      </c>
      <c r="F388" s="15">
        <v>1361450</v>
      </c>
      <c r="G388" s="15">
        <v>1670000</v>
      </c>
      <c r="H388" s="51">
        <v>1750000</v>
      </c>
      <c r="I388" s="51">
        <v>1820000</v>
      </c>
      <c r="J388" s="51">
        <v>1816662.97</v>
      </c>
      <c r="K388" s="53">
        <f t="shared" si="9"/>
        <v>99.8166467032967</v>
      </c>
      <c r="L388" s="16"/>
    </row>
    <row r="389" spans="1:12" ht="25.5">
      <c r="A389" s="9">
        <v>383</v>
      </c>
      <c r="B389" s="9"/>
      <c r="C389" s="9"/>
      <c r="D389" s="9"/>
      <c r="E389" s="14" t="s">
        <v>678</v>
      </c>
      <c r="F389" s="15">
        <v>792690</v>
      </c>
      <c r="G389" s="15">
        <v>916500</v>
      </c>
      <c r="H389" s="51">
        <v>1050000</v>
      </c>
      <c r="I389" s="51">
        <v>1030000</v>
      </c>
      <c r="J389" s="51">
        <v>1022366.7</v>
      </c>
      <c r="K389" s="53">
        <f t="shared" si="9"/>
        <v>99.25890291262135</v>
      </c>
      <c r="L389" s="16"/>
    </row>
    <row r="390" spans="1:12" ht="12.75">
      <c r="A390" s="9">
        <v>384</v>
      </c>
      <c r="B390" s="9" t="s">
        <v>732</v>
      </c>
      <c r="C390" s="9" t="s">
        <v>733</v>
      </c>
      <c r="D390" s="9">
        <v>4040</v>
      </c>
      <c r="E390" s="14" t="s">
        <v>46</v>
      </c>
      <c r="F390" s="15">
        <f>SUM(F391:F393)</f>
        <v>291367</v>
      </c>
      <c r="G390" s="15">
        <f>SUM(G391:G393)</f>
        <v>367830</v>
      </c>
      <c r="H390" s="51">
        <f>SUM(H391:H393)</f>
        <v>384600</v>
      </c>
      <c r="I390" s="51">
        <f>SUM(I391:I393)</f>
        <v>356272</v>
      </c>
      <c r="J390" s="51">
        <f>SUM(J391:J393)</f>
        <v>356264.52</v>
      </c>
      <c r="K390" s="53">
        <f t="shared" si="9"/>
        <v>99.99790048053173</v>
      </c>
      <c r="L390" s="16"/>
    </row>
    <row r="391" spans="1:12" ht="40.5" customHeight="1">
      <c r="A391" s="9">
        <v>385</v>
      </c>
      <c r="B391" s="9"/>
      <c r="C391" s="9"/>
      <c r="D391" s="9"/>
      <c r="E391" s="14" t="s">
        <v>152</v>
      </c>
      <c r="F391" s="15">
        <v>120324</v>
      </c>
      <c r="G391" s="15">
        <v>164730</v>
      </c>
      <c r="H391" s="51">
        <v>169000</v>
      </c>
      <c r="I391" s="51">
        <v>155190</v>
      </c>
      <c r="J391" s="51">
        <v>155189.21</v>
      </c>
      <c r="K391" s="53">
        <f t="shared" si="9"/>
        <v>99.9994909465816</v>
      </c>
      <c r="L391" s="16"/>
    </row>
    <row r="392" spans="1:12" ht="43.5" customHeight="1">
      <c r="A392" s="9">
        <v>386</v>
      </c>
      <c r="B392" s="9"/>
      <c r="C392" s="9"/>
      <c r="D392" s="9"/>
      <c r="E392" s="14" t="s">
        <v>658</v>
      </c>
      <c r="F392" s="15">
        <v>110553</v>
      </c>
      <c r="G392" s="15">
        <v>132550</v>
      </c>
      <c r="H392" s="51">
        <v>141000</v>
      </c>
      <c r="I392" s="51">
        <v>132200</v>
      </c>
      <c r="J392" s="51">
        <v>132194.04</v>
      </c>
      <c r="K392" s="53">
        <f t="shared" si="9"/>
        <v>99.99549167927383</v>
      </c>
      <c r="L392" s="16"/>
    </row>
    <row r="393" spans="1:12" ht="38.25">
      <c r="A393" s="9">
        <v>387</v>
      </c>
      <c r="B393" s="9"/>
      <c r="C393" s="9"/>
      <c r="D393" s="9"/>
      <c r="E393" s="14" t="s">
        <v>154</v>
      </c>
      <c r="F393" s="15">
        <v>60490</v>
      </c>
      <c r="G393" s="15">
        <v>70550</v>
      </c>
      <c r="H393" s="51">
        <v>74600</v>
      </c>
      <c r="I393" s="51">
        <v>68882</v>
      </c>
      <c r="J393" s="51">
        <v>68881.27</v>
      </c>
      <c r="K393" s="53">
        <f t="shared" si="9"/>
        <v>99.99894021660232</v>
      </c>
      <c r="L393" s="16"/>
    </row>
    <row r="394" spans="1:12" ht="12.75">
      <c r="A394" s="9">
        <v>388</v>
      </c>
      <c r="B394" s="9" t="s">
        <v>732</v>
      </c>
      <c r="C394" s="9" t="s">
        <v>733</v>
      </c>
      <c r="D394" s="9">
        <v>4110</v>
      </c>
      <c r="E394" s="14" t="s">
        <v>0</v>
      </c>
      <c r="F394" s="15">
        <f>SUM(F395:F397)</f>
        <v>746500</v>
      </c>
      <c r="G394" s="15">
        <f>SUM(G395:G397)</f>
        <v>790000</v>
      </c>
      <c r="H394" s="51">
        <f>SUM(H395:H397)</f>
        <v>853000</v>
      </c>
      <c r="I394" s="51">
        <f>SUM(I395:I397)</f>
        <v>831500</v>
      </c>
      <c r="J394" s="51">
        <f>SUM(J395:J397)</f>
        <v>829843.9400000001</v>
      </c>
      <c r="K394" s="53">
        <f t="shared" si="9"/>
        <v>99.80083463619964</v>
      </c>
      <c r="L394" s="16"/>
    </row>
    <row r="395" spans="1:12" ht="12.75">
      <c r="A395" s="9">
        <v>389</v>
      </c>
      <c r="B395" s="9"/>
      <c r="C395" s="9"/>
      <c r="D395" s="9"/>
      <c r="E395" s="14" t="s">
        <v>155</v>
      </c>
      <c r="F395" s="15">
        <v>308000</v>
      </c>
      <c r="G395" s="15">
        <v>345000</v>
      </c>
      <c r="H395" s="51">
        <v>375000</v>
      </c>
      <c r="I395" s="51">
        <v>349500</v>
      </c>
      <c r="J395" s="51">
        <v>348719.57</v>
      </c>
      <c r="K395" s="53">
        <f t="shared" si="9"/>
        <v>99.77670100143061</v>
      </c>
      <c r="L395" s="16"/>
    </row>
    <row r="396" spans="1:12" ht="12.75">
      <c r="A396" s="9">
        <v>390</v>
      </c>
      <c r="B396" s="9"/>
      <c r="C396" s="9"/>
      <c r="D396" s="9"/>
      <c r="E396" s="14" t="s">
        <v>156</v>
      </c>
      <c r="F396" s="15">
        <v>278500</v>
      </c>
      <c r="G396" s="15">
        <v>290000</v>
      </c>
      <c r="H396" s="51">
        <v>300000</v>
      </c>
      <c r="I396" s="51">
        <v>307750</v>
      </c>
      <c r="J396" s="51">
        <v>307692.5</v>
      </c>
      <c r="K396" s="53">
        <f t="shared" si="9"/>
        <v>99.98131600324939</v>
      </c>
      <c r="L396" s="16"/>
    </row>
    <row r="397" spans="1:12" ht="12.75">
      <c r="A397" s="9">
        <v>391</v>
      </c>
      <c r="B397" s="9"/>
      <c r="C397" s="9"/>
      <c r="D397" s="9"/>
      <c r="E397" s="14" t="s">
        <v>157</v>
      </c>
      <c r="F397" s="15">
        <v>160000</v>
      </c>
      <c r="G397" s="15">
        <v>155000</v>
      </c>
      <c r="H397" s="51">
        <v>178000</v>
      </c>
      <c r="I397" s="51">
        <v>174250</v>
      </c>
      <c r="J397" s="51">
        <v>173431.87</v>
      </c>
      <c r="K397" s="53">
        <f t="shared" si="9"/>
        <v>99.53048493543758</v>
      </c>
      <c r="L397" s="16"/>
    </row>
    <row r="398" spans="1:12" s="48" customFormat="1" ht="12.75">
      <c r="A398" s="41">
        <v>392</v>
      </c>
      <c r="B398" s="26" t="s">
        <v>732</v>
      </c>
      <c r="C398" s="26" t="s">
        <v>733</v>
      </c>
      <c r="D398" s="26">
        <v>4120</v>
      </c>
      <c r="E398" s="27" t="s">
        <v>1</v>
      </c>
      <c r="F398" s="28">
        <f>SUM(F399:F401)</f>
        <v>101690</v>
      </c>
      <c r="G398" s="28">
        <f>SUM(G399:G401)</f>
        <v>125000</v>
      </c>
      <c r="H398" s="55">
        <f>SUM(H399:H401)</f>
        <v>138000</v>
      </c>
      <c r="I398" s="55">
        <f>SUM(I399:I401)</f>
        <v>134700</v>
      </c>
      <c r="J398" s="55">
        <f>SUM(J399:J401)</f>
        <v>133647.43</v>
      </c>
      <c r="K398" s="55">
        <f t="shared" si="9"/>
        <v>99.21858203414996</v>
      </c>
      <c r="L398" s="47"/>
    </row>
    <row r="399" spans="1:12" ht="12.75">
      <c r="A399" s="9">
        <v>393</v>
      </c>
      <c r="B399" s="9"/>
      <c r="C399" s="9"/>
      <c r="D399" s="9"/>
      <c r="E399" s="14" t="s">
        <v>158</v>
      </c>
      <c r="F399" s="15">
        <v>41890</v>
      </c>
      <c r="G399" s="15">
        <v>55000</v>
      </c>
      <c r="H399" s="51">
        <v>60000</v>
      </c>
      <c r="I399" s="51">
        <v>56900</v>
      </c>
      <c r="J399" s="51">
        <v>55990.31</v>
      </c>
      <c r="K399" s="53">
        <f t="shared" si="9"/>
        <v>98.40124780316344</v>
      </c>
      <c r="L399" s="16"/>
    </row>
    <row r="400" spans="1:12" ht="12.75">
      <c r="A400" s="9">
        <v>394</v>
      </c>
      <c r="B400" s="9"/>
      <c r="C400" s="9"/>
      <c r="D400" s="9"/>
      <c r="E400" s="14" t="s">
        <v>159</v>
      </c>
      <c r="F400" s="15">
        <v>38000</v>
      </c>
      <c r="G400" s="15">
        <v>45000</v>
      </c>
      <c r="H400" s="51">
        <v>49000</v>
      </c>
      <c r="I400" s="51">
        <v>49850</v>
      </c>
      <c r="J400" s="51">
        <v>49811.15</v>
      </c>
      <c r="K400" s="53">
        <f t="shared" si="9"/>
        <v>99.9220661985958</v>
      </c>
      <c r="L400" s="16"/>
    </row>
    <row r="401" spans="1:12" ht="12.75">
      <c r="A401" s="9">
        <v>395</v>
      </c>
      <c r="B401" s="9"/>
      <c r="C401" s="9"/>
      <c r="D401" s="9"/>
      <c r="E401" s="14" t="s">
        <v>160</v>
      </c>
      <c r="F401" s="15">
        <v>21800</v>
      </c>
      <c r="G401" s="15">
        <v>25000</v>
      </c>
      <c r="H401" s="51">
        <v>29000</v>
      </c>
      <c r="I401" s="51">
        <v>27950</v>
      </c>
      <c r="J401" s="51">
        <v>27845.97</v>
      </c>
      <c r="K401" s="53">
        <f t="shared" si="9"/>
        <v>99.62779964221825</v>
      </c>
      <c r="L401" s="16"/>
    </row>
    <row r="402" spans="1:12" ht="12.75">
      <c r="A402" s="9">
        <v>396</v>
      </c>
      <c r="B402" s="9" t="s">
        <v>732</v>
      </c>
      <c r="C402" s="9" t="s">
        <v>733</v>
      </c>
      <c r="D402" s="9">
        <v>4140</v>
      </c>
      <c r="E402" s="14" t="s">
        <v>693</v>
      </c>
      <c r="F402" s="15">
        <f>SUM(F403:F405)</f>
        <v>33140</v>
      </c>
      <c r="G402" s="15">
        <f>SUM(G403:G405)</f>
        <v>41544</v>
      </c>
      <c r="H402" s="51">
        <f>SUM(H403:H405)</f>
        <v>46830</v>
      </c>
      <c r="I402" s="51">
        <f>SUM(I403:I405)</f>
        <v>23889</v>
      </c>
      <c r="J402" s="51">
        <f>SUM(J403:J405)</f>
        <v>19644</v>
      </c>
      <c r="K402" s="53">
        <f t="shared" si="9"/>
        <v>82.23031520783624</v>
      </c>
      <c r="L402" s="16"/>
    </row>
    <row r="403" spans="1:12" ht="12.75">
      <c r="A403" s="9">
        <v>397</v>
      </c>
      <c r="B403" s="9"/>
      <c r="C403" s="9"/>
      <c r="D403" s="9"/>
      <c r="E403" s="14" t="s">
        <v>161</v>
      </c>
      <c r="F403" s="15">
        <v>14150</v>
      </c>
      <c r="G403" s="15">
        <v>17640</v>
      </c>
      <c r="H403" s="51">
        <v>20046</v>
      </c>
      <c r="I403" s="51">
        <v>12</v>
      </c>
      <c r="J403" s="51">
        <v>0</v>
      </c>
      <c r="K403" s="53">
        <f t="shared" si="9"/>
        <v>0</v>
      </c>
      <c r="L403" s="16"/>
    </row>
    <row r="404" spans="1:12" ht="12.75">
      <c r="A404" s="9">
        <v>398</v>
      </c>
      <c r="B404" s="9"/>
      <c r="C404" s="9"/>
      <c r="D404" s="9"/>
      <c r="E404" s="14" t="s">
        <v>162</v>
      </c>
      <c r="F404" s="15">
        <v>11910</v>
      </c>
      <c r="G404" s="15">
        <v>14424</v>
      </c>
      <c r="H404" s="51">
        <v>16522</v>
      </c>
      <c r="I404" s="51">
        <v>1061</v>
      </c>
      <c r="J404" s="51">
        <v>1058</v>
      </c>
      <c r="K404" s="53">
        <f t="shared" si="9"/>
        <v>99.71724787935909</v>
      </c>
      <c r="L404" s="16"/>
    </row>
    <row r="405" spans="1:12" ht="12.75">
      <c r="A405" s="9">
        <v>399</v>
      </c>
      <c r="B405" s="9"/>
      <c r="C405" s="9"/>
      <c r="D405" s="9"/>
      <c r="E405" s="14" t="s">
        <v>163</v>
      </c>
      <c r="F405" s="15">
        <v>7080</v>
      </c>
      <c r="G405" s="15">
        <v>9480</v>
      </c>
      <c r="H405" s="51">
        <v>10262</v>
      </c>
      <c r="I405" s="51">
        <v>22816</v>
      </c>
      <c r="J405" s="51">
        <v>18586</v>
      </c>
      <c r="K405" s="53">
        <f t="shared" si="9"/>
        <v>81.46037868162693</v>
      </c>
      <c r="L405" s="16"/>
    </row>
    <row r="406" spans="1:12" ht="12.75">
      <c r="A406" s="9">
        <v>400</v>
      </c>
      <c r="B406" s="9"/>
      <c r="C406" s="9"/>
      <c r="D406" s="9">
        <v>4170</v>
      </c>
      <c r="E406" s="14" t="s">
        <v>524</v>
      </c>
      <c r="F406" s="15">
        <f>SUM(F407:F409)</f>
        <v>38500</v>
      </c>
      <c r="G406" s="15">
        <f>SUM(G407:G409)</f>
        <v>15000</v>
      </c>
      <c r="H406" s="51">
        <f>SUM(H407:H409)</f>
        <v>35000</v>
      </c>
      <c r="I406" s="51">
        <f>SUM(I407:I409)</f>
        <v>10700</v>
      </c>
      <c r="J406" s="51">
        <f>SUM(J407:J409)</f>
        <v>9986.08</v>
      </c>
      <c r="K406" s="53">
        <f t="shared" si="9"/>
        <v>93.32785046728972</v>
      </c>
      <c r="L406" s="16"/>
    </row>
    <row r="407" spans="1:12" ht="38.25">
      <c r="A407" s="9">
        <v>401</v>
      </c>
      <c r="B407" s="9"/>
      <c r="C407" s="9"/>
      <c r="D407" s="9"/>
      <c r="E407" s="14" t="s">
        <v>388</v>
      </c>
      <c r="F407" s="15">
        <v>3500</v>
      </c>
      <c r="G407" s="15">
        <v>3000</v>
      </c>
      <c r="H407" s="51">
        <v>12000</v>
      </c>
      <c r="I407" s="51">
        <v>2000</v>
      </c>
      <c r="J407" s="51">
        <v>1601.52</v>
      </c>
      <c r="K407" s="53">
        <f t="shared" si="9"/>
        <v>80.07600000000001</v>
      </c>
      <c r="L407" s="16"/>
    </row>
    <row r="408" spans="1:12" ht="38.25">
      <c r="A408" s="9">
        <v>402</v>
      </c>
      <c r="B408" s="9"/>
      <c r="C408" s="9"/>
      <c r="D408" s="9"/>
      <c r="E408" s="14" t="s">
        <v>389</v>
      </c>
      <c r="F408" s="15">
        <v>30000</v>
      </c>
      <c r="G408" s="15">
        <v>6000</v>
      </c>
      <c r="H408" s="51">
        <v>12000</v>
      </c>
      <c r="I408" s="51">
        <v>7500</v>
      </c>
      <c r="J408" s="51">
        <v>7230</v>
      </c>
      <c r="K408" s="53">
        <f t="shared" si="9"/>
        <v>96.39999999999999</v>
      </c>
      <c r="L408" s="16"/>
    </row>
    <row r="409" spans="1:12" ht="38.25">
      <c r="A409" s="9">
        <v>403</v>
      </c>
      <c r="B409" s="9"/>
      <c r="C409" s="9"/>
      <c r="D409" s="9"/>
      <c r="E409" s="14" t="s">
        <v>390</v>
      </c>
      <c r="F409" s="15">
        <v>5000</v>
      </c>
      <c r="G409" s="15">
        <v>6000</v>
      </c>
      <c r="H409" s="51">
        <v>11000</v>
      </c>
      <c r="I409" s="51">
        <v>1200</v>
      </c>
      <c r="J409" s="51">
        <v>1154.56</v>
      </c>
      <c r="K409" s="53">
        <f t="shared" si="9"/>
        <v>96.21333333333332</v>
      </c>
      <c r="L409" s="16"/>
    </row>
    <row r="410" spans="1:12" ht="12.75">
      <c r="A410" s="9">
        <v>404</v>
      </c>
      <c r="B410" s="9" t="s">
        <v>732</v>
      </c>
      <c r="C410" s="9" t="s">
        <v>733</v>
      </c>
      <c r="D410" s="9">
        <v>4210</v>
      </c>
      <c r="E410" s="14" t="s">
        <v>742</v>
      </c>
      <c r="F410" s="15">
        <f>SUM(F411:F413)</f>
        <v>232169</v>
      </c>
      <c r="G410" s="15">
        <f>SUM(G411:G413)</f>
        <v>193000</v>
      </c>
      <c r="H410" s="51">
        <f>SUM(H411:H413)</f>
        <v>235000</v>
      </c>
      <c r="I410" s="51">
        <f>SUM(I411:I413)</f>
        <v>250030</v>
      </c>
      <c r="J410" s="51">
        <f>SUM(J411:J413)</f>
        <v>247838.02</v>
      </c>
      <c r="K410" s="53">
        <f t="shared" si="9"/>
        <v>99.1233132024157</v>
      </c>
      <c r="L410" s="16"/>
    </row>
    <row r="411" spans="1:12" ht="44.25" customHeight="1">
      <c r="A411" s="9">
        <v>405</v>
      </c>
      <c r="B411" s="9"/>
      <c r="C411" s="9"/>
      <c r="D411" s="9"/>
      <c r="E411" s="14" t="s">
        <v>50</v>
      </c>
      <c r="F411" s="15">
        <v>100764</v>
      </c>
      <c r="G411" s="15">
        <v>68000</v>
      </c>
      <c r="H411" s="51">
        <v>60000</v>
      </c>
      <c r="I411" s="51">
        <v>55100</v>
      </c>
      <c r="J411" s="51">
        <v>54989.09</v>
      </c>
      <c r="K411" s="53">
        <f t="shared" si="9"/>
        <v>99.79871143375681</v>
      </c>
      <c r="L411" s="16"/>
    </row>
    <row r="412" spans="1:11" ht="51">
      <c r="A412" s="9">
        <v>406</v>
      </c>
      <c r="B412" s="9"/>
      <c r="C412" s="9"/>
      <c r="D412" s="9"/>
      <c r="E412" s="14" t="s">
        <v>51</v>
      </c>
      <c r="F412" s="9">
        <v>91000</v>
      </c>
      <c r="G412" s="15">
        <v>65000</v>
      </c>
      <c r="H412" s="51">
        <v>95000</v>
      </c>
      <c r="I412" s="51">
        <v>102250</v>
      </c>
      <c r="J412" s="51">
        <v>102115.34</v>
      </c>
      <c r="K412" s="53">
        <f t="shared" si="9"/>
        <v>99.86830317848411</v>
      </c>
    </row>
    <row r="413" spans="1:12" ht="46.5" customHeight="1">
      <c r="A413" s="9">
        <v>407</v>
      </c>
      <c r="B413" s="9"/>
      <c r="C413" s="9"/>
      <c r="D413" s="9"/>
      <c r="E413" s="14" t="s">
        <v>52</v>
      </c>
      <c r="F413" s="9">
        <v>40405</v>
      </c>
      <c r="G413" s="15">
        <v>60000</v>
      </c>
      <c r="H413" s="51">
        <v>80000</v>
      </c>
      <c r="I413" s="51">
        <v>92680</v>
      </c>
      <c r="J413" s="51">
        <v>90733.59</v>
      </c>
      <c r="K413" s="53">
        <f t="shared" si="9"/>
        <v>97.8998597324126</v>
      </c>
      <c r="L413" s="16"/>
    </row>
    <row r="414" spans="1:12" ht="12.75">
      <c r="A414" s="9">
        <v>408</v>
      </c>
      <c r="B414" s="9"/>
      <c r="C414" s="9"/>
      <c r="D414" s="9">
        <v>4230</v>
      </c>
      <c r="E414" s="14" t="s">
        <v>447</v>
      </c>
      <c r="F414" s="15">
        <f>SUM(F415:F417)</f>
        <v>13400</v>
      </c>
      <c r="G414" s="15">
        <f>SUM(G415:G417)</f>
        <v>10000</v>
      </c>
      <c r="H414" s="51">
        <f>SUM(H415:H417)</f>
        <v>17500</v>
      </c>
      <c r="I414" s="51">
        <f>SUM(I415:I417)</f>
        <v>16500</v>
      </c>
      <c r="J414" s="51">
        <f>SUM(J415:J417)</f>
        <v>16486.72</v>
      </c>
      <c r="K414" s="53">
        <f t="shared" si="9"/>
        <v>99.91951515151516</v>
      </c>
      <c r="L414" s="16"/>
    </row>
    <row r="415" spans="1:12" ht="25.5" customHeight="1">
      <c r="A415" s="9">
        <v>409</v>
      </c>
      <c r="B415" s="9"/>
      <c r="C415" s="9"/>
      <c r="D415" s="9"/>
      <c r="E415" s="14" t="s">
        <v>182</v>
      </c>
      <c r="F415" s="15">
        <v>4700</v>
      </c>
      <c r="G415" s="15">
        <v>3500</v>
      </c>
      <c r="H415" s="51">
        <v>4000</v>
      </c>
      <c r="I415" s="51">
        <v>3000</v>
      </c>
      <c r="J415" s="51">
        <v>2994.25</v>
      </c>
      <c r="K415" s="53">
        <f t="shared" si="9"/>
        <v>99.80833333333334</v>
      </c>
      <c r="L415" s="16"/>
    </row>
    <row r="416" spans="1:12" ht="25.5">
      <c r="A416" s="9">
        <v>410</v>
      </c>
      <c r="B416" s="9"/>
      <c r="C416" s="9"/>
      <c r="D416" s="9"/>
      <c r="E416" s="14" t="s">
        <v>183</v>
      </c>
      <c r="F416" s="15">
        <v>7200</v>
      </c>
      <c r="G416" s="15">
        <v>5000</v>
      </c>
      <c r="H416" s="51">
        <v>12000</v>
      </c>
      <c r="I416" s="51">
        <v>12000</v>
      </c>
      <c r="J416" s="51">
        <v>11998.52</v>
      </c>
      <c r="K416" s="53">
        <f t="shared" si="9"/>
        <v>99.98766666666667</v>
      </c>
      <c r="L416" s="16"/>
    </row>
    <row r="417" spans="1:12" ht="25.5">
      <c r="A417" s="9">
        <v>411</v>
      </c>
      <c r="B417" s="9"/>
      <c r="C417" s="9"/>
      <c r="D417" s="9"/>
      <c r="E417" s="14" t="s">
        <v>185</v>
      </c>
      <c r="F417" s="15">
        <v>1500</v>
      </c>
      <c r="G417" s="15">
        <v>1500</v>
      </c>
      <c r="H417" s="51">
        <v>1500</v>
      </c>
      <c r="I417" s="51">
        <v>1500</v>
      </c>
      <c r="J417" s="51">
        <v>1493.95</v>
      </c>
      <c r="K417" s="53">
        <f t="shared" si="9"/>
        <v>99.59666666666666</v>
      </c>
      <c r="L417" s="16"/>
    </row>
    <row r="418" spans="1:12" ht="12.75">
      <c r="A418" s="9">
        <v>412</v>
      </c>
      <c r="B418" s="9" t="s">
        <v>732</v>
      </c>
      <c r="C418" s="9" t="s">
        <v>733</v>
      </c>
      <c r="D418" s="9">
        <v>4240</v>
      </c>
      <c r="E418" s="14" t="s">
        <v>136</v>
      </c>
      <c r="F418" s="15">
        <f>SUM(F419:F421)</f>
        <v>100800</v>
      </c>
      <c r="G418" s="15">
        <f>SUM(G419:G421)</f>
        <v>69000</v>
      </c>
      <c r="H418" s="51">
        <f>SUM(H419:H421)</f>
        <v>89000</v>
      </c>
      <c r="I418" s="51">
        <f>SUM(I419:I424)</f>
        <v>123907</v>
      </c>
      <c r="J418" s="51">
        <f>SUM(J419:J424)</f>
        <v>123790.7</v>
      </c>
      <c r="K418" s="53">
        <f t="shared" si="9"/>
        <v>99.90613928188077</v>
      </c>
      <c r="L418" s="16"/>
    </row>
    <row r="419" spans="1:12" ht="27.75" customHeight="1">
      <c r="A419" s="9">
        <v>413</v>
      </c>
      <c r="B419" s="9"/>
      <c r="C419" s="9"/>
      <c r="D419" s="9"/>
      <c r="E419" s="14" t="s">
        <v>186</v>
      </c>
      <c r="F419" s="15">
        <v>29800</v>
      </c>
      <c r="G419" s="15">
        <v>25000</v>
      </c>
      <c r="H419" s="51">
        <v>25000</v>
      </c>
      <c r="I419" s="51">
        <v>15907</v>
      </c>
      <c r="J419" s="51">
        <v>15823.54</v>
      </c>
      <c r="K419" s="53">
        <f t="shared" si="9"/>
        <v>99.47532532847174</v>
      </c>
      <c r="L419" s="16"/>
    </row>
    <row r="420" spans="1:12" ht="25.5">
      <c r="A420" s="9">
        <v>414</v>
      </c>
      <c r="B420" s="9"/>
      <c r="C420" s="9"/>
      <c r="D420" s="9"/>
      <c r="E420" s="14" t="s">
        <v>396</v>
      </c>
      <c r="F420" s="15">
        <v>46000</v>
      </c>
      <c r="G420" s="15">
        <v>24000</v>
      </c>
      <c r="H420" s="51">
        <v>39000</v>
      </c>
      <c r="I420" s="51">
        <v>47000</v>
      </c>
      <c r="J420" s="51">
        <v>46967.7</v>
      </c>
      <c r="K420" s="53">
        <f t="shared" si="9"/>
        <v>99.93127659574468</v>
      </c>
      <c r="L420" s="16"/>
    </row>
    <row r="421" spans="1:12" ht="25.5" customHeight="1">
      <c r="A421" s="9">
        <v>415</v>
      </c>
      <c r="B421" s="9"/>
      <c r="C421" s="9"/>
      <c r="D421" s="9"/>
      <c r="E421" s="14" t="s">
        <v>196</v>
      </c>
      <c r="F421" s="15">
        <v>25000</v>
      </c>
      <c r="G421" s="15">
        <v>20000</v>
      </c>
      <c r="H421" s="51">
        <v>25000</v>
      </c>
      <c r="I421" s="51">
        <v>25000</v>
      </c>
      <c r="J421" s="51">
        <v>24999.46</v>
      </c>
      <c r="K421" s="53">
        <f t="shared" si="9"/>
        <v>99.99784</v>
      </c>
      <c r="L421" s="16"/>
    </row>
    <row r="422" spans="1:12" ht="25.5" customHeight="1">
      <c r="A422" s="9">
        <v>416</v>
      </c>
      <c r="B422" s="9"/>
      <c r="C422" s="9"/>
      <c r="D422" s="9"/>
      <c r="E422" s="14" t="s">
        <v>422</v>
      </c>
      <c r="F422" s="15"/>
      <c r="G422" s="15"/>
      <c r="H422" s="51">
        <v>0</v>
      </c>
      <c r="I422" s="51">
        <v>12000</v>
      </c>
      <c r="J422" s="51">
        <v>12000</v>
      </c>
      <c r="K422" s="53">
        <f t="shared" si="9"/>
        <v>100</v>
      </c>
      <c r="L422" s="16"/>
    </row>
    <row r="423" spans="1:12" ht="25.5" customHeight="1">
      <c r="A423" s="9">
        <v>417</v>
      </c>
      <c r="B423" s="9"/>
      <c r="C423" s="9"/>
      <c r="D423" s="9"/>
      <c r="E423" s="14" t="s">
        <v>423</v>
      </c>
      <c r="F423" s="15"/>
      <c r="G423" s="15"/>
      <c r="H423" s="51">
        <v>0</v>
      </c>
      <c r="I423" s="51">
        <v>12000</v>
      </c>
      <c r="J423" s="51">
        <v>12000</v>
      </c>
      <c r="K423" s="53">
        <f t="shared" si="9"/>
        <v>100</v>
      </c>
      <c r="L423" s="16"/>
    </row>
    <row r="424" spans="1:12" ht="25.5" customHeight="1">
      <c r="A424" s="9">
        <v>418</v>
      </c>
      <c r="B424" s="9"/>
      <c r="C424" s="9"/>
      <c r="D424" s="9"/>
      <c r="E424" s="14" t="s">
        <v>424</v>
      </c>
      <c r="F424" s="15"/>
      <c r="G424" s="15"/>
      <c r="H424" s="51">
        <v>0</v>
      </c>
      <c r="I424" s="51">
        <v>12000</v>
      </c>
      <c r="J424" s="51">
        <v>12000</v>
      </c>
      <c r="K424" s="53">
        <f t="shared" si="9"/>
        <v>100</v>
      </c>
      <c r="L424" s="16"/>
    </row>
    <row r="425" spans="1:12" ht="12.75">
      <c r="A425" s="9">
        <v>419</v>
      </c>
      <c r="B425" s="9" t="s">
        <v>732</v>
      </c>
      <c r="C425" s="9" t="s">
        <v>733</v>
      </c>
      <c r="D425" s="9">
        <v>4260</v>
      </c>
      <c r="E425" s="14" t="s">
        <v>744</v>
      </c>
      <c r="F425" s="15">
        <f>SUM(F426:F428)</f>
        <v>455000</v>
      </c>
      <c r="G425" s="15">
        <f>SUM(G426:G428)</f>
        <v>554000</v>
      </c>
      <c r="H425" s="51">
        <f>SUM(H426:H428)</f>
        <v>610000</v>
      </c>
      <c r="I425" s="51">
        <f>SUM(I426:I428)</f>
        <v>686427</v>
      </c>
      <c r="J425" s="51">
        <f>SUM(J426:J428)</f>
        <v>682348.14</v>
      </c>
      <c r="K425" s="53">
        <f t="shared" si="9"/>
        <v>99.40578386339698</v>
      </c>
      <c r="L425" s="16"/>
    </row>
    <row r="426" spans="1:12" ht="17.25" customHeight="1">
      <c r="A426" s="9">
        <v>420</v>
      </c>
      <c r="B426" s="9"/>
      <c r="C426" s="9"/>
      <c r="D426" s="9"/>
      <c r="E426" s="14" t="s">
        <v>284</v>
      </c>
      <c r="F426" s="15">
        <v>175000</v>
      </c>
      <c r="G426" s="15">
        <v>174000</v>
      </c>
      <c r="H426" s="51">
        <v>220000</v>
      </c>
      <c r="I426" s="51">
        <v>271427</v>
      </c>
      <c r="J426" s="51">
        <v>271316.89</v>
      </c>
      <c r="K426" s="53">
        <f t="shared" si="9"/>
        <v>99.95943292303272</v>
      </c>
      <c r="L426" s="16"/>
    </row>
    <row r="427" spans="1:12" ht="24.75" customHeight="1">
      <c r="A427" s="9">
        <v>421</v>
      </c>
      <c r="B427" s="9"/>
      <c r="C427" s="9"/>
      <c r="D427" s="9"/>
      <c r="E427" s="14" t="s">
        <v>285</v>
      </c>
      <c r="F427" s="15">
        <v>160000</v>
      </c>
      <c r="G427" s="15">
        <v>200000</v>
      </c>
      <c r="H427" s="51">
        <v>200000</v>
      </c>
      <c r="I427" s="51">
        <v>205000</v>
      </c>
      <c r="J427" s="51">
        <v>203350.26</v>
      </c>
      <c r="K427" s="53">
        <f t="shared" si="9"/>
        <v>99.19524878048782</v>
      </c>
      <c r="L427" s="16"/>
    </row>
    <row r="428" spans="1:12" ht="26.25" customHeight="1">
      <c r="A428" s="9">
        <v>422</v>
      </c>
      <c r="B428" s="9"/>
      <c r="C428" s="9"/>
      <c r="D428" s="9"/>
      <c r="E428" s="14" t="s">
        <v>286</v>
      </c>
      <c r="F428" s="15">
        <v>120000</v>
      </c>
      <c r="G428" s="15">
        <v>180000</v>
      </c>
      <c r="H428" s="51">
        <v>190000</v>
      </c>
      <c r="I428" s="51">
        <v>210000</v>
      </c>
      <c r="J428" s="51">
        <v>207680.99</v>
      </c>
      <c r="K428" s="53">
        <f t="shared" si="9"/>
        <v>98.89570952380951</v>
      </c>
      <c r="L428" s="16"/>
    </row>
    <row r="429" spans="1:12" ht="12.75">
      <c r="A429" s="9">
        <v>423</v>
      </c>
      <c r="B429" s="9" t="s">
        <v>732</v>
      </c>
      <c r="C429" s="9" t="s">
        <v>733</v>
      </c>
      <c r="D429" s="9">
        <v>4270</v>
      </c>
      <c r="E429" s="14" t="s">
        <v>745</v>
      </c>
      <c r="F429" s="15">
        <f>SUM(F430:F435)</f>
        <v>378000</v>
      </c>
      <c r="G429" s="15">
        <f>SUM(G430:G435)</f>
        <v>790000</v>
      </c>
      <c r="H429" s="51">
        <f>SUM(H430:H435)</f>
        <v>865000</v>
      </c>
      <c r="I429" s="51">
        <f>SUM(I430:I435)</f>
        <v>172500</v>
      </c>
      <c r="J429" s="51">
        <f>SUM(J430:J435)</f>
        <v>110789.1</v>
      </c>
      <c r="K429" s="53">
        <f t="shared" si="9"/>
        <v>64.2255652173913</v>
      </c>
      <c r="L429" s="16"/>
    </row>
    <row r="430" spans="1:12" ht="25.5" customHeight="1">
      <c r="A430" s="9">
        <v>424</v>
      </c>
      <c r="B430" s="9"/>
      <c r="C430" s="9"/>
      <c r="D430" s="9"/>
      <c r="E430" s="14" t="s">
        <v>204</v>
      </c>
      <c r="F430" s="15">
        <v>12000</v>
      </c>
      <c r="G430" s="15">
        <v>10000</v>
      </c>
      <c r="H430" s="51">
        <v>8000</v>
      </c>
      <c r="I430" s="51">
        <v>8500</v>
      </c>
      <c r="J430" s="51">
        <v>8499.13</v>
      </c>
      <c r="K430" s="53">
        <f t="shared" si="9"/>
        <v>99.98976470588235</v>
      </c>
      <c r="L430" s="16"/>
    </row>
    <row r="431" spans="1:12" ht="26.25" customHeight="1">
      <c r="A431" s="9">
        <v>425</v>
      </c>
      <c r="B431" s="9"/>
      <c r="C431" s="9"/>
      <c r="D431" s="9"/>
      <c r="E431" s="14" t="s">
        <v>205</v>
      </c>
      <c r="F431" s="15">
        <v>23000</v>
      </c>
      <c r="G431" s="15">
        <v>15000</v>
      </c>
      <c r="H431" s="51">
        <v>15000</v>
      </c>
      <c r="I431" s="51">
        <v>15000</v>
      </c>
      <c r="J431" s="51">
        <v>14996.93</v>
      </c>
      <c r="K431" s="53">
        <f t="shared" si="9"/>
        <v>99.97953333333334</v>
      </c>
      <c r="L431" s="16"/>
    </row>
    <row r="432" spans="1:12" ht="26.25" customHeight="1">
      <c r="A432" s="9">
        <v>426</v>
      </c>
      <c r="B432" s="9"/>
      <c r="C432" s="9"/>
      <c r="D432" s="9"/>
      <c r="E432" s="14" t="s">
        <v>206</v>
      </c>
      <c r="F432" s="15">
        <v>3000</v>
      </c>
      <c r="G432" s="15">
        <v>15000</v>
      </c>
      <c r="H432" s="51">
        <v>12000</v>
      </c>
      <c r="I432" s="51">
        <v>13000</v>
      </c>
      <c r="J432" s="51">
        <v>11690.86</v>
      </c>
      <c r="K432" s="53">
        <f t="shared" si="9"/>
        <v>89.9296923076923</v>
      </c>
      <c r="L432" s="16"/>
    </row>
    <row r="433" spans="1:12" ht="13.5" customHeight="1">
      <c r="A433" s="9">
        <v>427</v>
      </c>
      <c r="B433" s="9"/>
      <c r="C433" s="9"/>
      <c r="D433" s="9"/>
      <c r="E433" s="14" t="s">
        <v>335</v>
      </c>
      <c r="F433" s="15">
        <v>110000</v>
      </c>
      <c r="G433" s="15">
        <v>300000</v>
      </c>
      <c r="H433" s="51">
        <v>350000</v>
      </c>
      <c r="I433" s="51">
        <v>50000</v>
      </c>
      <c r="J433" s="51">
        <v>3012.18</v>
      </c>
      <c r="K433" s="53">
        <f t="shared" si="9"/>
        <v>6.02436</v>
      </c>
      <c r="L433" s="16"/>
    </row>
    <row r="434" spans="1:12" ht="13.5" customHeight="1">
      <c r="A434" s="9">
        <v>428</v>
      </c>
      <c r="B434" s="9"/>
      <c r="C434" s="9"/>
      <c r="D434" s="9"/>
      <c r="E434" s="14" t="s">
        <v>336</v>
      </c>
      <c r="F434" s="15">
        <v>110000</v>
      </c>
      <c r="G434" s="15">
        <v>250000</v>
      </c>
      <c r="H434" s="51">
        <v>300000</v>
      </c>
      <c r="I434" s="51">
        <v>69500</v>
      </c>
      <c r="J434" s="51">
        <v>56120</v>
      </c>
      <c r="K434" s="53">
        <f aca="true" t="shared" si="10" ref="K434:K497">SUM(J434/I434)*100</f>
        <v>80.74820143884892</v>
      </c>
      <c r="L434" s="16"/>
    </row>
    <row r="435" spans="1:12" ht="13.5" customHeight="1">
      <c r="A435" s="9">
        <v>429</v>
      </c>
      <c r="B435" s="9"/>
      <c r="C435" s="9"/>
      <c r="D435" s="9"/>
      <c r="E435" s="14" t="s">
        <v>337</v>
      </c>
      <c r="F435" s="15">
        <v>120000</v>
      </c>
      <c r="G435" s="15">
        <v>200000</v>
      </c>
      <c r="H435" s="51">
        <v>180000</v>
      </c>
      <c r="I435" s="51">
        <v>16500</v>
      </c>
      <c r="J435" s="51">
        <v>16470</v>
      </c>
      <c r="K435" s="53">
        <f t="shared" si="10"/>
        <v>99.81818181818181</v>
      </c>
      <c r="L435" s="16"/>
    </row>
    <row r="436" spans="1:12" ht="12.75">
      <c r="A436" s="9">
        <v>430</v>
      </c>
      <c r="B436" s="9"/>
      <c r="C436" s="9"/>
      <c r="D436" s="9">
        <v>4280</v>
      </c>
      <c r="E436" s="14" t="s">
        <v>609</v>
      </c>
      <c r="F436" s="15">
        <f>SUM(F437:F439)</f>
        <v>11600</v>
      </c>
      <c r="G436" s="15">
        <f>SUM(G437:G439)</f>
        <v>6500</v>
      </c>
      <c r="H436" s="51">
        <f>SUM(H437:H439)</f>
        <v>6500</v>
      </c>
      <c r="I436" s="51">
        <f>SUM(I437:I439)</f>
        <v>5000</v>
      </c>
      <c r="J436" s="51">
        <f>SUM(J437:J439)</f>
        <v>4334</v>
      </c>
      <c r="K436" s="53">
        <f t="shared" si="10"/>
        <v>86.68</v>
      </c>
      <c r="L436" s="16"/>
    </row>
    <row r="437" spans="1:12" ht="25.5">
      <c r="A437" s="9">
        <v>431</v>
      </c>
      <c r="B437" s="9"/>
      <c r="C437" s="9"/>
      <c r="D437" s="9"/>
      <c r="E437" s="14" t="s">
        <v>197</v>
      </c>
      <c r="F437" s="15">
        <v>3450</v>
      </c>
      <c r="G437" s="15">
        <v>2000</v>
      </c>
      <c r="H437" s="51">
        <v>2000</v>
      </c>
      <c r="I437" s="51">
        <v>2000</v>
      </c>
      <c r="J437" s="51">
        <v>1560</v>
      </c>
      <c r="K437" s="53">
        <f t="shared" si="10"/>
        <v>78</v>
      </c>
      <c r="L437" s="16"/>
    </row>
    <row r="438" spans="1:12" ht="25.5" customHeight="1">
      <c r="A438" s="9">
        <v>432</v>
      </c>
      <c r="B438" s="9"/>
      <c r="C438" s="9"/>
      <c r="D438" s="9"/>
      <c r="E438" s="14" t="s">
        <v>198</v>
      </c>
      <c r="F438" s="15">
        <v>3150</v>
      </c>
      <c r="G438" s="15">
        <v>3500</v>
      </c>
      <c r="H438" s="51">
        <v>3500</v>
      </c>
      <c r="I438" s="51">
        <v>2000</v>
      </c>
      <c r="J438" s="51">
        <v>1984</v>
      </c>
      <c r="K438" s="53">
        <f t="shared" si="10"/>
        <v>99.2</v>
      </c>
      <c r="L438" s="16"/>
    </row>
    <row r="439" spans="1:12" ht="25.5">
      <c r="A439" s="9">
        <v>433</v>
      </c>
      <c r="B439" s="9"/>
      <c r="C439" s="9"/>
      <c r="D439" s="9"/>
      <c r="E439" s="14" t="s">
        <v>201</v>
      </c>
      <c r="F439" s="15">
        <v>5000</v>
      </c>
      <c r="G439" s="15">
        <v>1000</v>
      </c>
      <c r="H439" s="51">
        <v>1000</v>
      </c>
      <c r="I439" s="51">
        <v>1000</v>
      </c>
      <c r="J439" s="51">
        <v>790</v>
      </c>
      <c r="K439" s="53">
        <f t="shared" si="10"/>
        <v>79</v>
      </c>
      <c r="L439" s="16"/>
    </row>
    <row r="440" spans="1:12" ht="12.75">
      <c r="A440" s="9">
        <v>434</v>
      </c>
      <c r="B440" s="9" t="s">
        <v>732</v>
      </c>
      <c r="C440" s="9" t="s">
        <v>733</v>
      </c>
      <c r="D440" s="9">
        <v>4300</v>
      </c>
      <c r="E440" s="14" t="s">
        <v>807</v>
      </c>
      <c r="F440" s="15">
        <f>SUM(F441:F443)</f>
        <v>256595</v>
      </c>
      <c r="G440" s="15">
        <f>SUM(G441:G443)</f>
        <v>180000</v>
      </c>
      <c r="H440" s="51">
        <f>SUM(H441:H443)</f>
        <v>195000</v>
      </c>
      <c r="I440" s="51">
        <f>SUM(I441:I443)</f>
        <v>231408</v>
      </c>
      <c r="J440" s="51">
        <f>SUM(J441:J443)</f>
        <v>224241.24</v>
      </c>
      <c r="K440" s="53">
        <f t="shared" si="10"/>
        <v>96.90297656087948</v>
      </c>
      <c r="L440" s="16"/>
    </row>
    <row r="441" spans="1:12" ht="76.5">
      <c r="A441" s="9">
        <v>435</v>
      </c>
      <c r="B441" s="9"/>
      <c r="C441" s="9"/>
      <c r="D441" s="9"/>
      <c r="E441" s="14" t="s">
        <v>779</v>
      </c>
      <c r="F441" s="15">
        <v>116500</v>
      </c>
      <c r="G441" s="15">
        <v>70000</v>
      </c>
      <c r="H441" s="51">
        <v>65000</v>
      </c>
      <c r="I441" s="51">
        <v>83290</v>
      </c>
      <c r="J441" s="51">
        <v>82606.09</v>
      </c>
      <c r="K441" s="53">
        <f t="shared" si="10"/>
        <v>99.17888101812943</v>
      </c>
      <c r="L441" s="16"/>
    </row>
    <row r="442" spans="1:12" ht="66" customHeight="1">
      <c r="A442" s="9">
        <v>436</v>
      </c>
      <c r="B442" s="9"/>
      <c r="C442" s="9"/>
      <c r="D442" s="9"/>
      <c r="E442" s="14" t="s">
        <v>397</v>
      </c>
      <c r="F442" s="15">
        <v>81295</v>
      </c>
      <c r="G442" s="15">
        <v>60000</v>
      </c>
      <c r="H442" s="51">
        <v>70000</v>
      </c>
      <c r="I442" s="51">
        <v>67000</v>
      </c>
      <c r="J442" s="51">
        <v>65634.51</v>
      </c>
      <c r="K442" s="53">
        <f t="shared" si="10"/>
        <v>97.9619552238806</v>
      </c>
      <c r="L442" s="16"/>
    </row>
    <row r="443" spans="1:12" ht="51" customHeight="1">
      <c r="A443" s="9">
        <v>437</v>
      </c>
      <c r="B443" s="9"/>
      <c r="C443" s="9"/>
      <c r="D443" s="9"/>
      <c r="E443" s="14" t="s">
        <v>42</v>
      </c>
      <c r="F443" s="15">
        <v>58800</v>
      </c>
      <c r="G443" s="15">
        <v>50000</v>
      </c>
      <c r="H443" s="51">
        <v>60000</v>
      </c>
      <c r="I443" s="51">
        <v>81118</v>
      </c>
      <c r="J443" s="51">
        <v>76000.64</v>
      </c>
      <c r="K443" s="53">
        <f t="shared" si="10"/>
        <v>93.69146182105081</v>
      </c>
      <c r="L443" s="16"/>
    </row>
    <row r="444" spans="1:12" ht="12.75" customHeight="1">
      <c r="A444" s="9">
        <v>438</v>
      </c>
      <c r="B444" s="9"/>
      <c r="C444" s="9"/>
      <c r="D444" s="9">
        <v>4350</v>
      </c>
      <c r="E444" s="14" t="s">
        <v>139</v>
      </c>
      <c r="F444" s="15">
        <f>SUM(F445:F446)</f>
        <v>5750</v>
      </c>
      <c r="G444" s="15">
        <f>SUM(G445:G446)</f>
        <v>6500</v>
      </c>
      <c r="H444" s="51">
        <f>SUM(H445:H446)</f>
        <v>5500</v>
      </c>
      <c r="I444" s="51">
        <f>SUM(I445:I446)</f>
        <v>3720</v>
      </c>
      <c r="J444" s="51">
        <f>SUM(J445:J446)</f>
        <v>3524.96</v>
      </c>
      <c r="K444" s="53">
        <f t="shared" si="10"/>
        <v>94.75698924731184</v>
      </c>
      <c r="L444" s="16"/>
    </row>
    <row r="445" spans="1:12" ht="12.75" customHeight="1">
      <c r="A445" s="9">
        <v>439</v>
      </c>
      <c r="B445" s="9"/>
      <c r="C445" s="9"/>
      <c r="D445" s="9"/>
      <c r="E445" s="14" t="s">
        <v>202</v>
      </c>
      <c r="F445" s="15">
        <v>3550</v>
      </c>
      <c r="G445" s="15">
        <v>3500</v>
      </c>
      <c r="H445" s="51">
        <v>3500</v>
      </c>
      <c r="I445" s="51">
        <v>1700</v>
      </c>
      <c r="J445" s="51">
        <v>1508</v>
      </c>
      <c r="K445" s="53">
        <f t="shared" si="10"/>
        <v>88.70588235294117</v>
      </c>
      <c r="L445" s="16"/>
    </row>
    <row r="446" spans="1:12" ht="15" customHeight="1">
      <c r="A446" s="9">
        <v>440</v>
      </c>
      <c r="B446" s="9"/>
      <c r="C446" s="9"/>
      <c r="D446" s="9"/>
      <c r="E446" s="14" t="s">
        <v>203</v>
      </c>
      <c r="F446" s="15">
        <v>2200</v>
      </c>
      <c r="G446" s="15">
        <v>3000</v>
      </c>
      <c r="H446" s="51">
        <v>2000</v>
      </c>
      <c r="I446" s="51">
        <v>2020</v>
      </c>
      <c r="J446" s="51">
        <v>2016.96</v>
      </c>
      <c r="K446" s="53">
        <f t="shared" si="10"/>
        <v>99.84950495049505</v>
      </c>
      <c r="L446" s="16"/>
    </row>
    <row r="447" spans="1:12" ht="27" customHeight="1">
      <c r="A447" s="9">
        <v>441</v>
      </c>
      <c r="B447" s="9"/>
      <c r="C447" s="9"/>
      <c r="D447" s="9">
        <v>4360</v>
      </c>
      <c r="E447" s="14" t="s">
        <v>280</v>
      </c>
      <c r="F447" s="15">
        <f>SUM(F448:F450)</f>
        <v>256595</v>
      </c>
      <c r="G447" s="15">
        <f>SUM(G448:G450)</f>
        <v>4400</v>
      </c>
      <c r="H447" s="51">
        <f>SUM(H448:H450)</f>
        <v>5400</v>
      </c>
      <c r="I447" s="51">
        <f>SUM(I448:I450)</f>
        <v>3600</v>
      </c>
      <c r="J447" s="51">
        <f>SUM(J448:J450)</f>
        <v>2997.04</v>
      </c>
      <c r="K447" s="53">
        <f t="shared" si="10"/>
        <v>83.25111111111111</v>
      </c>
      <c r="L447" s="16"/>
    </row>
    <row r="448" spans="1:12" ht="27.75" customHeight="1">
      <c r="A448" s="9">
        <v>442</v>
      </c>
      <c r="B448" s="9"/>
      <c r="C448" s="9"/>
      <c r="D448" s="9"/>
      <c r="E448" s="14" t="s">
        <v>278</v>
      </c>
      <c r="F448" s="15">
        <v>116500</v>
      </c>
      <c r="G448" s="15">
        <v>900</v>
      </c>
      <c r="H448" s="51">
        <v>1800</v>
      </c>
      <c r="I448" s="51">
        <v>1300</v>
      </c>
      <c r="J448" s="51">
        <v>910.63</v>
      </c>
      <c r="K448" s="53">
        <f t="shared" si="10"/>
        <v>70.04846153846154</v>
      </c>
      <c r="L448" s="16"/>
    </row>
    <row r="449" spans="1:12" ht="25.5" customHeight="1">
      <c r="A449" s="9">
        <v>443</v>
      </c>
      <c r="B449" s="9"/>
      <c r="C449" s="9"/>
      <c r="D449" s="9"/>
      <c r="E449" s="14" t="s">
        <v>216</v>
      </c>
      <c r="F449" s="15">
        <v>81295</v>
      </c>
      <c r="G449" s="15">
        <v>2500</v>
      </c>
      <c r="H449" s="51">
        <v>1800</v>
      </c>
      <c r="I449" s="51">
        <v>1250</v>
      </c>
      <c r="J449" s="51">
        <v>1090.33</v>
      </c>
      <c r="K449" s="53">
        <f t="shared" si="10"/>
        <v>87.2264</v>
      </c>
      <c r="L449" s="16"/>
    </row>
    <row r="450" spans="1:12" ht="30" customHeight="1">
      <c r="A450" s="9">
        <v>444</v>
      </c>
      <c r="B450" s="9"/>
      <c r="C450" s="9"/>
      <c r="D450" s="9"/>
      <c r="E450" s="14" t="s">
        <v>292</v>
      </c>
      <c r="F450" s="15">
        <v>58800</v>
      </c>
      <c r="G450" s="15">
        <v>1000</v>
      </c>
      <c r="H450" s="51">
        <v>1800</v>
      </c>
      <c r="I450" s="51">
        <v>1050</v>
      </c>
      <c r="J450" s="51">
        <v>996.08</v>
      </c>
      <c r="K450" s="53">
        <f t="shared" si="10"/>
        <v>94.8647619047619</v>
      </c>
      <c r="L450" s="16"/>
    </row>
    <row r="451" spans="1:12" ht="14.25" customHeight="1">
      <c r="A451" s="9">
        <v>445</v>
      </c>
      <c r="B451" s="9"/>
      <c r="C451" s="9"/>
      <c r="D451" s="9">
        <v>4370</v>
      </c>
      <c r="E451" s="14" t="s">
        <v>281</v>
      </c>
      <c r="F451" s="15">
        <f>SUM(F452:F454)</f>
        <v>256595</v>
      </c>
      <c r="G451" s="15">
        <f>SUM(G452:G454)</f>
        <v>22500</v>
      </c>
      <c r="H451" s="51">
        <f>SUM(H452:H454)</f>
        <v>22400</v>
      </c>
      <c r="I451" s="51">
        <f>SUM(I452:I454)</f>
        <v>16940</v>
      </c>
      <c r="J451" s="51">
        <f>SUM(J452:J454)</f>
        <v>16558.98</v>
      </c>
      <c r="K451" s="53">
        <f t="shared" si="10"/>
        <v>97.75076741440377</v>
      </c>
      <c r="L451" s="16"/>
    </row>
    <row r="452" spans="1:12" ht="32.25" customHeight="1">
      <c r="A452" s="9">
        <v>446</v>
      </c>
      <c r="B452" s="9"/>
      <c r="C452" s="9"/>
      <c r="D452" s="9"/>
      <c r="E452" s="14" t="s">
        <v>282</v>
      </c>
      <c r="F452" s="15">
        <v>116500</v>
      </c>
      <c r="G452" s="15">
        <v>12000</v>
      </c>
      <c r="H452" s="51">
        <v>15000</v>
      </c>
      <c r="I452" s="51">
        <v>11200</v>
      </c>
      <c r="J452" s="51">
        <v>10952.28</v>
      </c>
      <c r="K452" s="53">
        <f t="shared" si="10"/>
        <v>97.78821428571429</v>
      </c>
      <c r="L452" s="16"/>
    </row>
    <row r="453" spans="1:12" ht="24" customHeight="1">
      <c r="A453" s="9">
        <v>447</v>
      </c>
      <c r="B453" s="9"/>
      <c r="C453" s="9"/>
      <c r="D453" s="9"/>
      <c r="E453" s="14" t="s">
        <v>279</v>
      </c>
      <c r="F453" s="15">
        <v>81295</v>
      </c>
      <c r="G453" s="15">
        <v>5500</v>
      </c>
      <c r="H453" s="51">
        <v>3200</v>
      </c>
      <c r="I453" s="51">
        <v>2340</v>
      </c>
      <c r="J453" s="51">
        <v>2333.02</v>
      </c>
      <c r="K453" s="53">
        <f t="shared" si="10"/>
        <v>99.70170940170941</v>
      </c>
      <c r="L453" s="16"/>
    </row>
    <row r="454" spans="1:12" ht="24.75" customHeight="1">
      <c r="A454" s="9">
        <v>448</v>
      </c>
      <c r="B454" s="9"/>
      <c r="C454" s="9"/>
      <c r="D454" s="9"/>
      <c r="E454" s="14" t="s">
        <v>283</v>
      </c>
      <c r="F454" s="15">
        <v>58800</v>
      </c>
      <c r="G454" s="15">
        <v>5000</v>
      </c>
      <c r="H454" s="51">
        <v>4200</v>
      </c>
      <c r="I454" s="51">
        <v>3400</v>
      </c>
      <c r="J454" s="51">
        <v>3273.68</v>
      </c>
      <c r="K454" s="53">
        <f t="shared" si="10"/>
        <v>96.28470588235294</v>
      </c>
      <c r="L454" s="16"/>
    </row>
    <row r="455" spans="1:12" ht="12.75">
      <c r="A455" s="9">
        <v>449</v>
      </c>
      <c r="B455" s="9" t="s">
        <v>732</v>
      </c>
      <c r="C455" s="9" t="s">
        <v>733</v>
      </c>
      <c r="D455" s="9">
        <v>4410</v>
      </c>
      <c r="E455" s="14" t="s">
        <v>49</v>
      </c>
      <c r="F455" s="15">
        <f>SUM(F456:F458)</f>
        <v>18900</v>
      </c>
      <c r="G455" s="15">
        <f>SUM(G456:G458)</f>
        <v>6500</v>
      </c>
      <c r="H455" s="51">
        <f>SUM(H456:H458)</f>
        <v>6700</v>
      </c>
      <c r="I455" s="51">
        <f>SUM(I456:I458)</f>
        <v>6300</v>
      </c>
      <c r="J455" s="51">
        <f>SUM(J456:J458)</f>
        <v>6052.239999999999</v>
      </c>
      <c r="K455" s="53">
        <f t="shared" si="10"/>
        <v>96.06730158730157</v>
      </c>
      <c r="L455" s="16"/>
    </row>
    <row r="456" spans="1:12" ht="12.75">
      <c r="A456" s="9">
        <v>450</v>
      </c>
      <c r="B456" s="9"/>
      <c r="C456" s="9"/>
      <c r="D456" s="9"/>
      <c r="E456" s="14" t="s">
        <v>217</v>
      </c>
      <c r="F456" s="15">
        <v>7000</v>
      </c>
      <c r="G456" s="15">
        <v>2000</v>
      </c>
      <c r="H456" s="51">
        <v>1000</v>
      </c>
      <c r="I456" s="51">
        <v>300</v>
      </c>
      <c r="J456" s="51">
        <v>125.4</v>
      </c>
      <c r="K456" s="53">
        <f t="shared" si="10"/>
        <v>41.800000000000004</v>
      </c>
      <c r="L456" s="16"/>
    </row>
    <row r="457" spans="1:12" ht="51">
      <c r="A457" s="9">
        <v>451</v>
      </c>
      <c r="B457" s="9"/>
      <c r="C457" s="9"/>
      <c r="D457" s="9"/>
      <c r="E457" s="14" t="s">
        <v>398</v>
      </c>
      <c r="F457" s="15">
        <v>7400</v>
      </c>
      <c r="G457" s="15">
        <v>4000</v>
      </c>
      <c r="H457" s="51">
        <v>5200</v>
      </c>
      <c r="I457" s="51">
        <v>5900</v>
      </c>
      <c r="J457" s="51">
        <v>5851.98</v>
      </c>
      <c r="K457" s="53">
        <f t="shared" si="10"/>
        <v>99.18610169491525</v>
      </c>
      <c r="L457" s="16"/>
    </row>
    <row r="458" spans="1:12" ht="12.75">
      <c r="A458" s="9">
        <v>452</v>
      </c>
      <c r="B458" s="9"/>
      <c r="C458" s="9"/>
      <c r="D458" s="9"/>
      <c r="E458" s="14" t="s">
        <v>218</v>
      </c>
      <c r="F458" s="15">
        <v>4500</v>
      </c>
      <c r="G458" s="15">
        <v>500</v>
      </c>
      <c r="H458" s="51">
        <v>500</v>
      </c>
      <c r="I458" s="51">
        <v>100</v>
      </c>
      <c r="J458" s="51">
        <v>74.86</v>
      </c>
      <c r="K458" s="53">
        <f t="shared" si="10"/>
        <v>74.86</v>
      </c>
      <c r="L458" s="16"/>
    </row>
    <row r="459" spans="1:12" ht="12.75">
      <c r="A459" s="9">
        <v>453</v>
      </c>
      <c r="B459" s="9"/>
      <c r="C459" s="9"/>
      <c r="D459" s="9">
        <v>4420</v>
      </c>
      <c r="E459" s="14" t="s">
        <v>586</v>
      </c>
      <c r="F459" s="15">
        <f>SUM(F460:F460)</f>
        <v>2100</v>
      </c>
      <c r="G459" s="15">
        <f>SUM(G460:G460)</f>
        <v>600</v>
      </c>
      <c r="H459" s="51">
        <f>SUM(H460:H460)</f>
        <v>600</v>
      </c>
      <c r="I459" s="51">
        <f>SUM(I460:I460)</f>
        <v>0</v>
      </c>
      <c r="J459" s="51">
        <f>SUM(J460:J460)</f>
        <v>0</v>
      </c>
      <c r="K459" s="53" t="e">
        <f t="shared" si="10"/>
        <v>#DIV/0!</v>
      </c>
      <c r="L459" s="16"/>
    </row>
    <row r="460" spans="1:12" ht="25.5">
      <c r="A460" s="9">
        <v>454</v>
      </c>
      <c r="B460" s="9"/>
      <c r="C460" s="9"/>
      <c r="D460" s="9"/>
      <c r="E460" s="14" t="s">
        <v>772</v>
      </c>
      <c r="F460" s="15">
        <v>2100</v>
      </c>
      <c r="G460" s="15">
        <v>600</v>
      </c>
      <c r="H460" s="51">
        <v>600</v>
      </c>
      <c r="I460" s="51">
        <v>0</v>
      </c>
      <c r="J460" s="51">
        <v>0</v>
      </c>
      <c r="K460" s="53" t="e">
        <f t="shared" si="10"/>
        <v>#DIV/0!</v>
      </c>
      <c r="L460" s="16"/>
    </row>
    <row r="461" spans="1:12" ht="12.75">
      <c r="A461" s="9">
        <v>455</v>
      </c>
      <c r="B461" s="9" t="s">
        <v>732</v>
      </c>
      <c r="C461" s="9" t="s">
        <v>733</v>
      </c>
      <c r="D461" s="9">
        <v>4430</v>
      </c>
      <c r="E461" s="14" t="s">
        <v>808</v>
      </c>
      <c r="F461" s="15">
        <f>SUM(F462:F464)</f>
        <v>14150</v>
      </c>
      <c r="G461" s="15">
        <f>SUM(G462:G464)</f>
        <v>17500</v>
      </c>
      <c r="H461" s="51">
        <f>SUM(H462:H464)</f>
        <v>18700</v>
      </c>
      <c r="I461" s="51">
        <f>SUM(I462:I464)</f>
        <v>18260</v>
      </c>
      <c r="J461" s="51">
        <f>SUM(J462:J464)</f>
        <v>18245</v>
      </c>
      <c r="K461" s="53">
        <f t="shared" si="10"/>
        <v>99.91785323110625</v>
      </c>
      <c r="L461" s="16"/>
    </row>
    <row r="462" spans="1:12" ht="12.75">
      <c r="A462" s="9">
        <v>456</v>
      </c>
      <c r="B462" s="9"/>
      <c r="C462" s="9"/>
      <c r="D462" s="9"/>
      <c r="E462" s="14" t="s">
        <v>219</v>
      </c>
      <c r="F462" s="15">
        <v>8000</v>
      </c>
      <c r="G462" s="15">
        <v>4000</v>
      </c>
      <c r="H462" s="51">
        <v>4500</v>
      </c>
      <c r="I462" s="51">
        <v>4500</v>
      </c>
      <c r="J462" s="51">
        <v>4500</v>
      </c>
      <c r="K462" s="53">
        <f t="shared" si="10"/>
        <v>100</v>
      </c>
      <c r="L462" s="16"/>
    </row>
    <row r="463" spans="1:12" ht="12.75" customHeight="1">
      <c r="A463" s="9">
        <v>457</v>
      </c>
      <c r="B463" s="9"/>
      <c r="C463" s="9"/>
      <c r="D463" s="9"/>
      <c r="E463" s="14" t="s">
        <v>220</v>
      </c>
      <c r="F463" s="15">
        <v>4550</v>
      </c>
      <c r="G463" s="15">
        <v>5000</v>
      </c>
      <c r="H463" s="51">
        <v>5000</v>
      </c>
      <c r="I463" s="51">
        <v>5000</v>
      </c>
      <c r="J463" s="51">
        <v>4988</v>
      </c>
      <c r="K463" s="53">
        <f t="shared" si="10"/>
        <v>99.76</v>
      </c>
      <c r="L463" s="16"/>
    </row>
    <row r="464" spans="1:12" ht="12.75">
      <c r="A464" s="9">
        <v>458</v>
      </c>
      <c r="B464" s="9"/>
      <c r="C464" s="9"/>
      <c r="D464" s="9"/>
      <c r="E464" s="14" t="s">
        <v>221</v>
      </c>
      <c r="F464" s="15">
        <v>1600</v>
      </c>
      <c r="G464" s="15">
        <v>8500</v>
      </c>
      <c r="H464" s="51">
        <v>9200</v>
      </c>
      <c r="I464" s="51">
        <v>8760</v>
      </c>
      <c r="J464" s="51">
        <v>8757</v>
      </c>
      <c r="K464" s="53">
        <f t="shared" si="10"/>
        <v>99.96575342465754</v>
      </c>
      <c r="L464" s="16"/>
    </row>
    <row r="465" spans="1:12" ht="12.75">
      <c r="A465" s="9">
        <v>459</v>
      </c>
      <c r="B465" s="9"/>
      <c r="C465" s="9"/>
      <c r="D465" s="9">
        <v>4440</v>
      </c>
      <c r="E465" s="14" t="s">
        <v>72</v>
      </c>
      <c r="F465" s="15">
        <f>SUM(F466:F468)</f>
        <v>237570</v>
      </c>
      <c r="G465" s="15">
        <f>SUM(G466:G468)</f>
        <v>272398</v>
      </c>
      <c r="H465" s="51">
        <f>SUM(H466:H468)</f>
        <v>321436</v>
      </c>
      <c r="I465" s="51">
        <f>SUM(I466:I468)</f>
        <v>300546</v>
      </c>
      <c r="J465" s="51">
        <f>SUM(J466:J468)</f>
        <v>300546</v>
      </c>
      <c r="K465" s="53">
        <f t="shared" si="10"/>
        <v>100</v>
      </c>
      <c r="L465" s="16"/>
    </row>
    <row r="466" spans="1:12" ht="38.25">
      <c r="A466" s="9">
        <v>460</v>
      </c>
      <c r="B466" s="9"/>
      <c r="C466" s="9"/>
      <c r="D466" s="9"/>
      <c r="E466" s="14" t="s">
        <v>207</v>
      </c>
      <c r="F466" s="15">
        <v>103306</v>
      </c>
      <c r="G466" s="15">
        <v>120056</v>
      </c>
      <c r="H466" s="51">
        <v>140380</v>
      </c>
      <c r="I466" s="51">
        <v>128688</v>
      </c>
      <c r="J466" s="51">
        <v>128688</v>
      </c>
      <c r="K466" s="53">
        <f t="shared" si="10"/>
        <v>100</v>
      </c>
      <c r="L466" s="16"/>
    </row>
    <row r="467" spans="1:12" ht="38.25">
      <c r="A467" s="9">
        <v>461</v>
      </c>
      <c r="B467" s="9"/>
      <c r="C467" s="9"/>
      <c r="D467" s="9"/>
      <c r="E467" s="14" t="s">
        <v>208</v>
      </c>
      <c r="F467" s="15">
        <v>86232</v>
      </c>
      <c r="G467" s="15">
        <v>93420</v>
      </c>
      <c r="H467" s="51">
        <v>111281</v>
      </c>
      <c r="I467" s="51">
        <v>106302</v>
      </c>
      <c r="J467" s="51">
        <v>106302</v>
      </c>
      <c r="K467" s="53">
        <f t="shared" si="10"/>
        <v>100</v>
      </c>
      <c r="L467" s="16"/>
    </row>
    <row r="468" spans="1:12" ht="38.25">
      <c r="A468" s="9">
        <v>462</v>
      </c>
      <c r="B468" s="9"/>
      <c r="C468" s="9"/>
      <c r="D468" s="9"/>
      <c r="E468" s="14" t="s">
        <v>209</v>
      </c>
      <c r="F468" s="15">
        <v>48032</v>
      </c>
      <c r="G468" s="15">
        <v>58922</v>
      </c>
      <c r="H468" s="51">
        <v>69775</v>
      </c>
      <c r="I468" s="51">
        <v>65556</v>
      </c>
      <c r="J468" s="51">
        <v>65556</v>
      </c>
      <c r="K468" s="53">
        <f t="shared" si="10"/>
        <v>100</v>
      </c>
      <c r="L468" s="16"/>
    </row>
    <row r="469" spans="1:12" ht="26.25" customHeight="1">
      <c r="A469" s="9">
        <v>463</v>
      </c>
      <c r="B469" s="9"/>
      <c r="C469" s="9"/>
      <c r="D469" s="9">
        <v>4700</v>
      </c>
      <c r="E469" s="14" t="s">
        <v>212</v>
      </c>
      <c r="F469" s="15">
        <f>SUM(F470:F472)</f>
        <v>14150</v>
      </c>
      <c r="G469" s="15">
        <f>SUM(G470:G472)</f>
        <v>3500</v>
      </c>
      <c r="H469" s="51">
        <f>SUM(H470:H472)</f>
        <v>3000</v>
      </c>
      <c r="I469" s="51">
        <f>SUM(I470:I472)</f>
        <v>1645</v>
      </c>
      <c r="J469" s="51">
        <f>SUM(J470:J472)</f>
        <v>1645</v>
      </c>
      <c r="K469" s="53">
        <f t="shared" si="10"/>
        <v>100</v>
      </c>
      <c r="L469" s="16"/>
    </row>
    <row r="470" spans="1:12" ht="12.75">
      <c r="A470" s="9">
        <v>464</v>
      </c>
      <c r="B470" s="9"/>
      <c r="C470" s="9"/>
      <c r="D470" s="9"/>
      <c r="E470" s="14" t="s">
        <v>213</v>
      </c>
      <c r="F470" s="15">
        <v>8000</v>
      </c>
      <c r="G470" s="15">
        <v>1500</v>
      </c>
      <c r="H470" s="51">
        <v>1000</v>
      </c>
      <c r="I470" s="51">
        <v>815</v>
      </c>
      <c r="J470" s="51">
        <v>815</v>
      </c>
      <c r="K470" s="53">
        <f t="shared" si="10"/>
        <v>100</v>
      </c>
      <c r="L470" s="16"/>
    </row>
    <row r="471" spans="1:12" ht="12.75">
      <c r="A471" s="9">
        <v>465</v>
      </c>
      <c r="B471" s="9"/>
      <c r="C471" s="9"/>
      <c r="D471" s="9"/>
      <c r="E471" s="14" t="s">
        <v>214</v>
      </c>
      <c r="F471" s="15">
        <v>4550</v>
      </c>
      <c r="G471" s="15">
        <v>1000</v>
      </c>
      <c r="H471" s="51">
        <v>1000</v>
      </c>
      <c r="I471" s="51">
        <v>650</v>
      </c>
      <c r="J471" s="51">
        <v>650</v>
      </c>
      <c r="K471" s="53">
        <f t="shared" si="10"/>
        <v>100</v>
      </c>
      <c r="L471" s="16"/>
    </row>
    <row r="472" spans="1:12" ht="12.75">
      <c r="A472" s="9">
        <v>466</v>
      </c>
      <c r="B472" s="9"/>
      <c r="C472" s="9"/>
      <c r="D472" s="9"/>
      <c r="E472" s="14" t="s">
        <v>215</v>
      </c>
      <c r="F472" s="15">
        <v>1600</v>
      </c>
      <c r="G472" s="15">
        <v>1000</v>
      </c>
      <c r="H472" s="51">
        <v>1000</v>
      </c>
      <c r="I472" s="51">
        <v>180</v>
      </c>
      <c r="J472" s="51">
        <v>180</v>
      </c>
      <c r="K472" s="53">
        <f t="shared" si="10"/>
        <v>100</v>
      </c>
      <c r="L472" s="16"/>
    </row>
    <row r="473" spans="1:12" ht="25.5">
      <c r="A473" s="9">
        <v>467</v>
      </c>
      <c r="B473" s="9"/>
      <c r="C473" s="9"/>
      <c r="D473" s="9">
        <v>4740</v>
      </c>
      <c r="E473" s="14" t="s">
        <v>591</v>
      </c>
      <c r="F473" s="15">
        <f>SUM(F474:F476)</f>
        <v>14150</v>
      </c>
      <c r="G473" s="15">
        <f>SUM(G474:G476)</f>
        <v>11000</v>
      </c>
      <c r="H473" s="51">
        <f>SUM(H474:H476)</f>
        <v>9000</v>
      </c>
      <c r="I473" s="51">
        <f>SUM(I474:I476)</f>
        <v>9000</v>
      </c>
      <c r="J473" s="51">
        <f>SUM(J474:J476)</f>
        <v>8992.19</v>
      </c>
      <c r="K473" s="53">
        <f t="shared" si="10"/>
        <v>99.91322222222223</v>
      </c>
      <c r="L473" s="16"/>
    </row>
    <row r="474" spans="1:12" ht="25.5">
      <c r="A474" s="9">
        <v>468</v>
      </c>
      <c r="B474" s="9"/>
      <c r="C474" s="9"/>
      <c r="D474" s="9"/>
      <c r="E474" s="14" t="s">
        <v>323</v>
      </c>
      <c r="F474" s="15">
        <v>8000</v>
      </c>
      <c r="G474" s="15">
        <v>2000</v>
      </c>
      <c r="H474" s="51">
        <v>3000</v>
      </c>
      <c r="I474" s="51">
        <v>3000</v>
      </c>
      <c r="J474" s="51">
        <v>2993.36</v>
      </c>
      <c r="K474" s="53">
        <f t="shared" si="10"/>
        <v>99.77866666666667</v>
      </c>
      <c r="L474" s="16"/>
    </row>
    <row r="475" spans="1:12" ht="25.5">
      <c r="A475" s="9">
        <v>469</v>
      </c>
      <c r="B475" s="9"/>
      <c r="C475" s="9"/>
      <c r="D475" s="9"/>
      <c r="E475" s="14" t="s">
        <v>324</v>
      </c>
      <c r="F475" s="15">
        <v>4550</v>
      </c>
      <c r="G475" s="15">
        <v>5000</v>
      </c>
      <c r="H475" s="51">
        <v>3000</v>
      </c>
      <c r="I475" s="51">
        <v>3000</v>
      </c>
      <c r="J475" s="51">
        <v>2998.83</v>
      </c>
      <c r="K475" s="53">
        <f t="shared" si="10"/>
        <v>99.961</v>
      </c>
      <c r="L475" s="16"/>
    </row>
    <row r="476" spans="1:12" ht="25.5">
      <c r="A476" s="9">
        <v>470</v>
      </c>
      <c r="B476" s="9"/>
      <c r="C476" s="9"/>
      <c r="D476" s="9"/>
      <c r="E476" s="14" t="s">
        <v>325</v>
      </c>
      <c r="F476" s="15">
        <v>1600</v>
      </c>
      <c r="G476" s="15">
        <v>4000</v>
      </c>
      <c r="H476" s="51">
        <v>3000</v>
      </c>
      <c r="I476" s="51">
        <v>3000</v>
      </c>
      <c r="J476" s="51">
        <v>3000</v>
      </c>
      <c r="K476" s="53">
        <f t="shared" si="10"/>
        <v>100</v>
      </c>
      <c r="L476" s="16"/>
    </row>
    <row r="477" spans="1:12" ht="15" customHeight="1">
      <c r="A477" s="9">
        <v>471</v>
      </c>
      <c r="B477" s="9"/>
      <c r="C477" s="9"/>
      <c r="D477" s="9">
        <v>4750</v>
      </c>
      <c r="E477" s="14" t="s">
        <v>326</v>
      </c>
      <c r="F477" s="15">
        <f>SUM(F478:F480)</f>
        <v>14150</v>
      </c>
      <c r="G477" s="15">
        <f>SUM(G478:G480)</f>
        <v>10500</v>
      </c>
      <c r="H477" s="51">
        <f>SUM(H478:H480)</f>
        <v>20300</v>
      </c>
      <c r="I477" s="51">
        <f>SUM(I478:I480)</f>
        <v>27620</v>
      </c>
      <c r="J477" s="51">
        <f>SUM(J478:J480)</f>
        <v>27470.980000000003</v>
      </c>
      <c r="K477" s="53">
        <f t="shared" si="10"/>
        <v>99.46046343229546</v>
      </c>
      <c r="L477" s="16"/>
    </row>
    <row r="478" spans="1:12" ht="16.5" customHeight="1">
      <c r="A478" s="9">
        <v>472</v>
      </c>
      <c r="B478" s="9"/>
      <c r="C478" s="9"/>
      <c r="D478" s="9"/>
      <c r="E478" s="14" t="s">
        <v>327</v>
      </c>
      <c r="F478" s="15">
        <v>8000</v>
      </c>
      <c r="G478" s="15">
        <v>3000</v>
      </c>
      <c r="H478" s="51">
        <v>3000</v>
      </c>
      <c r="I478" s="51">
        <v>5220</v>
      </c>
      <c r="J478" s="51">
        <v>5108.89</v>
      </c>
      <c r="K478" s="53">
        <f t="shared" si="10"/>
        <v>97.87145593869732</v>
      </c>
      <c r="L478" s="16"/>
    </row>
    <row r="479" spans="1:12" ht="24.75" customHeight="1">
      <c r="A479" s="9">
        <v>473</v>
      </c>
      <c r="B479" s="9"/>
      <c r="C479" s="9"/>
      <c r="D479" s="9"/>
      <c r="E479" s="14" t="s">
        <v>399</v>
      </c>
      <c r="F479" s="15">
        <v>4550</v>
      </c>
      <c r="G479" s="15">
        <v>3500</v>
      </c>
      <c r="H479" s="51">
        <v>13300</v>
      </c>
      <c r="I479" s="51">
        <v>12400</v>
      </c>
      <c r="J479" s="51">
        <v>12394.12</v>
      </c>
      <c r="K479" s="53">
        <f t="shared" si="10"/>
        <v>99.95258064516129</v>
      </c>
      <c r="L479" s="16"/>
    </row>
    <row r="480" spans="1:12" ht="24.75" customHeight="1">
      <c r="A480" s="9">
        <v>474</v>
      </c>
      <c r="B480" s="9"/>
      <c r="C480" s="9"/>
      <c r="D480" s="9"/>
      <c r="E480" s="14" t="s">
        <v>328</v>
      </c>
      <c r="F480" s="15">
        <v>1600</v>
      </c>
      <c r="G480" s="15">
        <v>4000</v>
      </c>
      <c r="H480" s="51">
        <v>4000</v>
      </c>
      <c r="I480" s="51">
        <v>10000</v>
      </c>
      <c r="J480" s="51">
        <v>9967.97</v>
      </c>
      <c r="K480" s="53">
        <f t="shared" si="10"/>
        <v>99.6797</v>
      </c>
      <c r="L480" s="16"/>
    </row>
    <row r="481" spans="1:12" ht="14.25" customHeight="1">
      <c r="A481" s="9">
        <v>475</v>
      </c>
      <c r="B481" s="9"/>
      <c r="C481" s="9"/>
      <c r="D481" s="9">
        <v>6050</v>
      </c>
      <c r="E481" s="14" t="s">
        <v>534</v>
      </c>
      <c r="F481" s="15"/>
      <c r="G481" s="15"/>
      <c r="H481" s="51">
        <f>SUM(H482)</f>
        <v>200000</v>
      </c>
      <c r="I481" s="51">
        <f>SUM(I482)</f>
        <v>100000</v>
      </c>
      <c r="J481" s="51">
        <f>SUM(J482)</f>
        <v>50060</v>
      </c>
      <c r="K481" s="53">
        <f t="shared" si="10"/>
        <v>50.06</v>
      </c>
      <c r="L481" s="16"/>
    </row>
    <row r="482" spans="1:12" ht="16.5" customHeight="1">
      <c r="A482" s="9">
        <v>476</v>
      </c>
      <c r="B482" s="9"/>
      <c r="C482" s="9"/>
      <c r="D482" s="9"/>
      <c r="E482" s="14" t="s">
        <v>430</v>
      </c>
      <c r="F482" s="15"/>
      <c r="G482" s="15"/>
      <c r="H482" s="51">
        <v>200000</v>
      </c>
      <c r="I482" s="51">
        <v>100000</v>
      </c>
      <c r="J482" s="51">
        <v>50060</v>
      </c>
      <c r="K482" s="53">
        <f t="shared" si="10"/>
        <v>50.06</v>
      </c>
      <c r="L482" s="16"/>
    </row>
    <row r="483" spans="1:12" ht="14.25" customHeight="1">
      <c r="A483" s="9">
        <v>477</v>
      </c>
      <c r="B483" s="9"/>
      <c r="C483" s="9"/>
      <c r="D483" s="9">
        <v>6060</v>
      </c>
      <c r="E483" s="14" t="s">
        <v>73</v>
      </c>
      <c r="F483" s="15"/>
      <c r="G483" s="15">
        <f>SUM(G484)</f>
        <v>0</v>
      </c>
      <c r="H483" s="51">
        <f>SUM(H484)</f>
        <v>9000</v>
      </c>
      <c r="I483" s="51">
        <f>SUM(I484)</f>
        <v>10900</v>
      </c>
      <c r="J483" s="51">
        <f>SUM(J484)</f>
        <v>10858</v>
      </c>
      <c r="K483" s="53">
        <f t="shared" si="10"/>
        <v>99.61467889908256</v>
      </c>
      <c r="L483" s="16"/>
    </row>
    <row r="484" spans="1:12" ht="18" customHeight="1">
      <c r="A484" s="9">
        <v>478</v>
      </c>
      <c r="B484" s="9"/>
      <c r="C484" s="9"/>
      <c r="D484" s="9"/>
      <c r="E484" s="42" t="s">
        <v>432</v>
      </c>
      <c r="F484" s="15"/>
      <c r="G484" s="15">
        <v>0</v>
      </c>
      <c r="H484" s="51">
        <v>9000</v>
      </c>
      <c r="I484" s="51">
        <v>10900</v>
      </c>
      <c r="J484" s="51">
        <v>10858</v>
      </c>
      <c r="K484" s="53">
        <f t="shared" si="10"/>
        <v>99.61467889908256</v>
      </c>
      <c r="L484" s="16"/>
    </row>
    <row r="485" spans="1:12" ht="12.75">
      <c r="A485" s="9">
        <v>479</v>
      </c>
      <c r="B485" s="9" t="s">
        <v>732</v>
      </c>
      <c r="C485" s="13">
        <v>80104</v>
      </c>
      <c r="D485" s="13" t="s">
        <v>734</v>
      </c>
      <c r="E485" s="18" t="s">
        <v>486</v>
      </c>
      <c r="F485" s="19">
        <f>SUM(F486)</f>
        <v>991320</v>
      </c>
      <c r="G485" s="19">
        <f>SUM(G486+G495)</f>
        <v>1902451</v>
      </c>
      <c r="H485" s="53">
        <f>SUM(H486+H495)</f>
        <v>2624869</v>
      </c>
      <c r="I485" s="53">
        <f>SUM(I486+I495)</f>
        <v>2377850</v>
      </c>
      <c r="J485" s="53">
        <f>SUM(J486+J495)</f>
        <v>2302704.9800000004</v>
      </c>
      <c r="K485" s="53">
        <f t="shared" si="10"/>
        <v>96.83979140820492</v>
      </c>
      <c r="L485" s="20"/>
    </row>
    <row r="486" spans="1:12" ht="24.75" customHeight="1">
      <c r="A486" s="9">
        <v>480</v>
      </c>
      <c r="B486" s="9"/>
      <c r="C486" s="13"/>
      <c r="D486" s="9">
        <v>2540</v>
      </c>
      <c r="E486" s="14" t="s">
        <v>346</v>
      </c>
      <c r="F486" s="19">
        <f>SUM(F487:F502)</f>
        <v>991320</v>
      </c>
      <c r="G486" s="19">
        <f>SUM(G487:G491)</f>
        <v>1461091</v>
      </c>
      <c r="H486" s="53">
        <f>SUM(H487:H494)</f>
        <v>2058445</v>
      </c>
      <c r="I486" s="53">
        <f>SUM(I487:I494)</f>
        <v>1760735</v>
      </c>
      <c r="J486" s="53">
        <f>SUM(J487:J494)</f>
        <v>1744158.83</v>
      </c>
      <c r="K486" s="53">
        <f t="shared" si="10"/>
        <v>99.05856531505309</v>
      </c>
      <c r="L486" s="16"/>
    </row>
    <row r="487" spans="1:12" ht="25.5">
      <c r="A487" s="9">
        <v>481</v>
      </c>
      <c r="B487" s="9"/>
      <c r="C487" s="13"/>
      <c r="D487" s="9"/>
      <c r="E487" s="14" t="s">
        <v>560</v>
      </c>
      <c r="F487" s="15">
        <v>428400</v>
      </c>
      <c r="G487" s="15">
        <v>664132</v>
      </c>
      <c r="H487" s="51">
        <v>662073</v>
      </c>
      <c r="I487" s="51">
        <v>674123</v>
      </c>
      <c r="J487" s="51">
        <v>672605.37</v>
      </c>
      <c r="K487" s="53">
        <f t="shared" si="10"/>
        <v>99.77487342814293</v>
      </c>
      <c r="L487" s="16"/>
    </row>
    <row r="488" spans="1:12" ht="12.75">
      <c r="A488" s="9">
        <v>482</v>
      </c>
      <c r="B488" s="9"/>
      <c r="C488" s="13"/>
      <c r="D488" s="9"/>
      <c r="E488" s="14" t="s">
        <v>559</v>
      </c>
      <c r="F488" s="15">
        <v>226800</v>
      </c>
      <c r="G488" s="15">
        <v>283766</v>
      </c>
      <c r="H488" s="51">
        <v>282887</v>
      </c>
      <c r="I488" s="51">
        <v>277487</v>
      </c>
      <c r="J488" s="51">
        <v>277368.21</v>
      </c>
      <c r="K488" s="53">
        <f t="shared" si="10"/>
        <v>99.95719078731618</v>
      </c>
      <c r="L488" s="16"/>
    </row>
    <row r="489" spans="1:12" ht="12.75">
      <c r="A489" s="9">
        <v>483</v>
      </c>
      <c r="B489" s="9"/>
      <c r="C489" s="13"/>
      <c r="D489" s="9"/>
      <c r="E489" s="14" t="s">
        <v>113</v>
      </c>
      <c r="F489" s="15">
        <v>151200</v>
      </c>
      <c r="G489" s="15">
        <v>181127</v>
      </c>
      <c r="H489" s="51">
        <v>216679</v>
      </c>
      <c r="I489" s="51">
        <v>222700</v>
      </c>
      <c r="J489" s="51">
        <v>220690.8</v>
      </c>
      <c r="K489" s="53">
        <f t="shared" si="10"/>
        <v>99.09779973057925</v>
      </c>
      <c r="L489" s="16"/>
    </row>
    <row r="490" spans="1:12" ht="12" customHeight="1">
      <c r="A490" s="9">
        <v>484</v>
      </c>
      <c r="B490" s="9"/>
      <c r="C490" s="13"/>
      <c r="D490" s="9"/>
      <c r="E490" s="14" t="s">
        <v>643</v>
      </c>
      <c r="F490" s="15"/>
      <c r="G490" s="15">
        <v>181127</v>
      </c>
      <c r="H490" s="51">
        <v>421319</v>
      </c>
      <c r="I490" s="51">
        <v>322328</v>
      </c>
      <c r="J490" s="51">
        <v>314985.96</v>
      </c>
      <c r="K490" s="53">
        <f t="shared" si="10"/>
        <v>97.72218361420664</v>
      </c>
      <c r="L490" s="16"/>
    </row>
    <row r="491" spans="1:12" ht="12" customHeight="1">
      <c r="A491" s="9">
        <v>485</v>
      </c>
      <c r="B491" s="9"/>
      <c r="C491" s="13"/>
      <c r="D491" s="9"/>
      <c r="E491" s="14" t="s">
        <v>561</v>
      </c>
      <c r="F491" s="15"/>
      <c r="G491" s="15">
        <v>150939</v>
      </c>
      <c r="H491" s="51">
        <v>150471</v>
      </c>
      <c r="I491" s="51">
        <v>134971</v>
      </c>
      <c r="J491" s="51">
        <v>134922.33</v>
      </c>
      <c r="K491" s="53">
        <f t="shared" si="10"/>
        <v>99.96394040201227</v>
      </c>
      <c r="L491" s="16"/>
    </row>
    <row r="492" spans="1:12" ht="12" customHeight="1">
      <c r="A492" s="9">
        <v>486</v>
      </c>
      <c r="B492" s="9"/>
      <c r="C492" s="13"/>
      <c r="D492" s="9"/>
      <c r="E492" s="14" t="s">
        <v>112</v>
      </c>
      <c r="F492" s="15"/>
      <c r="G492" s="15"/>
      <c r="H492" s="51">
        <v>180566</v>
      </c>
      <c r="I492" s="51">
        <v>44783</v>
      </c>
      <c r="J492" s="51">
        <v>44138.16</v>
      </c>
      <c r="K492" s="53">
        <f t="shared" si="10"/>
        <v>98.56007860125496</v>
      </c>
      <c r="L492" s="16"/>
    </row>
    <row r="493" spans="1:12" ht="12" customHeight="1">
      <c r="A493" s="9">
        <v>487</v>
      </c>
      <c r="B493" s="9"/>
      <c r="C493" s="13"/>
      <c r="D493" s="9"/>
      <c r="E493" s="14" t="s">
        <v>400</v>
      </c>
      <c r="F493" s="15"/>
      <c r="G493" s="15"/>
      <c r="H493" s="51">
        <v>96300</v>
      </c>
      <c r="I493" s="51">
        <v>38293</v>
      </c>
      <c r="J493" s="51">
        <v>34507.5</v>
      </c>
      <c r="K493" s="53">
        <f t="shared" si="10"/>
        <v>90.11438121849946</v>
      </c>
      <c r="L493" s="16"/>
    </row>
    <row r="494" spans="1:12" ht="12" customHeight="1">
      <c r="A494" s="9">
        <v>488</v>
      </c>
      <c r="B494" s="9"/>
      <c r="C494" s="13"/>
      <c r="D494" s="9"/>
      <c r="E494" s="14" t="s">
        <v>114</v>
      </c>
      <c r="F494" s="15"/>
      <c r="G494" s="15"/>
      <c r="H494" s="51">
        <v>48150</v>
      </c>
      <c r="I494" s="51">
        <v>46050</v>
      </c>
      <c r="J494" s="51">
        <v>44940.5</v>
      </c>
      <c r="K494" s="53">
        <f t="shared" si="10"/>
        <v>97.59066232356135</v>
      </c>
      <c r="L494" s="16"/>
    </row>
    <row r="495" spans="1:12" ht="26.25" customHeight="1">
      <c r="A495" s="9">
        <v>489</v>
      </c>
      <c r="B495" s="9"/>
      <c r="C495" s="13"/>
      <c r="D495" s="9">
        <v>2310</v>
      </c>
      <c r="E495" s="14" t="s">
        <v>329</v>
      </c>
      <c r="F495" s="15"/>
      <c r="G495" s="15">
        <f>SUM(G496:G502)</f>
        <v>441360</v>
      </c>
      <c r="H495" s="51">
        <f>SUM(H496:H503)</f>
        <v>566424</v>
      </c>
      <c r="I495" s="51">
        <f>SUM(I496:I505)</f>
        <v>617115</v>
      </c>
      <c r="J495" s="51">
        <f>SUM(J496:J505)</f>
        <v>558546.1500000001</v>
      </c>
      <c r="K495" s="53">
        <f t="shared" si="10"/>
        <v>90.50924868136411</v>
      </c>
      <c r="L495" s="16"/>
    </row>
    <row r="496" spans="1:12" ht="12" customHeight="1">
      <c r="A496" s="9">
        <v>490</v>
      </c>
      <c r="B496" s="9"/>
      <c r="C496" s="13"/>
      <c r="D496" s="9"/>
      <c r="E496" s="14" t="s">
        <v>493</v>
      </c>
      <c r="F496" s="15">
        <v>150000</v>
      </c>
      <c r="G496" s="15">
        <v>174720</v>
      </c>
      <c r="H496" s="51">
        <v>278160</v>
      </c>
      <c r="I496" s="51">
        <v>318160</v>
      </c>
      <c r="J496" s="51">
        <v>266938.38</v>
      </c>
      <c r="K496" s="53">
        <f t="shared" si="10"/>
        <v>83.90067261755092</v>
      </c>
      <c r="L496" s="16"/>
    </row>
    <row r="497" spans="1:12" ht="12" customHeight="1">
      <c r="A497" s="9">
        <v>491</v>
      </c>
      <c r="B497" s="9"/>
      <c r="C497" s="13"/>
      <c r="D497" s="9"/>
      <c r="E497" s="14" t="s">
        <v>300</v>
      </c>
      <c r="F497" s="15"/>
      <c r="G497" s="15"/>
      <c r="H497" s="51">
        <v>12744</v>
      </c>
      <c r="I497" s="51">
        <v>12744</v>
      </c>
      <c r="J497" s="51">
        <v>11721.12</v>
      </c>
      <c r="K497" s="53">
        <f t="shared" si="10"/>
        <v>91.97363465160076</v>
      </c>
      <c r="L497" s="16"/>
    </row>
    <row r="498" spans="1:12" ht="12" customHeight="1">
      <c r="A498" s="9">
        <v>492</v>
      </c>
      <c r="B498" s="9"/>
      <c r="C498" s="13"/>
      <c r="D498" s="9"/>
      <c r="E498" s="14" t="s">
        <v>598</v>
      </c>
      <c r="F498" s="15"/>
      <c r="G498" s="15">
        <v>190680</v>
      </c>
      <c r="H498" s="51">
        <v>205800</v>
      </c>
      <c r="I498" s="51">
        <v>200400</v>
      </c>
      <c r="J498" s="51">
        <v>198329.92</v>
      </c>
      <c r="K498" s="53">
        <f aca="true" t="shared" si="11" ref="K498:K563">SUM(J498/I498)*100</f>
        <v>98.96702594810381</v>
      </c>
      <c r="L498" s="16"/>
    </row>
    <row r="499" spans="1:12" ht="12" customHeight="1">
      <c r="A499" s="9">
        <v>493</v>
      </c>
      <c r="B499" s="9"/>
      <c r="C499" s="13"/>
      <c r="D499" s="9"/>
      <c r="E499" s="14" t="s">
        <v>558</v>
      </c>
      <c r="F499" s="15"/>
      <c r="G499" s="15">
        <v>12960</v>
      </c>
      <c r="H499" s="51">
        <v>18000</v>
      </c>
      <c r="I499" s="51">
        <v>24790</v>
      </c>
      <c r="J499" s="51">
        <v>24750</v>
      </c>
      <c r="K499" s="53">
        <f t="shared" si="11"/>
        <v>99.83864461476402</v>
      </c>
      <c r="L499" s="16"/>
    </row>
    <row r="500" spans="1:12" ht="12" customHeight="1">
      <c r="A500" s="9">
        <v>494</v>
      </c>
      <c r="B500" s="9"/>
      <c r="C500" s="13"/>
      <c r="D500" s="9"/>
      <c r="E500" s="14" t="s">
        <v>557</v>
      </c>
      <c r="F500" s="15"/>
      <c r="G500" s="15">
        <v>12480</v>
      </c>
      <c r="H500" s="51">
        <v>22560</v>
      </c>
      <c r="I500" s="51">
        <v>14080</v>
      </c>
      <c r="J500" s="51">
        <v>11351.76</v>
      </c>
      <c r="K500" s="53">
        <f t="shared" si="11"/>
        <v>80.62329545454546</v>
      </c>
      <c r="L500" s="16"/>
    </row>
    <row r="501" spans="1:12" ht="12" customHeight="1">
      <c r="A501" s="9">
        <v>495</v>
      </c>
      <c r="B501" s="9"/>
      <c r="C501" s="13"/>
      <c r="D501" s="9"/>
      <c r="E501" s="14" t="s">
        <v>448</v>
      </c>
      <c r="F501" s="15"/>
      <c r="G501" s="15">
        <v>6600</v>
      </c>
      <c r="H501" s="51">
        <v>5760</v>
      </c>
      <c r="I501" s="51">
        <v>9460</v>
      </c>
      <c r="J501" s="51">
        <v>9450</v>
      </c>
      <c r="K501" s="53">
        <f t="shared" si="11"/>
        <v>99.89429175475686</v>
      </c>
      <c r="L501" s="16"/>
    </row>
    <row r="502" spans="1:12" ht="12" customHeight="1">
      <c r="A502" s="9">
        <v>496</v>
      </c>
      <c r="B502" s="9"/>
      <c r="C502" s="13"/>
      <c r="D502" s="9"/>
      <c r="E502" s="14" t="s">
        <v>711</v>
      </c>
      <c r="F502" s="15">
        <v>34920</v>
      </c>
      <c r="G502" s="15">
        <v>43920</v>
      </c>
      <c r="H502" s="51">
        <v>15600</v>
      </c>
      <c r="I502" s="51">
        <v>23100</v>
      </c>
      <c r="J502" s="51">
        <v>21671.79</v>
      </c>
      <c r="K502" s="53">
        <f t="shared" si="11"/>
        <v>93.81727272727272</v>
      </c>
      <c r="L502" s="16"/>
    </row>
    <row r="503" spans="1:12" ht="12" customHeight="1">
      <c r="A503" s="9">
        <v>497</v>
      </c>
      <c r="B503" s="9"/>
      <c r="C503" s="13"/>
      <c r="D503" s="9"/>
      <c r="E503" s="14" t="s">
        <v>355</v>
      </c>
      <c r="F503" s="15"/>
      <c r="G503" s="15">
        <v>0</v>
      </c>
      <c r="H503" s="51">
        <v>7800</v>
      </c>
      <c r="I503" s="51">
        <v>6400</v>
      </c>
      <c r="J503" s="51">
        <v>6376.72</v>
      </c>
      <c r="K503" s="53">
        <f t="shared" si="11"/>
        <v>99.63625</v>
      </c>
      <c r="L503" s="16"/>
    </row>
    <row r="504" spans="1:12" ht="12" customHeight="1">
      <c r="A504" s="9">
        <v>498</v>
      </c>
      <c r="B504" s="9"/>
      <c r="C504" s="13"/>
      <c r="D504" s="9"/>
      <c r="E504" s="14" t="s">
        <v>317</v>
      </c>
      <c r="F504" s="15"/>
      <c r="G504" s="15"/>
      <c r="H504" s="51">
        <v>0</v>
      </c>
      <c r="I504" s="51">
        <v>6406</v>
      </c>
      <c r="J504" s="51">
        <v>6381.9</v>
      </c>
      <c r="K504" s="53">
        <f t="shared" si="11"/>
        <v>99.62379019669059</v>
      </c>
      <c r="L504" s="16"/>
    </row>
    <row r="505" spans="1:12" ht="12" customHeight="1">
      <c r="A505" s="9">
        <v>499</v>
      </c>
      <c r="B505" s="9"/>
      <c r="C505" s="13"/>
      <c r="D505" s="9"/>
      <c r="E505" s="14" t="s">
        <v>494</v>
      </c>
      <c r="F505" s="15"/>
      <c r="G505" s="15"/>
      <c r="H505" s="51">
        <v>0</v>
      </c>
      <c r="I505" s="51">
        <v>1575</v>
      </c>
      <c r="J505" s="51">
        <v>1574.56</v>
      </c>
      <c r="K505" s="53">
        <f t="shared" si="11"/>
        <v>99.97206349206348</v>
      </c>
      <c r="L505" s="16"/>
    </row>
    <row r="506" spans="1:12" ht="17.25" customHeight="1">
      <c r="A506" s="9">
        <v>500</v>
      </c>
      <c r="B506" s="9"/>
      <c r="C506" s="13">
        <v>80103</v>
      </c>
      <c r="D506" s="13"/>
      <c r="E506" s="18" t="s">
        <v>710</v>
      </c>
      <c r="F506" s="19">
        <v>0</v>
      </c>
      <c r="G506" s="19">
        <f>SUM(G511+G515+G519+G523+G527+G531+G536+G540+G507)</f>
        <v>234462</v>
      </c>
      <c r="H506" s="53">
        <f>SUM(H511+H515+H519+H523+H527+H531+H536+H540+H507)</f>
        <v>335763</v>
      </c>
      <c r="I506" s="53">
        <f>SUM(I511+I515+I519+I523+I527+I531+I536+I540+I507)</f>
        <v>301301</v>
      </c>
      <c r="J506" s="53">
        <f>SUM(J511+J515+J519+J523+J527+J531+J536+J540+J507)</f>
        <v>279115.47000000003</v>
      </c>
      <c r="K506" s="53">
        <f t="shared" si="11"/>
        <v>92.63675527130678</v>
      </c>
      <c r="L506" s="16"/>
    </row>
    <row r="507" spans="1:12" ht="27.75" customHeight="1">
      <c r="A507" s="9">
        <v>501</v>
      </c>
      <c r="B507" s="9"/>
      <c r="C507" s="13"/>
      <c r="D507" s="9">
        <v>2310</v>
      </c>
      <c r="E507" s="14" t="s">
        <v>329</v>
      </c>
      <c r="F507" s="19"/>
      <c r="G507" s="19">
        <f>SUM(G508+G509)</f>
        <v>15600</v>
      </c>
      <c r="H507" s="53">
        <f>SUM(H508+H509)</f>
        <v>11040</v>
      </c>
      <c r="I507" s="53">
        <f>SUM(I508:I510)</f>
        <v>13006</v>
      </c>
      <c r="J507" s="53">
        <f>SUM(J508:J510)</f>
        <v>12162.88</v>
      </c>
      <c r="K507" s="53">
        <f t="shared" si="11"/>
        <v>93.51745348300784</v>
      </c>
      <c r="L507" s="16"/>
    </row>
    <row r="508" spans="1:12" ht="27" customHeight="1">
      <c r="A508" s="9">
        <v>502</v>
      </c>
      <c r="B508" s="9"/>
      <c r="C508" s="13"/>
      <c r="D508" s="9"/>
      <c r="E508" s="14" t="s">
        <v>173</v>
      </c>
      <c r="F508" s="19"/>
      <c r="G508" s="19">
        <v>3600</v>
      </c>
      <c r="H508" s="52">
        <v>8160</v>
      </c>
      <c r="I508" s="52">
        <v>1800</v>
      </c>
      <c r="J508" s="52">
        <v>1791.54</v>
      </c>
      <c r="K508" s="53">
        <f t="shared" si="11"/>
        <v>99.53</v>
      </c>
      <c r="L508" s="16"/>
    </row>
    <row r="509" spans="1:12" ht="15" customHeight="1">
      <c r="A509" s="9">
        <v>503</v>
      </c>
      <c r="B509" s="9"/>
      <c r="C509" s="13"/>
      <c r="D509" s="9"/>
      <c r="E509" s="14" t="s">
        <v>365</v>
      </c>
      <c r="F509" s="19"/>
      <c r="G509" s="19">
        <v>12000</v>
      </c>
      <c r="H509" s="52">
        <v>2880</v>
      </c>
      <c r="I509" s="52">
        <v>9980</v>
      </c>
      <c r="J509" s="53">
        <v>9145.62</v>
      </c>
      <c r="K509" s="53">
        <f t="shared" si="11"/>
        <v>91.63947895791584</v>
      </c>
      <c r="L509" s="16"/>
    </row>
    <row r="510" spans="1:12" ht="15" customHeight="1">
      <c r="A510" s="9">
        <v>504</v>
      </c>
      <c r="B510" s="9"/>
      <c r="C510" s="13"/>
      <c r="D510" s="9"/>
      <c r="E510" s="14" t="s">
        <v>495</v>
      </c>
      <c r="F510" s="19"/>
      <c r="G510" s="19"/>
      <c r="H510" s="52">
        <v>0</v>
      </c>
      <c r="I510" s="52">
        <v>1226</v>
      </c>
      <c r="J510" s="53">
        <v>1225.72</v>
      </c>
      <c r="K510" s="53">
        <f t="shared" si="11"/>
        <v>99.97716150081565</v>
      </c>
      <c r="L510" s="16"/>
    </row>
    <row r="511" spans="1:12" ht="12.75" customHeight="1">
      <c r="A511" s="9">
        <v>505</v>
      </c>
      <c r="B511" s="9"/>
      <c r="C511" s="13"/>
      <c r="D511" s="9">
        <v>3020</v>
      </c>
      <c r="E511" s="14" t="s">
        <v>705</v>
      </c>
      <c r="F511" s="19">
        <v>0</v>
      </c>
      <c r="G511" s="19">
        <f>SUM(G512:G514)</f>
        <v>14800</v>
      </c>
      <c r="H511" s="53">
        <f>SUM(H512:H514)</f>
        <v>26500</v>
      </c>
      <c r="I511" s="53">
        <f>SUM(I512:I514)</f>
        <v>27550</v>
      </c>
      <c r="J511" s="53">
        <f>SUM(J512:J514)</f>
        <v>24594.41</v>
      </c>
      <c r="K511" s="53">
        <f t="shared" si="11"/>
        <v>89.2719056261343</v>
      </c>
      <c r="L511" s="16"/>
    </row>
    <row r="512" spans="1:12" ht="29.25" customHeight="1">
      <c r="A512" s="9">
        <v>506</v>
      </c>
      <c r="B512" s="9"/>
      <c r="C512" s="13"/>
      <c r="D512" s="9"/>
      <c r="E512" s="14" t="s">
        <v>357</v>
      </c>
      <c r="F512" s="15"/>
      <c r="G512" s="15">
        <v>3200</v>
      </c>
      <c r="H512" s="51">
        <v>7300</v>
      </c>
      <c r="I512" s="51">
        <v>6350</v>
      </c>
      <c r="J512" s="51">
        <v>6066.48</v>
      </c>
      <c r="K512" s="53">
        <f t="shared" si="11"/>
        <v>95.53511811023621</v>
      </c>
      <c r="L512" s="16"/>
    </row>
    <row r="513" spans="1:12" ht="24.75" customHeight="1">
      <c r="A513" s="9">
        <v>507</v>
      </c>
      <c r="B513" s="9"/>
      <c r="C513" s="13"/>
      <c r="D513" s="9"/>
      <c r="E513" s="14" t="s">
        <v>358</v>
      </c>
      <c r="F513" s="15"/>
      <c r="G513" s="15">
        <v>3800</v>
      </c>
      <c r="H513" s="51">
        <v>8200</v>
      </c>
      <c r="I513" s="51">
        <v>10900</v>
      </c>
      <c r="J513" s="51">
        <v>9538.24</v>
      </c>
      <c r="K513" s="53">
        <f t="shared" si="11"/>
        <v>87.5067889908257</v>
      </c>
      <c r="L513" s="16"/>
    </row>
    <row r="514" spans="1:12" ht="26.25" customHeight="1">
      <c r="A514" s="9">
        <v>508</v>
      </c>
      <c r="B514" s="9"/>
      <c r="C514" s="13"/>
      <c r="D514" s="9"/>
      <c r="E514" s="14" t="s">
        <v>359</v>
      </c>
      <c r="F514" s="15"/>
      <c r="G514" s="15">
        <v>7800</v>
      </c>
      <c r="H514" s="51">
        <v>11000</v>
      </c>
      <c r="I514" s="51">
        <v>10300</v>
      </c>
      <c r="J514" s="51">
        <v>8989.69</v>
      </c>
      <c r="K514" s="53">
        <f t="shared" si="11"/>
        <v>87.2785436893204</v>
      </c>
      <c r="L514" s="16"/>
    </row>
    <row r="515" spans="1:12" ht="15" customHeight="1">
      <c r="A515" s="9">
        <v>509</v>
      </c>
      <c r="B515" s="9"/>
      <c r="C515" s="13"/>
      <c r="D515" s="9">
        <v>4010</v>
      </c>
      <c r="E515" s="14" t="s">
        <v>45</v>
      </c>
      <c r="F515" s="15"/>
      <c r="G515" s="15">
        <f>SUM(G516:G518)</f>
        <v>141600</v>
      </c>
      <c r="H515" s="51">
        <f>SUM(H516:H518)</f>
        <v>210000</v>
      </c>
      <c r="I515" s="51">
        <f>SUM(I516:I518)</f>
        <v>185000</v>
      </c>
      <c r="J515" s="51">
        <f>SUM(J516:J518)</f>
        <v>170087.97</v>
      </c>
      <c r="K515" s="53">
        <f t="shared" si="11"/>
        <v>91.93944324324325</v>
      </c>
      <c r="L515" s="16"/>
    </row>
    <row r="516" spans="1:12" ht="24.75" customHeight="1">
      <c r="A516" s="9">
        <v>510</v>
      </c>
      <c r="B516" s="9"/>
      <c r="C516" s="13"/>
      <c r="D516" s="9"/>
      <c r="E516" s="14" t="s">
        <v>496</v>
      </c>
      <c r="F516" s="15"/>
      <c r="G516" s="15">
        <v>26800</v>
      </c>
      <c r="H516" s="51">
        <v>53000</v>
      </c>
      <c r="I516" s="51">
        <v>48000</v>
      </c>
      <c r="J516" s="51">
        <v>38073.66</v>
      </c>
      <c r="K516" s="53">
        <f t="shared" si="11"/>
        <v>79.320125</v>
      </c>
      <c r="L516" s="16"/>
    </row>
    <row r="517" spans="1:12" ht="26.25" customHeight="1">
      <c r="A517" s="9">
        <v>511</v>
      </c>
      <c r="B517" s="9"/>
      <c r="C517" s="13"/>
      <c r="D517" s="9"/>
      <c r="E517" s="14" t="s">
        <v>497</v>
      </c>
      <c r="F517" s="15"/>
      <c r="G517" s="15">
        <v>31000</v>
      </c>
      <c r="H517" s="51">
        <v>65000</v>
      </c>
      <c r="I517" s="51">
        <v>60000</v>
      </c>
      <c r="J517" s="51">
        <v>57829.49</v>
      </c>
      <c r="K517" s="53">
        <f t="shared" si="11"/>
        <v>96.38248333333334</v>
      </c>
      <c r="L517" s="16"/>
    </row>
    <row r="518" spans="1:12" ht="25.5" customHeight="1">
      <c r="A518" s="9">
        <v>512</v>
      </c>
      <c r="B518" s="9"/>
      <c r="C518" s="13"/>
      <c r="D518" s="9"/>
      <c r="E518" s="14" t="s">
        <v>498</v>
      </c>
      <c r="F518" s="15"/>
      <c r="G518" s="15">
        <v>83800</v>
      </c>
      <c r="H518" s="51">
        <v>92000</v>
      </c>
      <c r="I518" s="51">
        <v>77000</v>
      </c>
      <c r="J518" s="51">
        <v>74184.82</v>
      </c>
      <c r="K518" s="53">
        <f t="shared" si="11"/>
        <v>96.34392207792209</v>
      </c>
      <c r="L518" s="16"/>
    </row>
    <row r="519" spans="1:12" ht="17.25" customHeight="1">
      <c r="A519" s="9">
        <v>513</v>
      </c>
      <c r="B519" s="9"/>
      <c r="C519" s="13"/>
      <c r="D519" s="9">
        <v>4040</v>
      </c>
      <c r="E519" s="14" t="s">
        <v>46</v>
      </c>
      <c r="F519" s="15"/>
      <c r="G519" s="15">
        <f>SUM(G520:G522)</f>
        <v>10070</v>
      </c>
      <c r="H519" s="51">
        <f>SUM(H520:H522)</f>
        <v>14000</v>
      </c>
      <c r="I519" s="51">
        <f>SUM(I520:I522)</f>
        <v>14000</v>
      </c>
      <c r="J519" s="51">
        <f>SUM(J520:J522)</f>
        <v>12644.759999999998</v>
      </c>
      <c r="K519" s="53">
        <f t="shared" si="11"/>
        <v>90.31971428571427</v>
      </c>
      <c r="L519" s="16"/>
    </row>
    <row r="520" spans="1:12" ht="44.25" customHeight="1">
      <c r="A520" s="9">
        <v>514</v>
      </c>
      <c r="B520" s="9"/>
      <c r="C520" s="13"/>
      <c r="D520" s="9"/>
      <c r="E520" s="14" t="s">
        <v>152</v>
      </c>
      <c r="F520" s="15"/>
      <c r="G520" s="15">
        <v>2210</v>
      </c>
      <c r="H520" s="51">
        <v>2700</v>
      </c>
      <c r="I520" s="51">
        <v>2700</v>
      </c>
      <c r="J520" s="51">
        <v>2551.71</v>
      </c>
      <c r="K520" s="53">
        <f t="shared" si="11"/>
        <v>94.50777777777778</v>
      </c>
      <c r="L520" s="16"/>
    </row>
    <row r="521" spans="1:12" ht="43.5" customHeight="1">
      <c r="A521" s="9">
        <v>515</v>
      </c>
      <c r="B521" s="9"/>
      <c r="C521" s="13"/>
      <c r="D521" s="9"/>
      <c r="E521" s="14" t="s">
        <v>153</v>
      </c>
      <c r="F521" s="15"/>
      <c r="G521" s="15">
        <v>2200</v>
      </c>
      <c r="H521" s="51">
        <v>3600</v>
      </c>
      <c r="I521" s="51">
        <v>3600</v>
      </c>
      <c r="J521" s="51">
        <v>3412.19</v>
      </c>
      <c r="K521" s="53">
        <f t="shared" si="11"/>
        <v>94.78305555555556</v>
      </c>
      <c r="L521" s="16"/>
    </row>
    <row r="522" spans="1:12" ht="42" customHeight="1">
      <c r="A522" s="9">
        <v>516</v>
      </c>
      <c r="B522" s="9"/>
      <c r="C522" s="13"/>
      <c r="D522" s="9"/>
      <c r="E522" s="14" t="s">
        <v>154</v>
      </c>
      <c r="F522" s="15"/>
      <c r="G522" s="15">
        <v>5660</v>
      </c>
      <c r="H522" s="51">
        <v>7700</v>
      </c>
      <c r="I522" s="51">
        <v>7700</v>
      </c>
      <c r="J522" s="51">
        <v>6680.86</v>
      </c>
      <c r="K522" s="53">
        <f t="shared" si="11"/>
        <v>86.76441558441557</v>
      </c>
      <c r="L522" s="16"/>
    </row>
    <row r="523" spans="1:12" ht="15" customHeight="1">
      <c r="A523" s="9">
        <v>517</v>
      </c>
      <c r="B523" s="9"/>
      <c r="C523" s="13"/>
      <c r="D523" s="9">
        <v>4110</v>
      </c>
      <c r="E523" s="14" t="s">
        <v>0</v>
      </c>
      <c r="F523" s="15"/>
      <c r="G523" s="15">
        <f>SUM(G524:G526)</f>
        <v>25400</v>
      </c>
      <c r="H523" s="51">
        <f>SUM(H524:H526)</f>
        <v>37100</v>
      </c>
      <c r="I523" s="51">
        <f>SUM(I524:I526)</f>
        <v>29900</v>
      </c>
      <c r="J523" s="51">
        <f>SUM(J524:J526)</f>
        <v>28998.58</v>
      </c>
      <c r="K523" s="53">
        <f t="shared" si="11"/>
        <v>96.98521739130436</v>
      </c>
      <c r="L523" s="16"/>
    </row>
    <row r="524" spans="1:12" ht="12" customHeight="1">
      <c r="A524" s="9">
        <v>518</v>
      </c>
      <c r="B524" s="9"/>
      <c r="C524" s="13"/>
      <c r="D524" s="9"/>
      <c r="E524" s="14" t="s">
        <v>155</v>
      </c>
      <c r="F524" s="15"/>
      <c r="G524" s="15">
        <v>5200</v>
      </c>
      <c r="H524" s="51">
        <v>9800</v>
      </c>
      <c r="I524" s="51">
        <v>6800</v>
      </c>
      <c r="J524" s="51">
        <v>6432.9</v>
      </c>
      <c r="K524" s="53">
        <f t="shared" si="11"/>
        <v>94.60147058823529</v>
      </c>
      <c r="L524" s="16"/>
    </row>
    <row r="525" spans="1:12" ht="12" customHeight="1">
      <c r="A525" s="9">
        <v>519</v>
      </c>
      <c r="B525" s="9"/>
      <c r="C525" s="13"/>
      <c r="D525" s="9"/>
      <c r="E525" s="14" t="s">
        <v>156</v>
      </c>
      <c r="F525" s="15"/>
      <c r="G525" s="15">
        <v>5700</v>
      </c>
      <c r="H525" s="51">
        <v>11800</v>
      </c>
      <c r="I525" s="51">
        <v>9400</v>
      </c>
      <c r="J525" s="51">
        <v>8959.42</v>
      </c>
      <c r="K525" s="53">
        <f t="shared" si="11"/>
        <v>95.31297872340426</v>
      </c>
      <c r="L525" s="16"/>
    </row>
    <row r="526" spans="1:12" ht="12" customHeight="1">
      <c r="A526" s="9">
        <v>520</v>
      </c>
      <c r="B526" s="9"/>
      <c r="C526" s="13"/>
      <c r="D526" s="9"/>
      <c r="E526" s="14" t="s">
        <v>157</v>
      </c>
      <c r="F526" s="15"/>
      <c r="G526" s="15">
        <v>14500</v>
      </c>
      <c r="H526" s="51">
        <v>15500</v>
      </c>
      <c r="I526" s="51">
        <v>13700</v>
      </c>
      <c r="J526" s="51">
        <v>13606.26</v>
      </c>
      <c r="K526" s="53">
        <f t="shared" si="11"/>
        <v>99.31576642335767</v>
      </c>
      <c r="L526" s="16"/>
    </row>
    <row r="527" spans="1:12" ht="12" customHeight="1">
      <c r="A527" s="9">
        <v>521</v>
      </c>
      <c r="B527" s="9"/>
      <c r="C527" s="13"/>
      <c r="D527" s="9">
        <v>4120</v>
      </c>
      <c r="E527" s="14" t="s">
        <v>1</v>
      </c>
      <c r="F527" s="15"/>
      <c r="G527" s="15">
        <f>SUM(G528:G530)</f>
        <v>3950</v>
      </c>
      <c r="H527" s="51">
        <f>SUM(H528:H530)</f>
        <v>6100</v>
      </c>
      <c r="I527" s="51">
        <f>SUM(I528:I530)</f>
        <v>5450</v>
      </c>
      <c r="J527" s="51">
        <f>SUM(J528:J530)</f>
        <v>4665.63</v>
      </c>
      <c r="K527" s="53">
        <f t="shared" si="11"/>
        <v>85.60788990825688</v>
      </c>
      <c r="L527" s="16"/>
    </row>
    <row r="528" spans="1:12" ht="12" customHeight="1">
      <c r="A528" s="9">
        <v>522</v>
      </c>
      <c r="B528" s="9"/>
      <c r="C528" s="13"/>
      <c r="D528" s="9"/>
      <c r="E528" s="14" t="s">
        <v>158</v>
      </c>
      <c r="F528" s="15"/>
      <c r="G528" s="15">
        <v>750</v>
      </c>
      <c r="H528" s="51">
        <v>1600</v>
      </c>
      <c r="I528" s="51">
        <v>1400</v>
      </c>
      <c r="J528" s="51">
        <v>1031.07</v>
      </c>
      <c r="K528" s="53">
        <f t="shared" si="11"/>
        <v>73.64785714285715</v>
      </c>
      <c r="L528" s="16"/>
    </row>
    <row r="529" spans="1:12" ht="12" customHeight="1">
      <c r="A529" s="9">
        <v>523</v>
      </c>
      <c r="B529" s="9"/>
      <c r="C529" s="13"/>
      <c r="D529" s="9"/>
      <c r="E529" s="14" t="s">
        <v>159</v>
      </c>
      <c r="F529" s="15"/>
      <c r="G529" s="15">
        <v>900</v>
      </c>
      <c r="H529" s="51">
        <v>1900</v>
      </c>
      <c r="I529" s="51">
        <v>1700</v>
      </c>
      <c r="J529" s="51">
        <v>1450.48</v>
      </c>
      <c r="K529" s="53">
        <f t="shared" si="11"/>
        <v>85.32235294117648</v>
      </c>
      <c r="L529" s="16"/>
    </row>
    <row r="530" spans="1:12" ht="12" customHeight="1">
      <c r="A530" s="9">
        <v>524</v>
      </c>
      <c r="B530" s="9"/>
      <c r="C530" s="13"/>
      <c r="D530" s="9"/>
      <c r="E530" s="14" t="s">
        <v>160</v>
      </c>
      <c r="F530" s="15"/>
      <c r="G530" s="15">
        <v>2300</v>
      </c>
      <c r="H530" s="51">
        <v>2600</v>
      </c>
      <c r="I530" s="51">
        <v>2350</v>
      </c>
      <c r="J530" s="51">
        <v>2184.08</v>
      </c>
      <c r="K530" s="53">
        <f t="shared" si="11"/>
        <v>92.93957446808511</v>
      </c>
      <c r="L530" s="16"/>
    </row>
    <row r="531" spans="1:12" ht="12" customHeight="1">
      <c r="A531" s="9">
        <v>525</v>
      </c>
      <c r="B531" s="9"/>
      <c r="C531" s="13"/>
      <c r="D531" s="9">
        <v>4210</v>
      </c>
      <c r="E531" s="14" t="s">
        <v>742</v>
      </c>
      <c r="F531" s="15"/>
      <c r="G531" s="15">
        <f>SUM(G532+G533+G535)</f>
        <v>6000</v>
      </c>
      <c r="H531" s="51">
        <f>SUM(H532+H533+H535)</f>
        <v>6000</v>
      </c>
      <c r="I531" s="51">
        <f>SUM(I532+I533+I535)</f>
        <v>4100</v>
      </c>
      <c r="J531" s="51">
        <f>SUM(J532+J533+J535)</f>
        <v>3690.5299999999997</v>
      </c>
      <c r="K531" s="53">
        <f t="shared" si="11"/>
        <v>90.0129268292683</v>
      </c>
      <c r="L531" s="16"/>
    </row>
    <row r="532" spans="1:12" ht="42" customHeight="1">
      <c r="A532" s="9">
        <v>526</v>
      </c>
      <c r="B532" s="9"/>
      <c r="C532" s="13"/>
      <c r="D532" s="9"/>
      <c r="E532" s="14" t="s">
        <v>33</v>
      </c>
      <c r="F532" s="15"/>
      <c r="G532" s="15">
        <v>2000</v>
      </c>
      <c r="H532" s="51">
        <v>2000</v>
      </c>
      <c r="I532" s="51">
        <v>100</v>
      </c>
      <c r="J532" s="51">
        <v>25.62</v>
      </c>
      <c r="K532" s="53">
        <f t="shared" si="11"/>
        <v>25.619999999999997</v>
      </c>
      <c r="L532" s="16"/>
    </row>
    <row r="533" spans="1:12" ht="38.25" customHeight="1">
      <c r="A533" s="9">
        <v>527</v>
      </c>
      <c r="B533" s="9"/>
      <c r="C533" s="13"/>
      <c r="D533" s="9"/>
      <c r="E533" s="14" t="s">
        <v>36</v>
      </c>
      <c r="F533" s="15"/>
      <c r="G533" s="15">
        <v>3000</v>
      </c>
      <c r="H533" s="51">
        <v>3000</v>
      </c>
      <c r="I533" s="51">
        <v>3000</v>
      </c>
      <c r="J533" s="51">
        <v>2664.93</v>
      </c>
      <c r="K533" s="53">
        <f t="shared" si="11"/>
        <v>88.83099999999999</v>
      </c>
      <c r="L533" s="16"/>
    </row>
    <row r="534" spans="1:12" ht="29.25" customHeight="1" hidden="1">
      <c r="A534" s="9">
        <v>528</v>
      </c>
      <c r="B534" s="9"/>
      <c r="C534" s="13"/>
      <c r="D534" s="9"/>
      <c r="E534" s="14" t="s">
        <v>538</v>
      </c>
      <c r="F534" s="15"/>
      <c r="G534" s="15"/>
      <c r="H534" s="51"/>
      <c r="I534" s="51"/>
      <c r="J534" s="51"/>
      <c r="K534" s="53" t="e">
        <f t="shared" si="11"/>
        <v>#DIV/0!</v>
      </c>
      <c r="L534" s="16"/>
    </row>
    <row r="535" spans="1:12" ht="44.25" customHeight="1">
      <c r="A535" s="9">
        <v>529</v>
      </c>
      <c r="B535" s="9"/>
      <c r="C535" s="13"/>
      <c r="D535" s="9"/>
      <c r="E535" s="14" t="s">
        <v>37</v>
      </c>
      <c r="F535" s="15"/>
      <c r="G535" s="15">
        <v>1000</v>
      </c>
      <c r="H535" s="51">
        <v>1000</v>
      </c>
      <c r="I535" s="51">
        <v>1000</v>
      </c>
      <c r="J535" s="51">
        <v>999.98</v>
      </c>
      <c r="K535" s="53">
        <f t="shared" si="11"/>
        <v>99.998</v>
      </c>
      <c r="L535" s="16"/>
    </row>
    <row r="536" spans="1:12" ht="12" customHeight="1">
      <c r="A536" s="9">
        <v>530</v>
      </c>
      <c r="B536" s="9"/>
      <c r="C536" s="13"/>
      <c r="D536" s="9">
        <v>4240</v>
      </c>
      <c r="E536" s="14" t="s">
        <v>136</v>
      </c>
      <c r="F536" s="15"/>
      <c r="G536" s="15">
        <f>SUM(G537:G539)</f>
        <v>6000</v>
      </c>
      <c r="H536" s="51">
        <f>SUM(H537:H539)</f>
        <v>7500</v>
      </c>
      <c r="I536" s="51">
        <f>SUM(I537:I539)</f>
        <v>6000</v>
      </c>
      <c r="J536" s="51">
        <f>SUM(J537:J539)</f>
        <v>5975.71</v>
      </c>
      <c r="K536" s="53">
        <f t="shared" si="11"/>
        <v>99.59516666666667</v>
      </c>
      <c r="L536" s="16"/>
    </row>
    <row r="537" spans="1:12" ht="12" customHeight="1">
      <c r="A537" s="9">
        <v>531</v>
      </c>
      <c r="B537" s="9"/>
      <c r="C537" s="13"/>
      <c r="D537" s="9"/>
      <c r="E537" s="14" t="s">
        <v>186</v>
      </c>
      <c r="F537" s="15"/>
      <c r="G537" s="15">
        <v>1500</v>
      </c>
      <c r="H537" s="51">
        <v>1500</v>
      </c>
      <c r="I537" s="51">
        <v>0</v>
      </c>
      <c r="J537" s="51">
        <v>0</v>
      </c>
      <c r="K537" s="53" t="e">
        <f t="shared" si="11"/>
        <v>#DIV/0!</v>
      </c>
      <c r="L537" s="16"/>
    </row>
    <row r="538" spans="1:12" ht="12" customHeight="1">
      <c r="A538" s="9">
        <v>532</v>
      </c>
      <c r="B538" s="9"/>
      <c r="C538" s="13"/>
      <c r="D538" s="9"/>
      <c r="E538" s="14" t="s">
        <v>195</v>
      </c>
      <c r="F538" s="15"/>
      <c r="G538" s="15">
        <v>1000</v>
      </c>
      <c r="H538" s="51">
        <v>1000</v>
      </c>
      <c r="I538" s="51">
        <v>1000</v>
      </c>
      <c r="J538" s="51">
        <v>988.51</v>
      </c>
      <c r="K538" s="53">
        <f t="shared" si="11"/>
        <v>98.851</v>
      </c>
      <c r="L538" s="16"/>
    </row>
    <row r="539" spans="1:12" ht="12" customHeight="1">
      <c r="A539" s="9">
        <v>533</v>
      </c>
      <c r="B539" s="9"/>
      <c r="C539" s="13"/>
      <c r="D539" s="9"/>
      <c r="E539" s="14" t="s">
        <v>196</v>
      </c>
      <c r="F539" s="15"/>
      <c r="G539" s="15">
        <v>3500</v>
      </c>
      <c r="H539" s="51">
        <v>5000</v>
      </c>
      <c r="I539" s="51">
        <v>5000</v>
      </c>
      <c r="J539" s="51">
        <v>4987.2</v>
      </c>
      <c r="K539" s="53">
        <f t="shared" si="11"/>
        <v>99.744</v>
      </c>
      <c r="L539" s="16"/>
    </row>
    <row r="540" spans="1:12" ht="12" customHeight="1">
      <c r="A540" s="9">
        <v>534</v>
      </c>
      <c r="B540" s="9"/>
      <c r="C540" s="13"/>
      <c r="D540" s="9">
        <v>4440</v>
      </c>
      <c r="E540" s="14" t="s">
        <v>72</v>
      </c>
      <c r="F540" s="15"/>
      <c r="G540" s="15">
        <f>SUM(G541:G543)</f>
        <v>11042</v>
      </c>
      <c r="H540" s="51">
        <f>SUM(H541:H543)</f>
        <v>17523</v>
      </c>
      <c r="I540" s="51">
        <f>SUM(I541:I543)</f>
        <v>16295</v>
      </c>
      <c r="J540" s="51">
        <f>SUM(J541:J543)</f>
        <v>16295</v>
      </c>
      <c r="K540" s="53">
        <f t="shared" si="11"/>
        <v>100</v>
      </c>
      <c r="L540" s="16"/>
    </row>
    <row r="541" spans="1:12" ht="24.75" customHeight="1">
      <c r="A541" s="9">
        <v>535</v>
      </c>
      <c r="B541" s="9"/>
      <c r="C541" s="13"/>
      <c r="D541" s="9"/>
      <c r="E541" s="14" t="s">
        <v>332</v>
      </c>
      <c r="F541" s="15"/>
      <c r="G541" s="15">
        <v>3860</v>
      </c>
      <c r="H541" s="51">
        <v>6956</v>
      </c>
      <c r="I541" s="51">
        <v>6018</v>
      </c>
      <c r="J541" s="51">
        <v>6018</v>
      </c>
      <c r="K541" s="53">
        <f t="shared" si="11"/>
        <v>100</v>
      </c>
      <c r="L541" s="16"/>
    </row>
    <row r="542" spans="1:12" ht="29.25" customHeight="1">
      <c r="A542" s="9">
        <v>536</v>
      </c>
      <c r="B542" s="9"/>
      <c r="C542" s="13"/>
      <c r="D542" s="9"/>
      <c r="E542" s="14" t="s">
        <v>333</v>
      </c>
      <c r="F542" s="15"/>
      <c r="G542" s="15">
        <v>2100</v>
      </c>
      <c r="H542" s="51">
        <v>5020</v>
      </c>
      <c r="I542" s="51">
        <v>4791</v>
      </c>
      <c r="J542" s="51">
        <v>4791</v>
      </c>
      <c r="K542" s="53">
        <f t="shared" si="11"/>
        <v>100</v>
      </c>
      <c r="L542" s="16"/>
    </row>
    <row r="543" spans="1:12" ht="27" customHeight="1">
      <c r="A543" s="9">
        <v>537</v>
      </c>
      <c r="B543" s="9"/>
      <c r="C543" s="13"/>
      <c r="D543" s="9"/>
      <c r="E543" s="14" t="s">
        <v>334</v>
      </c>
      <c r="F543" s="15"/>
      <c r="G543" s="15">
        <v>5082</v>
      </c>
      <c r="H543" s="51">
        <v>5547</v>
      </c>
      <c r="I543" s="51">
        <v>5486</v>
      </c>
      <c r="J543" s="51">
        <v>5486</v>
      </c>
      <c r="K543" s="53">
        <f t="shared" si="11"/>
        <v>100</v>
      </c>
      <c r="L543" s="16"/>
    </row>
    <row r="544" spans="1:12" ht="12.75" customHeight="1">
      <c r="A544" s="9">
        <v>538</v>
      </c>
      <c r="B544" s="9"/>
      <c r="C544" s="13">
        <v>80104</v>
      </c>
      <c r="D544" s="13"/>
      <c r="E544" s="18" t="s">
        <v>487</v>
      </c>
      <c r="F544" s="19" t="e">
        <f>SUM(F545+F548+F551+F554+F557+F565+#REF!+F571+F574+F577+F580+F583+F586+F591+F594+F597+F609)</f>
        <v>#REF!</v>
      </c>
      <c r="G544" s="19" t="e">
        <f>SUM(G545+G548+G551+G554+G557+G565+G571+G574+G577+G580+G583+G586+G591+G594+G597+G609+G568+G588+G600+G603+G606+G560+G562)</f>
        <v>#REF!</v>
      </c>
      <c r="H544" s="53">
        <f>SUM(H545+H548+H551+H554+H557+H565+H571+H574+H577+H580+H583+H586+H591+H594+H597+H609+H568+H588+H600+H603+H606+H560+H562+H611)</f>
        <v>2541680</v>
      </c>
      <c r="I544" s="53">
        <f>SUM(I545+I548+I551+I554+I557+I565+I571+I574+I577+I580+I583+I586+I591+I594+I597+I609+I568+I588+I600+I603+I606+I560+I562+I611)</f>
        <v>2305253</v>
      </c>
      <c r="J544" s="53">
        <f>SUM(J545+J548+J551+J554+J557+J565+J571+J574+J577+J580+J583+J586+J591+J594+J597+J609+J568+J588+J600+J603+J606+J560+J562+J611)</f>
        <v>2012406.96</v>
      </c>
      <c r="K544" s="53">
        <f t="shared" si="11"/>
        <v>87.2965769917662</v>
      </c>
      <c r="L544" s="20"/>
    </row>
    <row r="545" spans="1:12" ht="12.75">
      <c r="A545" s="9">
        <v>539</v>
      </c>
      <c r="B545" s="9" t="s">
        <v>732</v>
      </c>
      <c r="C545" s="9" t="s">
        <v>733</v>
      </c>
      <c r="D545" s="9">
        <v>3020</v>
      </c>
      <c r="E545" s="14" t="s">
        <v>366</v>
      </c>
      <c r="F545" s="15">
        <f>SUM(F546:F547)</f>
        <v>48810</v>
      </c>
      <c r="G545" s="15">
        <f>SUM(G546:G547)</f>
        <v>60200</v>
      </c>
      <c r="H545" s="51">
        <f>SUM(H546:H547)</f>
        <v>67500</v>
      </c>
      <c r="I545" s="51">
        <f>SUM(I546:I547)</f>
        <v>67500</v>
      </c>
      <c r="J545" s="51">
        <f>SUM(J546:J547)</f>
        <v>66280.53</v>
      </c>
      <c r="K545" s="53">
        <f t="shared" si="11"/>
        <v>98.19337777777778</v>
      </c>
      <c r="L545" s="16"/>
    </row>
    <row r="546" spans="1:12" ht="39" customHeight="1">
      <c r="A546" s="9">
        <v>540</v>
      </c>
      <c r="B546" s="9"/>
      <c r="C546" s="9"/>
      <c r="D546" s="9"/>
      <c r="E546" s="14" t="s">
        <v>725</v>
      </c>
      <c r="F546" s="15">
        <v>35162</v>
      </c>
      <c r="G546" s="15">
        <v>45100</v>
      </c>
      <c r="H546" s="51">
        <v>49000</v>
      </c>
      <c r="I546" s="51">
        <v>49000</v>
      </c>
      <c r="J546" s="51">
        <v>48219.88</v>
      </c>
      <c r="K546" s="53">
        <f t="shared" si="11"/>
        <v>98.40791836734694</v>
      </c>
      <c r="L546" s="16"/>
    </row>
    <row r="547" spans="1:12" ht="37.5" customHeight="1">
      <c r="A547" s="9">
        <v>541</v>
      </c>
      <c r="B547" s="9"/>
      <c r="C547" s="9"/>
      <c r="D547" s="9"/>
      <c r="E547" s="14" t="s">
        <v>726</v>
      </c>
      <c r="F547" s="15">
        <v>13648</v>
      </c>
      <c r="G547" s="15">
        <v>15100</v>
      </c>
      <c r="H547" s="51">
        <v>18500</v>
      </c>
      <c r="I547" s="51">
        <v>18500</v>
      </c>
      <c r="J547" s="51">
        <v>18060.65</v>
      </c>
      <c r="K547" s="53">
        <f t="shared" si="11"/>
        <v>97.62513513513514</v>
      </c>
      <c r="L547" s="16"/>
    </row>
    <row r="548" spans="1:12" ht="12" customHeight="1">
      <c r="A548" s="9">
        <v>542</v>
      </c>
      <c r="B548" s="9" t="s">
        <v>732</v>
      </c>
      <c r="C548" s="9" t="s">
        <v>733</v>
      </c>
      <c r="D548" s="9">
        <v>4010</v>
      </c>
      <c r="E548" s="14" t="s">
        <v>45</v>
      </c>
      <c r="F548" s="15">
        <f>SUM(F549:F550)</f>
        <v>667947</v>
      </c>
      <c r="G548" s="15">
        <f>SUM(G549:G550)</f>
        <v>943000</v>
      </c>
      <c r="H548" s="51">
        <f>SUM(H549:H550)</f>
        <v>1011000</v>
      </c>
      <c r="I548" s="51">
        <f>SUM(I549:I550)</f>
        <v>976000</v>
      </c>
      <c r="J548" s="51">
        <f>SUM(J549:J550)</f>
        <v>971636.76</v>
      </c>
      <c r="K548" s="53">
        <f t="shared" si="11"/>
        <v>99.55294672131147</v>
      </c>
      <c r="L548" s="16"/>
    </row>
    <row r="549" spans="1:12" ht="38.25">
      <c r="A549" s="9">
        <v>543</v>
      </c>
      <c r="B549" s="9"/>
      <c r="C549" s="9"/>
      <c r="D549" s="9"/>
      <c r="E549" s="14" t="s">
        <v>338</v>
      </c>
      <c r="F549" s="15">
        <v>473240</v>
      </c>
      <c r="G549" s="15">
        <v>692000</v>
      </c>
      <c r="H549" s="51">
        <v>732000</v>
      </c>
      <c r="I549" s="51">
        <v>700000</v>
      </c>
      <c r="J549" s="51">
        <v>697418.33</v>
      </c>
      <c r="K549" s="53">
        <f t="shared" si="11"/>
        <v>99.63118999999999</v>
      </c>
      <c r="L549" s="16"/>
    </row>
    <row r="550" spans="1:12" ht="40.5" customHeight="1">
      <c r="A550" s="9">
        <v>544</v>
      </c>
      <c r="B550" s="9"/>
      <c r="C550" s="9"/>
      <c r="D550" s="9"/>
      <c r="E550" s="14" t="s">
        <v>339</v>
      </c>
      <c r="F550" s="15">
        <v>194707</v>
      </c>
      <c r="G550" s="15">
        <v>251000</v>
      </c>
      <c r="H550" s="51">
        <v>279000</v>
      </c>
      <c r="I550" s="51">
        <v>276000</v>
      </c>
      <c r="J550" s="51">
        <v>274218.43</v>
      </c>
      <c r="K550" s="53">
        <f t="shared" si="11"/>
        <v>99.3545036231884</v>
      </c>
      <c r="L550" s="16"/>
    </row>
    <row r="551" spans="1:12" ht="15.75" customHeight="1">
      <c r="A551" s="9">
        <v>545</v>
      </c>
      <c r="B551" s="9" t="s">
        <v>732</v>
      </c>
      <c r="C551" s="9" t="s">
        <v>733</v>
      </c>
      <c r="D551" s="9">
        <v>4040</v>
      </c>
      <c r="E551" s="14" t="s">
        <v>46</v>
      </c>
      <c r="F551" s="15">
        <f>SUM(F552:F553)</f>
        <v>51998</v>
      </c>
      <c r="G551" s="15">
        <f>SUM(G552:G553)</f>
        <v>68950</v>
      </c>
      <c r="H551" s="51">
        <f>SUM(H552:H553)</f>
        <v>80600</v>
      </c>
      <c r="I551" s="51">
        <f>SUM(I552:I553)</f>
        <v>69870</v>
      </c>
      <c r="J551" s="51">
        <f>SUM(J552:J553)</f>
        <v>69859.7</v>
      </c>
      <c r="K551" s="53">
        <f t="shared" si="11"/>
        <v>99.9852583369114</v>
      </c>
      <c r="L551" s="16"/>
    </row>
    <row r="552" spans="1:12" ht="40.5" customHeight="1">
      <c r="A552" s="9">
        <v>546</v>
      </c>
      <c r="B552" s="9"/>
      <c r="C552" s="9"/>
      <c r="D552" s="9"/>
      <c r="E552" s="14" t="s">
        <v>760</v>
      </c>
      <c r="F552" s="15">
        <v>36574</v>
      </c>
      <c r="G552" s="15">
        <v>48200</v>
      </c>
      <c r="H552" s="51">
        <v>58100</v>
      </c>
      <c r="I552" s="51">
        <v>50260</v>
      </c>
      <c r="J552" s="51">
        <v>50258.01</v>
      </c>
      <c r="K552" s="53">
        <f t="shared" si="11"/>
        <v>99.99604058893753</v>
      </c>
      <c r="L552" s="16"/>
    </row>
    <row r="553" spans="1:12" ht="38.25">
      <c r="A553" s="9">
        <v>547</v>
      </c>
      <c r="B553" s="9"/>
      <c r="C553" s="9"/>
      <c r="D553" s="9"/>
      <c r="E553" s="14" t="s">
        <v>762</v>
      </c>
      <c r="F553" s="15">
        <v>15424</v>
      </c>
      <c r="G553" s="15">
        <v>20750</v>
      </c>
      <c r="H553" s="51">
        <v>22500</v>
      </c>
      <c r="I553" s="51">
        <v>19610</v>
      </c>
      <c r="J553" s="51">
        <v>19601.69</v>
      </c>
      <c r="K553" s="53">
        <f t="shared" si="11"/>
        <v>99.95762366139725</v>
      </c>
      <c r="L553" s="16"/>
    </row>
    <row r="554" spans="1:12" ht="15" customHeight="1">
      <c r="A554" s="9">
        <v>548</v>
      </c>
      <c r="B554" s="9" t="s">
        <v>732</v>
      </c>
      <c r="C554" s="9" t="s">
        <v>733</v>
      </c>
      <c r="D554" s="9">
        <v>4110</v>
      </c>
      <c r="E554" s="14" t="s">
        <v>0</v>
      </c>
      <c r="F554" s="15">
        <f>SUM(F555:F556)</f>
        <v>134039</v>
      </c>
      <c r="G554" s="15">
        <f>SUM(G555:G556)</f>
        <v>160600</v>
      </c>
      <c r="H554" s="51">
        <f>SUM(H555:H556)</f>
        <v>176000</v>
      </c>
      <c r="I554" s="51">
        <f>SUM(I555:I556)</f>
        <v>162300</v>
      </c>
      <c r="J554" s="51">
        <f>SUM(J555:J556)</f>
        <v>161076.68</v>
      </c>
      <c r="K554" s="53">
        <f t="shared" si="11"/>
        <v>99.24626001232285</v>
      </c>
      <c r="L554" s="16"/>
    </row>
    <row r="555" spans="1:12" ht="12.75">
      <c r="A555" s="9">
        <v>549</v>
      </c>
      <c r="B555" s="9"/>
      <c r="C555" s="9"/>
      <c r="D555" s="9"/>
      <c r="E555" s="14" t="s">
        <v>763</v>
      </c>
      <c r="F555" s="15">
        <v>95140</v>
      </c>
      <c r="G555" s="15">
        <v>117500</v>
      </c>
      <c r="H555" s="51">
        <v>127500</v>
      </c>
      <c r="I555" s="51">
        <v>117500</v>
      </c>
      <c r="J555" s="51">
        <v>116541.47</v>
      </c>
      <c r="K555" s="53">
        <f t="shared" si="11"/>
        <v>99.18422978723405</v>
      </c>
      <c r="L555" s="16"/>
    </row>
    <row r="556" spans="1:12" ht="12.75">
      <c r="A556" s="9">
        <v>550</v>
      </c>
      <c r="B556" s="9"/>
      <c r="C556" s="9"/>
      <c r="D556" s="9"/>
      <c r="E556" s="14" t="s">
        <v>764</v>
      </c>
      <c r="F556" s="15">
        <v>38899</v>
      </c>
      <c r="G556" s="15">
        <v>43100</v>
      </c>
      <c r="H556" s="51">
        <v>48500</v>
      </c>
      <c r="I556" s="51">
        <v>44800</v>
      </c>
      <c r="J556" s="51">
        <v>44535.21</v>
      </c>
      <c r="K556" s="53">
        <f t="shared" si="11"/>
        <v>99.40895089285713</v>
      </c>
      <c r="L556" s="16"/>
    </row>
    <row r="557" spans="1:12" ht="12.75">
      <c r="A557" s="9">
        <v>551</v>
      </c>
      <c r="B557" s="9" t="s">
        <v>732</v>
      </c>
      <c r="C557" s="9" t="s">
        <v>733</v>
      </c>
      <c r="D557" s="9">
        <v>4120</v>
      </c>
      <c r="E557" s="14" t="s">
        <v>1</v>
      </c>
      <c r="F557" s="15">
        <f>SUM(F558:F559)</f>
        <v>18258</v>
      </c>
      <c r="G557" s="15">
        <f>SUM(G558:G559)</f>
        <v>26000</v>
      </c>
      <c r="H557" s="51">
        <f>SUM(H558:H559)</f>
        <v>28980</v>
      </c>
      <c r="I557" s="51">
        <f>SUM(I558:I559)</f>
        <v>26780</v>
      </c>
      <c r="J557" s="51">
        <f>SUM(J558:J559)</f>
        <v>26021.06</v>
      </c>
      <c r="K557" s="53">
        <f t="shared" si="11"/>
        <v>97.16601941747574</v>
      </c>
      <c r="L557" s="16"/>
    </row>
    <row r="558" spans="1:12" ht="12.75">
      <c r="A558" s="9">
        <v>552</v>
      </c>
      <c r="B558" s="9"/>
      <c r="C558" s="9"/>
      <c r="D558" s="9"/>
      <c r="E558" s="14" t="s">
        <v>765</v>
      </c>
      <c r="F558" s="15">
        <v>12960</v>
      </c>
      <c r="G558" s="15">
        <v>19500</v>
      </c>
      <c r="H558" s="51">
        <v>21000</v>
      </c>
      <c r="I558" s="51">
        <v>19300</v>
      </c>
      <c r="J558" s="51">
        <v>18868.43</v>
      </c>
      <c r="K558" s="53">
        <f t="shared" si="11"/>
        <v>97.7638860103627</v>
      </c>
      <c r="L558" s="16"/>
    </row>
    <row r="559" spans="1:12" ht="12.75">
      <c r="A559" s="9">
        <v>553</v>
      </c>
      <c r="B559" s="9"/>
      <c r="C559" s="9"/>
      <c r="D559" s="9"/>
      <c r="E559" s="14" t="s">
        <v>766</v>
      </c>
      <c r="F559" s="15">
        <v>5298</v>
      </c>
      <c r="G559" s="15">
        <v>6500</v>
      </c>
      <c r="H559" s="51">
        <v>7980</v>
      </c>
      <c r="I559" s="51">
        <v>7480</v>
      </c>
      <c r="J559" s="51">
        <v>7152.63</v>
      </c>
      <c r="K559" s="53">
        <f t="shared" si="11"/>
        <v>95.62339572192514</v>
      </c>
      <c r="L559" s="16"/>
    </row>
    <row r="560" spans="1:12" ht="12.75">
      <c r="A560" s="9">
        <v>554</v>
      </c>
      <c r="B560" s="9"/>
      <c r="C560" s="9"/>
      <c r="D560" s="9">
        <v>4140</v>
      </c>
      <c r="E560" s="14" t="s">
        <v>693</v>
      </c>
      <c r="F560" s="15"/>
      <c r="G560" s="15">
        <f>SUM(G561)</f>
        <v>6480</v>
      </c>
      <c r="H560" s="51">
        <f>SUM(H561)</f>
        <v>7224</v>
      </c>
      <c r="I560" s="51">
        <f>SUM(I561)</f>
        <v>5694</v>
      </c>
      <c r="J560" s="51">
        <f>SUM(J561)</f>
        <v>5693</v>
      </c>
      <c r="K560" s="53">
        <f t="shared" si="11"/>
        <v>99.98243765367053</v>
      </c>
      <c r="L560" s="16"/>
    </row>
    <row r="561" spans="1:12" ht="12.75">
      <c r="A561" s="9">
        <v>555</v>
      </c>
      <c r="B561" s="9"/>
      <c r="C561" s="9"/>
      <c r="D561" s="9"/>
      <c r="E561" s="14" t="s">
        <v>449</v>
      </c>
      <c r="F561" s="15"/>
      <c r="G561" s="15">
        <v>6480</v>
      </c>
      <c r="H561" s="51">
        <v>7224</v>
      </c>
      <c r="I561" s="51">
        <v>5694</v>
      </c>
      <c r="J561" s="51">
        <v>5693</v>
      </c>
      <c r="K561" s="53">
        <f t="shared" si="11"/>
        <v>99.98243765367053</v>
      </c>
      <c r="L561" s="16"/>
    </row>
    <row r="562" spans="1:12" ht="12.75">
      <c r="A562" s="9">
        <v>556</v>
      </c>
      <c r="B562" s="9"/>
      <c r="C562" s="9"/>
      <c r="D562" s="9">
        <v>4170</v>
      </c>
      <c r="E562" s="14" t="s">
        <v>524</v>
      </c>
      <c r="F562" s="15"/>
      <c r="G562" s="15">
        <f>SUM(G563)</f>
        <v>4000</v>
      </c>
      <c r="H562" s="51">
        <f>SUM(H563+H564)</f>
        <v>10000</v>
      </c>
      <c r="I562" s="51">
        <f>SUM(I563+I564)</f>
        <v>1100</v>
      </c>
      <c r="J562" s="51">
        <f>SUM(J563+J564)</f>
        <v>1000</v>
      </c>
      <c r="K562" s="53">
        <f t="shared" si="11"/>
        <v>90.9090909090909</v>
      </c>
      <c r="L562" s="16"/>
    </row>
    <row r="563" spans="1:12" ht="25.5">
      <c r="A563" s="9">
        <v>557</v>
      </c>
      <c r="B563" s="9"/>
      <c r="C563" s="9"/>
      <c r="D563" s="9"/>
      <c r="E563" s="14" t="s">
        <v>340</v>
      </c>
      <c r="F563" s="15"/>
      <c r="G563" s="15">
        <v>4000</v>
      </c>
      <c r="H563" s="51">
        <v>7000</v>
      </c>
      <c r="I563" s="51">
        <v>600</v>
      </c>
      <c r="J563" s="51">
        <v>500</v>
      </c>
      <c r="K563" s="53">
        <f t="shared" si="11"/>
        <v>83.33333333333334</v>
      </c>
      <c r="L563" s="16"/>
    </row>
    <row r="564" spans="1:12" ht="25.5">
      <c r="A564" s="9">
        <v>558</v>
      </c>
      <c r="B564" s="9"/>
      <c r="C564" s="9"/>
      <c r="D564" s="9"/>
      <c r="E564" s="14" t="s">
        <v>341</v>
      </c>
      <c r="F564" s="15"/>
      <c r="G564" s="15"/>
      <c r="H564" s="51">
        <v>3000</v>
      </c>
      <c r="I564" s="51">
        <v>500</v>
      </c>
      <c r="J564" s="51">
        <v>500</v>
      </c>
      <c r="K564" s="53">
        <f aca="true" t="shared" si="12" ref="K564:K627">SUM(J564/I564)*100</f>
        <v>100</v>
      </c>
      <c r="L564" s="16"/>
    </row>
    <row r="565" spans="1:12" ht="12.75">
      <c r="A565" s="9">
        <v>559</v>
      </c>
      <c r="B565" s="9" t="s">
        <v>732</v>
      </c>
      <c r="C565" s="9" t="s">
        <v>733</v>
      </c>
      <c r="D565" s="9">
        <v>4210</v>
      </c>
      <c r="E565" s="14" t="s">
        <v>742</v>
      </c>
      <c r="F565" s="15">
        <f>SUM(F566:F567)</f>
        <v>40236</v>
      </c>
      <c r="G565" s="15">
        <f>SUM(G566:G567)</f>
        <v>77000</v>
      </c>
      <c r="H565" s="51">
        <f>SUM(H566:H567)</f>
        <v>61500</v>
      </c>
      <c r="I565" s="51">
        <f>SUM(I566:I567)</f>
        <v>58690</v>
      </c>
      <c r="J565" s="51">
        <f>SUM(J566:J567)</f>
        <v>58518.68000000001</v>
      </c>
      <c r="K565" s="53">
        <f t="shared" si="12"/>
        <v>99.70809337195435</v>
      </c>
      <c r="L565" s="16"/>
    </row>
    <row r="566" spans="1:12" ht="38.25">
      <c r="A566" s="9">
        <v>560</v>
      </c>
      <c r="B566" s="9"/>
      <c r="C566" s="9"/>
      <c r="D566" s="9"/>
      <c r="E566" s="14" t="s">
        <v>53</v>
      </c>
      <c r="F566" s="15">
        <v>27598</v>
      </c>
      <c r="G566" s="15">
        <v>60000</v>
      </c>
      <c r="H566" s="51">
        <v>47000</v>
      </c>
      <c r="I566" s="51">
        <v>40420</v>
      </c>
      <c r="J566" s="51">
        <v>40337.3</v>
      </c>
      <c r="K566" s="53">
        <f t="shared" si="12"/>
        <v>99.79539831766454</v>
      </c>
      <c r="L566" s="16"/>
    </row>
    <row r="567" spans="1:12" ht="38.25">
      <c r="A567" s="9">
        <v>561</v>
      </c>
      <c r="B567" s="9"/>
      <c r="C567" s="9"/>
      <c r="D567" s="9"/>
      <c r="E567" s="14" t="s">
        <v>54</v>
      </c>
      <c r="F567" s="15">
        <v>12638</v>
      </c>
      <c r="G567" s="15">
        <v>17000</v>
      </c>
      <c r="H567" s="51">
        <v>14500</v>
      </c>
      <c r="I567" s="51">
        <v>18270</v>
      </c>
      <c r="J567" s="51">
        <v>18181.38</v>
      </c>
      <c r="K567" s="53">
        <f t="shared" si="12"/>
        <v>99.51494252873565</v>
      </c>
      <c r="L567" s="16"/>
    </row>
    <row r="568" spans="1:12" ht="12.75">
      <c r="A568" s="9">
        <v>562</v>
      </c>
      <c r="B568" s="9"/>
      <c r="C568" s="9"/>
      <c r="D568" s="9">
        <v>4230</v>
      </c>
      <c r="E568" s="14" t="s">
        <v>447</v>
      </c>
      <c r="F568" s="15">
        <f>SUM(F569:F572)</f>
        <v>28612</v>
      </c>
      <c r="G568" s="15">
        <f>SUM(G569:G570)</f>
        <v>3500</v>
      </c>
      <c r="H568" s="51">
        <f>SUM(H569:H570)</f>
        <v>1500</v>
      </c>
      <c r="I568" s="51">
        <f>SUM(I569:I570)</f>
        <v>700</v>
      </c>
      <c r="J568" s="51">
        <f>SUM(J569:J570)</f>
        <v>694.26</v>
      </c>
      <c r="K568" s="53">
        <f t="shared" si="12"/>
        <v>99.18</v>
      </c>
      <c r="L568" s="16"/>
    </row>
    <row r="569" spans="1:12" ht="25.5">
      <c r="A569" s="9">
        <v>563</v>
      </c>
      <c r="B569" s="9"/>
      <c r="C569" s="9"/>
      <c r="D569" s="9"/>
      <c r="E569" s="14" t="s">
        <v>767</v>
      </c>
      <c r="F569" s="15">
        <v>4700</v>
      </c>
      <c r="G569" s="15">
        <v>2000</v>
      </c>
      <c r="H569" s="51">
        <v>1000</v>
      </c>
      <c r="I569" s="51">
        <v>200</v>
      </c>
      <c r="J569" s="51">
        <v>194.54</v>
      </c>
      <c r="K569" s="53">
        <f t="shared" si="12"/>
        <v>97.27</v>
      </c>
      <c r="L569" s="16"/>
    </row>
    <row r="570" spans="1:12" ht="25.5">
      <c r="A570" s="9">
        <v>564</v>
      </c>
      <c r="B570" s="9"/>
      <c r="C570" s="9"/>
      <c r="D570" s="9"/>
      <c r="E570" s="14" t="s">
        <v>450</v>
      </c>
      <c r="F570" s="15"/>
      <c r="G570" s="15">
        <v>1500</v>
      </c>
      <c r="H570" s="51">
        <v>500</v>
      </c>
      <c r="I570" s="51">
        <v>500</v>
      </c>
      <c r="J570" s="51">
        <v>499.72</v>
      </c>
      <c r="K570" s="53">
        <f t="shared" si="12"/>
        <v>99.94400000000002</v>
      </c>
      <c r="L570" s="16"/>
    </row>
    <row r="571" spans="1:12" ht="12.75">
      <c r="A571" s="9">
        <v>565</v>
      </c>
      <c r="B571" s="9" t="s">
        <v>732</v>
      </c>
      <c r="C571" s="9" t="s">
        <v>733</v>
      </c>
      <c r="D571" s="9">
        <v>4240</v>
      </c>
      <c r="E571" s="14" t="s">
        <v>136</v>
      </c>
      <c r="F571" s="15">
        <f>SUM(F572:F573)</f>
        <v>15046</v>
      </c>
      <c r="G571" s="15">
        <f>SUM(G572:G573)</f>
        <v>30000</v>
      </c>
      <c r="H571" s="51">
        <f>SUM(H572:H573)</f>
        <v>28000</v>
      </c>
      <c r="I571" s="51">
        <f>SUM(I572:I573)</f>
        <v>28000</v>
      </c>
      <c r="J571" s="51">
        <f>SUM(J572:J573)</f>
        <v>27960.61</v>
      </c>
      <c r="K571" s="53">
        <f t="shared" si="12"/>
        <v>99.85932142857143</v>
      </c>
      <c r="L571" s="16"/>
    </row>
    <row r="572" spans="1:12" ht="25.5">
      <c r="A572" s="9">
        <v>566</v>
      </c>
      <c r="B572" s="9"/>
      <c r="C572" s="9"/>
      <c r="D572" s="9"/>
      <c r="E572" s="14" t="s">
        <v>768</v>
      </c>
      <c r="F572" s="15">
        <v>8866</v>
      </c>
      <c r="G572" s="15">
        <v>20000</v>
      </c>
      <c r="H572" s="51">
        <v>16000</v>
      </c>
      <c r="I572" s="51">
        <v>16000</v>
      </c>
      <c r="J572" s="51">
        <v>15981.39</v>
      </c>
      <c r="K572" s="53">
        <f t="shared" si="12"/>
        <v>99.8836875</v>
      </c>
      <c r="L572" s="16"/>
    </row>
    <row r="573" spans="1:12" ht="25.5">
      <c r="A573" s="9">
        <v>567</v>
      </c>
      <c r="B573" s="9"/>
      <c r="C573" s="9"/>
      <c r="D573" s="9"/>
      <c r="E573" s="14" t="s">
        <v>769</v>
      </c>
      <c r="F573" s="15">
        <v>6180</v>
      </c>
      <c r="G573" s="15">
        <v>10000</v>
      </c>
      <c r="H573" s="51">
        <v>12000</v>
      </c>
      <c r="I573" s="51">
        <v>12000</v>
      </c>
      <c r="J573" s="51">
        <v>11979.22</v>
      </c>
      <c r="K573" s="53">
        <f t="shared" si="12"/>
        <v>99.82683333333333</v>
      </c>
      <c r="L573" s="16"/>
    </row>
    <row r="574" spans="1:12" ht="12.75">
      <c r="A574" s="9">
        <v>568</v>
      </c>
      <c r="B574" s="9"/>
      <c r="C574" s="9"/>
      <c r="D574" s="9">
        <v>4260</v>
      </c>
      <c r="E574" s="14" t="s">
        <v>744</v>
      </c>
      <c r="F574" s="15">
        <f>SUM(F575:F576)</f>
        <v>108030</v>
      </c>
      <c r="G574" s="15">
        <f>SUM(G575:G576)</f>
        <v>105000</v>
      </c>
      <c r="H574" s="51">
        <f>SUM(H575:H576)</f>
        <v>105000</v>
      </c>
      <c r="I574" s="51">
        <f>SUM(I575:I576)</f>
        <v>112000</v>
      </c>
      <c r="J574" s="51">
        <f>SUM(J575:J576)</f>
        <v>106266.07999999999</v>
      </c>
      <c r="K574" s="53">
        <f t="shared" si="12"/>
        <v>94.88042857142855</v>
      </c>
      <c r="L574" s="16"/>
    </row>
    <row r="575" spans="1:12" ht="25.5">
      <c r="A575" s="9">
        <v>569</v>
      </c>
      <c r="B575" s="9"/>
      <c r="C575" s="9"/>
      <c r="D575" s="9"/>
      <c r="E575" s="14" t="s">
        <v>294</v>
      </c>
      <c r="F575" s="15">
        <v>79930</v>
      </c>
      <c r="G575" s="15">
        <v>80000</v>
      </c>
      <c r="H575" s="51">
        <v>82000</v>
      </c>
      <c r="I575" s="51">
        <v>89000</v>
      </c>
      <c r="J575" s="51">
        <v>85218.51</v>
      </c>
      <c r="K575" s="53">
        <f t="shared" si="12"/>
        <v>95.75113483146067</v>
      </c>
      <c r="L575" s="16"/>
    </row>
    <row r="576" spans="1:12" ht="25.5">
      <c r="A576" s="9">
        <v>570</v>
      </c>
      <c r="B576" s="9"/>
      <c r="C576" s="9"/>
      <c r="D576" s="9"/>
      <c r="E576" s="14" t="s">
        <v>293</v>
      </c>
      <c r="F576" s="15">
        <v>28100</v>
      </c>
      <c r="G576" s="15">
        <v>25000</v>
      </c>
      <c r="H576" s="51">
        <v>23000</v>
      </c>
      <c r="I576" s="51">
        <v>23000</v>
      </c>
      <c r="J576" s="51">
        <v>21047.57</v>
      </c>
      <c r="K576" s="53">
        <f t="shared" si="12"/>
        <v>91.51117391304348</v>
      </c>
      <c r="L576" s="16"/>
    </row>
    <row r="577" spans="1:12" ht="12.75">
      <c r="A577" s="9">
        <v>571</v>
      </c>
      <c r="B577" s="9"/>
      <c r="C577" s="9"/>
      <c r="D577" s="9">
        <v>4270</v>
      </c>
      <c r="E577" s="14" t="s">
        <v>745</v>
      </c>
      <c r="F577" s="15">
        <f>SUM(F578:F579)</f>
        <v>81500</v>
      </c>
      <c r="G577" s="15">
        <f>SUM(G578:G579)</f>
        <v>8000</v>
      </c>
      <c r="H577" s="51">
        <f>SUM(H578:H579)</f>
        <v>6600</v>
      </c>
      <c r="I577" s="51">
        <f>SUM(I578:I579)</f>
        <v>12700</v>
      </c>
      <c r="J577" s="51">
        <f>SUM(J578:J579)</f>
        <v>10456.18</v>
      </c>
      <c r="K577" s="53">
        <f t="shared" si="12"/>
        <v>82.33212598425197</v>
      </c>
      <c r="L577" s="16"/>
    </row>
    <row r="578" spans="1:12" ht="27" customHeight="1">
      <c r="A578" s="9">
        <v>572</v>
      </c>
      <c r="B578" s="9"/>
      <c r="C578" s="9"/>
      <c r="D578" s="9"/>
      <c r="E578" s="14" t="s">
        <v>115</v>
      </c>
      <c r="F578" s="15">
        <v>1500</v>
      </c>
      <c r="G578" s="15">
        <v>6500</v>
      </c>
      <c r="H578" s="51">
        <v>6000</v>
      </c>
      <c r="I578" s="51">
        <v>12000</v>
      </c>
      <c r="J578" s="51">
        <v>9765.84</v>
      </c>
      <c r="K578" s="53">
        <f t="shared" si="12"/>
        <v>81.382</v>
      </c>
      <c r="L578" s="16"/>
    </row>
    <row r="579" spans="1:12" ht="25.5">
      <c r="A579" s="9">
        <v>573</v>
      </c>
      <c r="B579" s="9"/>
      <c r="C579" s="9"/>
      <c r="D579" s="9"/>
      <c r="E579" s="14" t="s">
        <v>116</v>
      </c>
      <c r="F579" s="15">
        <v>80000</v>
      </c>
      <c r="G579" s="15">
        <v>1500</v>
      </c>
      <c r="H579" s="51">
        <v>600</v>
      </c>
      <c r="I579" s="51">
        <v>700</v>
      </c>
      <c r="J579" s="51">
        <v>690.34</v>
      </c>
      <c r="K579" s="53">
        <f t="shared" si="12"/>
        <v>98.62</v>
      </c>
      <c r="L579" s="16"/>
    </row>
    <row r="580" spans="1:12" ht="12.75">
      <c r="A580" s="9">
        <v>574</v>
      </c>
      <c r="B580" s="9"/>
      <c r="C580" s="9"/>
      <c r="D580" s="9">
        <v>4280</v>
      </c>
      <c r="E580" s="14" t="s">
        <v>609</v>
      </c>
      <c r="F580" s="15">
        <f>SUM(F581:F582)</f>
        <v>2900</v>
      </c>
      <c r="G580" s="15">
        <f>SUM(G581:G582)</f>
        <v>3000</v>
      </c>
      <c r="H580" s="51">
        <f>SUM(H581:H582)</f>
        <v>2500</v>
      </c>
      <c r="I580" s="51">
        <f>SUM(I581:I582)</f>
        <v>1450</v>
      </c>
      <c r="J580" s="51">
        <f>SUM(J581:J582)</f>
        <v>900</v>
      </c>
      <c r="K580" s="53">
        <f t="shared" si="12"/>
        <v>62.06896551724138</v>
      </c>
      <c r="L580" s="16"/>
    </row>
    <row r="581" spans="1:12" ht="26.25" customHeight="1">
      <c r="A581" s="9">
        <v>575</v>
      </c>
      <c r="B581" s="9"/>
      <c r="C581" s="9"/>
      <c r="D581" s="9"/>
      <c r="E581" s="14" t="s">
        <v>770</v>
      </c>
      <c r="F581" s="15">
        <v>1400</v>
      </c>
      <c r="G581" s="15">
        <v>2500</v>
      </c>
      <c r="H581" s="51">
        <v>2000</v>
      </c>
      <c r="I581" s="51">
        <v>1200</v>
      </c>
      <c r="J581" s="51">
        <v>720</v>
      </c>
      <c r="K581" s="53">
        <f t="shared" si="12"/>
        <v>60</v>
      </c>
      <c r="L581" s="16"/>
    </row>
    <row r="582" spans="1:12" ht="27.75" customHeight="1">
      <c r="A582" s="9">
        <v>576</v>
      </c>
      <c r="B582" s="9"/>
      <c r="C582" s="9"/>
      <c r="D582" s="9"/>
      <c r="E582" s="14" t="s">
        <v>771</v>
      </c>
      <c r="F582" s="15">
        <v>1500</v>
      </c>
      <c r="G582" s="15">
        <v>500</v>
      </c>
      <c r="H582" s="51">
        <v>500</v>
      </c>
      <c r="I582" s="51">
        <v>250</v>
      </c>
      <c r="J582" s="51">
        <v>180</v>
      </c>
      <c r="K582" s="53">
        <f t="shared" si="12"/>
        <v>72</v>
      </c>
      <c r="L582" s="16"/>
    </row>
    <row r="583" spans="1:12" ht="12.75">
      <c r="A583" s="9">
        <v>577</v>
      </c>
      <c r="B583" s="9"/>
      <c r="C583" s="9"/>
      <c r="D583" s="9">
        <v>4300</v>
      </c>
      <c r="E583" s="14" t="s">
        <v>807</v>
      </c>
      <c r="F583" s="15">
        <f>SUM(F584:F585)</f>
        <v>32183</v>
      </c>
      <c r="G583" s="15">
        <f>SUM(G584:G585)</f>
        <v>43000</v>
      </c>
      <c r="H583" s="51">
        <f>SUM(H584:H585)</f>
        <v>50000</v>
      </c>
      <c r="I583" s="51">
        <f>SUM(I584:I585)</f>
        <v>60840</v>
      </c>
      <c r="J583" s="51">
        <f>SUM(J584:J585)</f>
        <v>52908.11</v>
      </c>
      <c r="K583" s="53">
        <f t="shared" si="12"/>
        <v>86.96270545693623</v>
      </c>
      <c r="L583" s="16"/>
    </row>
    <row r="584" spans="1:12" ht="63.75">
      <c r="A584" s="9">
        <v>578</v>
      </c>
      <c r="B584" s="9"/>
      <c r="C584" s="9"/>
      <c r="D584" s="9"/>
      <c r="E584" s="14" t="s">
        <v>342</v>
      </c>
      <c r="F584" s="15">
        <v>16390</v>
      </c>
      <c r="G584" s="15">
        <v>30000</v>
      </c>
      <c r="H584" s="51">
        <v>30000</v>
      </c>
      <c r="I584" s="51">
        <v>40840</v>
      </c>
      <c r="J584" s="51">
        <v>37801.51</v>
      </c>
      <c r="K584" s="53">
        <f t="shared" si="12"/>
        <v>92.56001469147894</v>
      </c>
      <c r="L584" s="16"/>
    </row>
    <row r="585" spans="1:12" ht="55.5" customHeight="1">
      <c r="A585" s="9">
        <v>579</v>
      </c>
      <c r="B585" s="9"/>
      <c r="C585" s="9"/>
      <c r="D585" s="9"/>
      <c r="E585" s="14" t="s">
        <v>621</v>
      </c>
      <c r="F585" s="15">
        <v>15793</v>
      </c>
      <c r="G585" s="15">
        <v>13000</v>
      </c>
      <c r="H585" s="51">
        <v>20000</v>
      </c>
      <c r="I585" s="51">
        <v>20000</v>
      </c>
      <c r="J585" s="51">
        <v>15106.6</v>
      </c>
      <c r="K585" s="53">
        <f t="shared" si="12"/>
        <v>75.533</v>
      </c>
      <c r="L585" s="16"/>
    </row>
    <row r="586" spans="1:12" ht="14.25" customHeight="1">
      <c r="A586" s="9">
        <v>580</v>
      </c>
      <c r="B586" s="9"/>
      <c r="C586" s="9"/>
      <c r="D586" s="9">
        <v>4350</v>
      </c>
      <c r="E586" s="14" t="s">
        <v>139</v>
      </c>
      <c r="F586" s="15">
        <f>SUM(F587)</f>
        <v>1100</v>
      </c>
      <c r="G586" s="15">
        <f>SUM(G587)</f>
        <v>1000</v>
      </c>
      <c r="H586" s="51">
        <f>SUM(H587)</f>
        <v>800</v>
      </c>
      <c r="I586" s="51">
        <f>SUM(I587)</f>
        <v>580</v>
      </c>
      <c r="J586" s="51">
        <f>SUM(J587)</f>
        <v>571.79</v>
      </c>
      <c r="K586" s="53">
        <f t="shared" si="12"/>
        <v>98.58448275862068</v>
      </c>
      <c r="L586" s="16"/>
    </row>
    <row r="587" spans="1:12" ht="13.5" customHeight="1">
      <c r="A587" s="9">
        <v>581</v>
      </c>
      <c r="B587" s="9"/>
      <c r="C587" s="9"/>
      <c r="D587" s="9"/>
      <c r="E587" s="14" t="s">
        <v>798</v>
      </c>
      <c r="F587" s="15">
        <v>1100</v>
      </c>
      <c r="G587" s="15">
        <v>1000</v>
      </c>
      <c r="H587" s="51">
        <v>800</v>
      </c>
      <c r="I587" s="51">
        <v>580</v>
      </c>
      <c r="J587" s="51">
        <v>571.79</v>
      </c>
      <c r="K587" s="53">
        <f t="shared" si="12"/>
        <v>98.58448275862068</v>
      </c>
      <c r="L587" s="16"/>
    </row>
    <row r="588" spans="1:12" ht="13.5" customHeight="1">
      <c r="A588" s="9">
        <v>582</v>
      </c>
      <c r="B588" s="9"/>
      <c r="C588" s="9"/>
      <c r="D588" s="9">
        <v>4370</v>
      </c>
      <c r="E588" s="14" t="s">
        <v>281</v>
      </c>
      <c r="F588" s="15">
        <f>SUM(F589:F591)</f>
        <v>199504</v>
      </c>
      <c r="G588" s="15">
        <f>SUM(G589:G590)</f>
        <v>5200</v>
      </c>
      <c r="H588" s="51">
        <f>SUM(H589:H590)</f>
        <v>4300</v>
      </c>
      <c r="I588" s="51">
        <f>SUM(I589:I590)</f>
        <v>3920</v>
      </c>
      <c r="J588" s="51">
        <f>SUM(J589:J590)</f>
        <v>3824.6899999999996</v>
      </c>
      <c r="K588" s="53">
        <f t="shared" si="12"/>
        <v>97.56862244897958</v>
      </c>
      <c r="L588" s="16"/>
    </row>
    <row r="589" spans="1:12" ht="24" customHeight="1">
      <c r="A589" s="9">
        <v>583</v>
      </c>
      <c r="B589" s="9"/>
      <c r="C589" s="9"/>
      <c r="D589" s="9"/>
      <c r="E589" s="14" t="s">
        <v>84</v>
      </c>
      <c r="F589" s="15">
        <v>116500</v>
      </c>
      <c r="G589" s="15">
        <v>2700</v>
      </c>
      <c r="H589" s="51">
        <v>2500</v>
      </c>
      <c r="I589" s="51">
        <v>2270</v>
      </c>
      <c r="J589" s="51">
        <v>2178.62</v>
      </c>
      <c r="K589" s="53">
        <f t="shared" si="12"/>
        <v>95.97444933920704</v>
      </c>
      <c r="L589" s="16"/>
    </row>
    <row r="590" spans="1:12" ht="27" customHeight="1">
      <c r="A590" s="9">
        <v>584</v>
      </c>
      <c r="B590" s="9"/>
      <c r="C590" s="9"/>
      <c r="D590" s="9"/>
      <c r="E590" s="14" t="s">
        <v>85</v>
      </c>
      <c r="F590" s="15">
        <v>81295</v>
      </c>
      <c r="G590" s="15">
        <v>2500</v>
      </c>
      <c r="H590" s="51">
        <v>1800</v>
      </c>
      <c r="I590" s="51">
        <v>1650</v>
      </c>
      <c r="J590" s="51">
        <v>1646.07</v>
      </c>
      <c r="K590" s="53">
        <f t="shared" si="12"/>
        <v>99.76181818181817</v>
      </c>
      <c r="L590" s="16"/>
    </row>
    <row r="591" spans="1:12" ht="12.75">
      <c r="A591" s="9">
        <v>585</v>
      </c>
      <c r="B591" s="9"/>
      <c r="C591" s="9"/>
      <c r="D591" s="9">
        <v>4410</v>
      </c>
      <c r="E591" s="14" t="s">
        <v>49</v>
      </c>
      <c r="F591" s="15">
        <f>SUM(F592:F593)</f>
        <v>1709</v>
      </c>
      <c r="G591" s="15">
        <f>SUM(G592:G593)</f>
        <v>1800</v>
      </c>
      <c r="H591" s="51">
        <f>SUM(H592:H593)</f>
        <v>1800</v>
      </c>
      <c r="I591" s="51">
        <f>SUM(I592:I593)</f>
        <v>1400</v>
      </c>
      <c r="J591" s="51">
        <f>SUM(J592:J593)</f>
        <v>1196.46</v>
      </c>
      <c r="K591" s="53">
        <f t="shared" si="12"/>
        <v>85.46142857142857</v>
      </c>
      <c r="L591" s="16"/>
    </row>
    <row r="592" spans="1:12" ht="12.75">
      <c r="A592" s="9">
        <v>586</v>
      </c>
      <c r="B592" s="9"/>
      <c r="C592" s="9"/>
      <c r="D592" s="9"/>
      <c r="E592" s="14" t="s">
        <v>222</v>
      </c>
      <c r="F592" s="15">
        <v>1400</v>
      </c>
      <c r="G592" s="15">
        <v>1500</v>
      </c>
      <c r="H592" s="51">
        <v>1500</v>
      </c>
      <c r="I592" s="51">
        <v>1200</v>
      </c>
      <c r="J592" s="51">
        <v>1020.06</v>
      </c>
      <c r="K592" s="53">
        <f t="shared" si="12"/>
        <v>85.005</v>
      </c>
      <c r="L592" s="16"/>
    </row>
    <row r="593" spans="1:12" ht="12.75">
      <c r="A593" s="9">
        <v>587</v>
      </c>
      <c r="B593" s="9"/>
      <c r="C593" s="9"/>
      <c r="D593" s="9"/>
      <c r="E593" s="14" t="s">
        <v>223</v>
      </c>
      <c r="F593" s="15">
        <v>309</v>
      </c>
      <c r="G593" s="15">
        <v>300</v>
      </c>
      <c r="H593" s="51">
        <v>300</v>
      </c>
      <c r="I593" s="51">
        <v>200</v>
      </c>
      <c r="J593" s="51">
        <v>176.4</v>
      </c>
      <c r="K593" s="53">
        <f t="shared" si="12"/>
        <v>88.2</v>
      </c>
      <c r="L593" s="16"/>
    </row>
    <row r="594" spans="1:12" ht="12.75">
      <c r="A594" s="9">
        <v>588</v>
      </c>
      <c r="B594" s="9"/>
      <c r="C594" s="9"/>
      <c r="D594" s="9">
        <v>4430</v>
      </c>
      <c r="E594" s="14" t="s">
        <v>808</v>
      </c>
      <c r="F594" s="15">
        <f>SUM(F595:F596)</f>
        <v>1456</v>
      </c>
      <c r="G594" s="15">
        <f>SUM(G595:G596)</f>
        <v>4000</v>
      </c>
      <c r="H594" s="51">
        <f>SUM(H595:H596)</f>
        <v>6250</v>
      </c>
      <c r="I594" s="51">
        <f>SUM(I595:I596)</f>
        <v>5810</v>
      </c>
      <c r="J594" s="51">
        <f>SUM(J595:J596)</f>
        <v>5803</v>
      </c>
      <c r="K594" s="53">
        <f t="shared" si="12"/>
        <v>99.87951807228916</v>
      </c>
      <c r="L594" s="16"/>
    </row>
    <row r="595" spans="1:12" ht="12.75">
      <c r="A595" s="9">
        <v>589</v>
      </c>
      <c r="B595" s="9"/>
      <c r="C595" s="9"/>
      <c r="D595" s="9"/>
      <c r="E595" s="14" t="s">
        <v>802</v>
      </c>
      <c r="F595" s="15">
        <v>935</v>
      </c>
      <c r="G595" s="15">
        <v>3200</v>
      </c>
      <c r="H595" s="51">
        <v>5400</v>
      </c>
      <c r="I595" s="51">
        <v>4960</v>
      </c>
      <c r="J595" s="51">
        <v>4957</v>
      </c>
      <c r="K595" s="53">
        <f t="shared" si="12"/>
        <v>99.93951612903226</v>
      </c>
      <c r="L595" s="16"/>
    </row>
    <row r="596" spans="1:12" ht="12.75">
      <c r="A596" s="9">
        <v>590</v>
      </c>
      <c r="B596" s="9"/>
      <c r="C596" s="9"/>
      <c r="D596" s="9"/>
      <c r="E596" s="14" t="s">
        <v>799</v>
      </c>
      <c r="F596" s="15">
        <v>521</v>
      </c>
      <c r="G596" s="15">
        <v>800</v>
      </c>
      <c r="H596" s="51">
        <v>850</v>
      </c>
      <c r="I596" s="51">
        <v>850</v>
      </c>
      <c r="J596" s="51">
        <v>846</v>
      </c>
      <c r="K596" s="53">
        <f t="shared" si="12"/>
        <v>99.52941176470588</v>
      </c>
      <c r="L596" s="16"/>
    </row>
    <row r="597" spans="1:12" ht="12.75">
      <c r="A597" s="9">
        <v>591</v>
      </c>
      <c r="B597" s="9"/>
      <c r="C597" s="9"/>
      <c r="D597" s="9">
        <v>4440</v>
      </c>
      <c r="E597" s="14" t="s">
        <v>72</v>
      </c>
      <c r="F597" s="15">
        <f>SUM(F598:F599)</f>
        <v>43547</v>
      </c>
      <c r="G597" s="15">
        <f>SUM(G598:G599)</f>
        <v>55465</v>
      </c>
      <c r="H597" s="51">
        <f>SUM(H598:H599)</f>
        <v>65526</v>
      </c>
      <c r="I597" s="51">
        <f>SUM(I598:I599)</f>
        <v>61899</v>
      </c>
      <c r="J597" s="51">
        <f>SUM(J598:J599)</f>
        <v>61899</v>
      </c>
      <c r="K597" s="53">
        <f t="shared" si="12"/>
        <v>100</v>
      </c>
      <c r="L597" s="16"/>
    </row>
    <row r="598" spans="1:12" ht="44.25" customHeight="1">
      <c r="A598" s="9">
        <v>592</v>
      </c>
      <c r="B598" s="9"/>
      <c r="C598" s="9"/>
      <c r="D598" s="9"/>
      <c r="E598" s="14" t="s">
        <v>803</v>
      </c>
      <c r="F598" s="15">
        <v>30765</v>
      </c>
      <c r="G598" s="15">
        <v>36360</v>
      </c>
      <c r="H598" s="51">
        <v>44939</v>
      </c>
      <c r="I598" s="51">
        <v>42907</v>
      </c>
      <c r="J598" s="51">
        <v>42907</v>
      </c>
      <c r="K598" s="53">
        <f t="shared" si="12"/>
        <v>100</v>
      </c>
      <c r="L598" s="16"/>
    </row>
    <row r="599" spans="1:12" ht="42" customHeight="1">
      <c r="A599" s="9">
        <v>593</v>
      </c>
      <c r="B599" s="9"/>
      <c r="C599" s="9"/>
      <c r="D599" s="9"/>
      <c r="E599" s="14" t="s">
        <v>804</v>
      </c>
      <c r="F599" s="15">
        <v>12782</v>
      </c>
      <c r="G599" s="15">
        <v>19105</v>
      </c>
      <c r="H599" s="51">
        <v>20587</v>
      </c>
      <c r="I599" s="51">
        <v>18992</v>
      </c>
      <c r="J599" s="51">
        <v>18992</v>
      </c>
      <c r="K599" s="53">
        <f t="shared" si="12"/>
        <v>100</v>
      </c>
      <c r="L599" s="16"/>
    </row>
    <row r="600" spans="1:12" ht="27.75" customHeight="1">
      <c r="A600" s="9">
        <v>594</v>
      </c>
      <c r="B600" s="9"/>
      <c r="C600" s="9"/>
      <c r="D600" s="9">
        <v>4700</v>
      </c>
      <c r="E600" s="14" t="s">
        <v>212</v>
      </c>
      <c r="F600" s="15" t="e">
        <f>SUM(F601:F609)</f>
        <v>#REF!</v>
      </c>
      <c r="G600" s="15">
        <f>SUM(G601:G602)</f>
        <v>1500</v>
      </c>
      <c r="H600" s="51">
        <f>SUM(H601:H602)</f>
        <v>1500</v>
      </c>
      <c r="I600" s="51">
        <f>SUM(I601:I602)</f>
        <v>1000</v>
      </c>
      <c r="J600" s="51">
        <f>SUM(J601:J602)</f>
        <v>1000</v>
      </c>
      <c r="K600" s="53">
        <f t="shared" si="12"/>
        <v>100</v>
      </c>
      <c r="L600" s="16"/>
    </row>
    <row r="601" spans="1:12" ht="16.5" customHeight="1">
      <c r="A601" s="9">
        <v>595</v>
      </c>
      <c r="B601" s="9"/>
      <c r="C601" s="9"/>
      <c r="D601" s="9"/>
      <c r="E601" s="14" t="s">
        <v>805</v>
      </c>
      <c r="F601" s="15">
        <v>8000</v>
      </c>
      <c r="G601" s="15">
        <v>1000</v>
      </c>
      <c r="H601" s="51">
        <v>1000</v>
      </c>
      <c r="I601" s="51">
        <v>1000</v>
      </c>
      <c r="J601" s="51">
        <v>1000</v>
      </c>
      <c r="K601" s="53">
        <f t="shared" si="12"/>
        <v>100</v>
      </c>
      <c r="L601" s="16"/>
    </row>
    <row r="602" spans="1:12" ht="16.5" customHeight="1">
      <c r="A602" s="9">
        <v>596</v>
      </c>
      <c r="B602" s="9"/>
      <c r="C602" s="9"/>
      <c r="D602" s="9"/>
      <c r="E602" s="14" t="s">
        <v>572</v>
      </c>
      <c r="F602" s="15">
        <v>4550</v>
      </c>
      <c r="G602" s="15">
        <v>500</v>
      </c>
      <c r="H602" s="51">
        <v>500</v>
      </c>
      <c r="I602" s="51">
        <v>0</v>
      </c>
      <c r="J602" s="51">
        <v>0</v>
      </c>
      <c r="K602" s="53" t="e">
        <f t="shared" si="12"/>
        <v>#DIV/0!</v>
      </c>
      <c r="L602" s="16"/>
    </row>
    <row r="603" spans="1:12" ht="27" customHeight="1">
      <c r="A603" s="9">
        <v>597</v>
      </c>
      <c r="B603" s="9"/>
      <c r="C603" s="9"/>
      <c r="D603" s="9">
        <v>4740</v>
      </c>
      <c r="E603" s="14" t="s">
        <v>591</v>
      </c>
      <c r="F603" s="15" t="e">
        <f>SUM(F604:F606)</f>
        <v>#REF!</v>
      </c>
      <c r="G603" s="15">
        <f>SUM(G604:G605)</f>
        <v>2500</v>
      </c>
      <c r="H603" s="51">
        <f>SUM(H604:H605)</f>
        <v>2100</v>
      </c>
      <c r="I603" s="51">
        <f>SUM(I604:I605)</f>
        <v>2100</v>
      </c>
      <c r="J603" s="51">
        <f>SUM(J604:J605)</f>
        <v>2071.96</v>
      </c>
      <c r="K603" s="53">
        <f t="shared" si="12"/>
        <v>98.66476190476192</v>
      </c>
      <c r="L603" s="16"/>
    </row>
    <row r="604" spans="1:12" ht="27.75" customHeight="1">
      <c r="A604" s="9">
        <v>598</v>
      </c>
      <c r="B604" s="9"/>
      <c r="C604" s="9"/>
      <c r="D604" s="9"/>
      <c r="E604" s="14" t="s">
        <v>577</v>
      </c>
      <c r="F604" s="15">
        <v>8000</v>
      </c>
      <c r="G604" s="15">
        <v>1500</v>
      </c>
      <c r="H604" s="51">
        <v>1600</v>
      </c>
      <c r="I604" s="51">
        <v>1600</v>
      </c>
      <c r="J604" s="51">
        <v>1576.18</v>
      </c>
      <c r="K604" s="53">
        <f t="shared" si="12"/>
        <v>98.51125</v>
      </c>
      <c r="L604" s="16"/>
    </row>
    <row r="605" spans="1:12" ht="26.25" customHeight="1">
      <c r="A605" s="9">
        <v>599</v>
      </c>
      <c r="B605" s="9"/>
      <c r="C605" s="9"/>
      <c r="D605" s="9"/>
      <c r="E605" s="14" t="s">
        <v>578</v>
      </c>
      <c r="F605" s="15">
        <v>4550</v>
      </c>
      <c r="G605" s="15">
        <v>1000</v>
      </c>
      <c r="H605" s="51">
        <v>500</v>
      </c>
      <c r="I605" s="51">
        <v>500</v>
      </c>
      <c r="J605" s="51">
        <v>495.78</v>
      </c>
      <c r="K605" s="53">
        <f t="shared" si="12"/>
        <v>99.156</v>
      </c>
      <c r="L605" s="16"/>
    </row>
    <row r="606" spans="1:12" ht="16.5" customHeight="1">
      <c r="A606" s="9">
        <v>600</v>
      </c>
      <c r="B606" s="9"/>
      <c r="C606" s="9"/>
      <c r="D606" s="9">
        <v>4750</v>
      </c>
      <c r="E606" s="14" t="s">
        <v>326</v>
      </c>
      <c r="F606" s="15" t="e">
        <f>SUM(F607:F609)</f>
        <v>#REF!</v>
      </c>
      <c r="G606" s="15">
        <f>SUM(G607:G608)</f>
        <v>2500</v>
      </c>
      <c r="H606" s="51">
        <f>SUM(H607:H608)</f>
        <v>9000</v>
      </c>
      <c r="I606" s="51">
        <f>SUM(I607:I608)</f>
        <v>7920</v>
      </c>
      <c r="J606" s="51">
        <f>SUM(J607:J608)</f>
        <v>7787.709999999999</v>
      </c>
      <c r="K606" s="53">
        <f t="shared" si="12"/>
        <v>98.3296717171717</v>
      </c>
      <c r="L606" s="16"/>
    </row>
    <row r="607" spans="1:12" ht="30" customHeight="1">
      <c r="A607" s="9">
        <v>601</v>
      </c>
      <c r="B607" s="9"/>
      <c r="C607" s="9"/>
      <c r="D607" s="9"/>
      <c r="E607" s="14" t="s">
        <v>579</v>
      </c>
      <c r="F607" s="15">
        <v>8000</v>
      </c>
      <c r="G607" s="15">
        <v>2000</v>
      </c>
      <c r="H607" s="51">
        <v>5000</v>
      </c>
      <c r="I607" s="51">
        <v>4300</v>
      </c>
      <c r="J607" s="51">
        <v>4212.15</v>
      </c>
      <c r="K607" s="53">
        <f t="shared" si="12"/>
        <v>97.95697674418604</v>
      </c>
      <c r="L607" s="16"/>
    </row>
    <row r="608" spans="1:12" ht="27" customHeight="1">
      <c r="A608" s="9">
        <v>602</v>
      </c>
      <c r="B608" s="9"/>
      <c r="C608" s="9"/>
      <c r="D608" s="9"/>
      <c r="E608" s="14" t="s">
        <v>582</v>
      </c>
      <c r="F608" s="15">
        <v>4550</v>
      </c>
      <c r="G608" s="15">
        <v>500</v>
      </c>
      <c r="H608" s="51">
        <v>4000</v>
      </c>
      <c r="I608" s="51">
        <v>3620</v>
      </c>
      <c r="J608" s="51">
        <v>3575.56</v>
      </c>
      <c r="K608" s="53">
        <f t="shared" si="12"/>
        <v>98.77237569060775</v>
      </c>
      <c r="L608" s="16"/>
    </row>
    <row r="609" spans="1:12" ht="12.75">
      <c r="A609" s="9">
        <v>603</v>
      </c>
      <c r="B609" s="9"/>
      <c r="C609" s="9"/>
      <c r="D609" s="9">
        <v>6050</v>
      </c>
      <c r="E609" s="14" t="s">
        <v>809</v>
      </c>
      <c r="F609" s="15" t="e">
        <f>SUM(#REF!)</f>
        <v>#REF!</v>
      </c>
      <c r="G609" s="15" t="e">
        <f>SUM(#REF!)</f>
        <v>#REF!</v>
      </c>
      <c r="H609" s="51">
        <f>SUM(H610:H610)</f>
        <v>800000</v>
      </c>
      <c r="I609" s="51">
        <f>SUM(I610:I610)</f>
        <v>623000</v>
      </c>
      <c r="J609" s="51">
        <f>SUM(J610:J610)</f>
        <v>355248.32</v>
      </c>
      <c r="K609" s="53">
        <f t="shared" si="12"/>
        <v>57.02220224719101</v>
      </c>
      <c r="L609" s="16"/>
    </row>
    <row r="610" spans="1:12" ht="12.75">
      <c r="A610" s="9">
        <v>604</v>
      </c>
      <c r="B610" s="9"/>
      <c r="C610" s="9"/>
      <c r="D610" s="9"/>
      <c r="E610" s="14" t="s">
        <v>433</v>
      </c>
      <c r="F610" s="15"/>
      <c r="G610" s="15"/>
      <c r="H610" s="51">
        <v>800000</v>
      </c>
      <c r="I610" s="51">
        <v>623000</v>
      </c>
      <c r="J610" s="51">
        <v>355248.32</v>
      </c>
      <c r="K610" s="53">
        <f t="shared" si="12"/>
        <v>57.02220224719101</v>
      </c>
      <c r="L610" s="16"/>
    </row>
    <row r="611" spans="1:12" ht="18" customHeight="1">
      <c r="A611" s="9">
        <v>605</v>
      </c>
      <c r="B611" s="9"/>
      <c r="C611" s="9"/>
      <c r="D611" s="9">
        <v>6060</v>
      </c>
      <c r="E611" s="14" t="s">
        <v>73</v>
      </c>
      <c r="F611" s="15"/>
      <c r="G611" s="15"/>
      <c r="H611" s="51">
        <f>SUM(H612)</f>
        <v>14000</v>
      </c>
      <c r="I611" s="51">
        <f>SUM(I612)</f>
        <v>14000</v>
      </c>
      <c r="J611" s="51">
        <f>SUM(J612)</f>
        <v>13732.38</v>
      </c>
      <c r="K611" s="53">
        <f t="shared" si="12"/>
        <v>98.08842857142857</v>
      </c>
      <c r="L611" s="16"/>
    </row>
    <row r="612" spans="1:12" ht="17.25" customHeight="1">
      <c r="A612" s="9">
        <v>606</v>
      </c>
      <c r="B612" s="9"/>
      <c r="C612" s="9"/>
      <c r="D612" s="9"/>
      <c r="E612" s="14" t="s">
        <v>434</v>
      </c>
      <c r="F612" s="15"/>
      <c r="G612" s="15"/>
      <c r="H612" s="51">
        <v>14000</v>
      </c>
      <c r="I612" s="51">
        <v>14000</v>
      </c>
      <c r="J612" s="51">
        <v>13732.38</v>
      </c>
      <c r="K612" s="53">
        <f t="shared" si="12"/>
        <v>98.08842857142857</v>
      </c>
      <c r="L612" s="16"/>
    </row>
    <row r="613" spans="1:12" ht="12.75">
      <c r="A613" s="9">
        <v>607</v>
      </c>
      <c r="B613" s="9" t="s">
        <v>732</v>
      </c>
      <c r="C613" s="13">
        <v>80110</v>
      </c>
      <c r="D613" s="13" t="s">
        <v>734</v>
      </c>
      <c r="E613" s="18" t="s">
        <v>132</v>
      </c>
      <c r="F613" s="19">
        <f>SUM(F614+F622+F626+F630+F634+F638+F646+F650+F654+F658+F662+F666+F673+F677+F680+F684+F642)</f>
        <v>3445505</v>
      </c>
      <c r="G613" s="19">
        <f>SUM(G614+G618+G622+G626+G630+G634+G638+G642+G646+G650+G654+G658+G662+G666+G670+G673+G677+G680+G684+G688+G691+G695)</f>
        <v>4324386</v>
      </c>
      <c r="H613" s="53">
        <f>SUM(H614+H618+H622+H626+H630+H634+H638+H642+H646+H650+H654+H658+H662+H666+H670+H673+H677+H680+H684+H688+H691+H695)</f>
        <v>4783332</v>
      </c>
      <c r="I613" s="53">
        <f>SUM(I614+I618+I622+I626+I630+I634+I638+I642+I646+I650+I654+I658+I662+I666+I670+I673+I677+I680+I684+I688+I691+I695)</f>
        <v>4596229</v>
      </c>
      <c r="J613" s="53">
        <f>SUM(J614+J618+J622+J626+J630+J634+J638+J642+J646+J650+J654+J658+J662+J666+J670+J673+J677+J680+J684+J688+J691+J695)</f>
        <v>4564598.04</v>
      </c>
      <c r="K613" s="53">
        <f t="shared" si="12"/>
        <v>99.31180626552768</v>
      </c>
      <c r="L613" s="20"/>
    </row>
    <row r="614" spans="1:12" ht="12.75">
      <c r="A614" s="9">
        <v>608</v>
      </c>
      <c r="B614" s="9" t="s">
        <v>732</v>
      </c>
      <c r="C614" s="9" t="s">
        <v>733</v>
      </c>
      <c r="D614" s="9">
        <v>3020</v>
      </c>
      <c r="E614" s="14" t="s">
        <v>706</v>
      </c>
      <c r="F614" s="15">
        <f>SUM(F615:F617)</f>
        <v>180750</v>
      </c>
      <c r="G614" s="15">
        <f>SUM(G615:G617)</f>
        <v>223200</v>
      </c>
      <c r="H614" s="51">
        <f>SUM(H615:H617)</f>
        <v>239000</v>
      </c>
      <c r="I614" s="51">
        <f>SUM(I615:I617)</f>
        <v>253700</v>
      </c>
      <c r="J614" s="51">
        <f>SUM(J615:J617)</f>
        <v>252350.2</v>
      </c>
      <c r="K614" s="53">
        <f t="shared" si="12"/>
        <v>99.46795427670477</v>
      </c>
      <c r="L614" s="16"/>
    </row>
    <row r="615" spans="1:12" ht="27" customHeight="1">
      <c r="A615" s="9">
        <v>609</v>
      </c>
      <c r="B615" s="9"/>
      <c r="C615" s="9"/>
      <c r="D615" s="9"/>
      <c r="E615" s="14" t="s">
        <v>360</v>
      </c>
      <c r="F615" s="15">
        <v>83000</v>
      </c>
      <c r="G615" s="15">
        <v>93200</v>
      </c>
      <c r="H615" s="51">
        <v>89000</v>
      </c>
      <c r="I615" s="51">
        <v>95800</v>
      </c>
      <c r="J615" s="51">
        <v>95560.69</v>
      </c>
      <c r="K615" s="53">
        <f t="shared" si="12"/>
        <v>99.75019832985387</v>
      </c>
      <c r="L615" s="16"/>
    </row>
    <row r="616" spans="1:12" ht="36.75" customHeight="1">
      <c r="A616" s="9">
        <v>610</v>
      </c>
      <c r="B616" s="9"/>
      <c r="C616" s="9"/>
      <c r="D616" s="9"/>
      <c r="E616" s="14" t="s">
        <v>361</v>
      </c>
      <c r="F616" s="15">
        <v>64050</v>
      </c>
      <c r="G616" s="15">
        <v>70000</v>
      </c>
      <c r="H616" s="51">
        <v>82000</v>
      </c>
      <c r="I616" s="51">
        <v>84400</v>
      </c>
      <c r="J616" s="51">
        <v>83735.55</v>
      </c>
      <c r="K616" s="53">
        <f t="shared" si="12"/>
        <v>99.21273696682465</v>
      </c>
      <c r="L616" s="16"/>
    </row>
    <row r="617" spans="1:12" ht="38.25" customHeight="1">
      <c r="A617" s="9">
        <v>611</v>
      </c>
      <c r="B617" s="9"/>
      <c r="C617" s="9"/>
      <c r="D617" s="9"/>
      <c r="E617" s="14" t="s">
        <v>362</v>
      </c>
      <c r="F617" s="15">
        <v>33700</v>
      </c>
      <c r="G617" s="15">
        <v>60000</v>
      </c>
      <c r="H617" s="51">
        <v>68000</v>
      </c>
      <c r="I617" s="51">
        <v>73500</v>
      </c>
      <c r="J617" s="51">
        <v>73053.96</v>
      </c>
      <c r="K617" s="53">
        <f t="shared" si="12"/>
        <v>99.39314285714286</v>
      </c>
      <c r="L617" s="16"/>
    </row>
    <row r="618" spans="1:12" ht="12.75">
      <c r="A618" s="9">
        <v>612</v>
      </c>
      <c r="B618" s="9"/>
      <c r="C618" s="9"/>
      <c r="D618" s="9">
        <v>3240</v>
      </c>
      <c r="E618" s="14" t="s">
        <v>656</v>
      </c>
      <c r="F618" s="15"/>
      <c r="G618" s="15">
        <f>SUM(G619:G621)</f>
        <v>19300</v>
      </c>
      <c r="H618" s="51">
        <f>SUM(H619:H621)</f>
        <v>21800</v>
      </c>
      <c r="I618" s="51">
        <f>SUM(I619:I621)</f>
        <v>20666</v>
      </c>
      <c r="J618" s="51">
        <f>SUM(J619:J621)</f>
        <v>20666</v>
      </c>
      <c r="K618" s="53">
        <f t="shared" si="12"/>
        <v>100</v>
      </c>
      <c r="L618" s="16"/>
    </row>
    <row r="619" spans="1:12" ht="17.25" customHeight="1">
      <c r="A619" s="9">
        <v>613</v>
      </c>
      <c r="B619" s="9"/>
      <c r="C619" s="9"/>
      <c r="D619" s="9"/>
      <c r="E619" s="14" t="s">
        <v>659</v>
      </c>
      <c r="F619" s="15"/>
      <c r="G619" s="15">
        <v>5300</v>
      </c>
      <c r="H619" s="51">
        <v>5300</v>
      </c>
      <c r="I619" s="51">
        <v>5300</v>
      </c>
      <c r="J619" s="51">
        <v>5300</v>
      </c>
      <c r="K619" s="53">
        <f t="shared" si="12"/>
        <v>100</v>
      </c>
      <c r="L619" s="16"/>
    </row>
    <row r="620" spans="1:12" ht="27.75" customHeight="1">
      <c r="A620" s="9">
        <v>614</v>
      </c>
      <c r="B620" s="9"/>
      <c r="C620" s="9"/>
      <c r="D620" s="9"/>
      <c r="E620" s="14" t="s">
        <v>660</v>
      </c>
      <c r="F620" s="15"/>
      <c r="G620" s="15">
        <v>8000</v>
      </c>
      <c r="H620" s="51">
        <v>8000</v>
      </c>
      <c r="I620" s="51">
        <v>5400</v>
      </c>
      <c r="J620" s="51">
        <v>5400</v>
      </c>
      <c r="K620" s="53">
        <f t="shared" si="12"/>
        <v>100</v>
      </c>
      <c r="L620" s="16"/>
    </row>
    <row r="621" spans="1:12" ht="15" customHeight="1">
      <c r="A621" s="9">
        <v>615</v>
      </c>
      <c r="B621" s="9"/>
      <c r="C621" s="9"/>
      <c r="D621" s="9"/>
      <c r="E621" s="14" t="s">
        <v>661</v>
      </c>
      <c r="F621" s="15"/>
      <c r="G621" s="15">
        <v>6000</v>
      </c>
      <c r="H621" s="51">
        <v>8500</v>
      </c>
      <c r="I621" s="51">
        <v>9966</v>
      </c>
      <c r="J621" s="51">
        <v>9966</v>
      </c>
      <c r="K621" s="53">
        <f t="shared" si="12"/>
        <v>100</v>
      </c>
      <c r="L621" s="16"/>
    </row>
    <row r="622" spans="1:12" ht="12.75">
      <c r="A622" s="9">
        <v>616</v>
      </c>
      <c r="B622" s="9" t="s">
        <v>732</v>
      </c>
      <c r="C622" s="9" t="s">
        <v>733</v>
      </c>
      <c r="D622" s="9">
        <v>4010</v>
      </c>
      <c r="E622" s="14" t="s">
        <v>45</v>
      </c>
      <c r="F622" s="15">
        <f>SUM(F623:F625)</f>
        <v>2162980</v>
      </c>
      <c r="G622" s="15">
        <f>SUM(G623:G625)</f>
        <v>2798000</v>
      </c>
      <c r="H622" s="51">
        <f>SUM(H623:H625)</f>
        <v>3100000</v>
      </c>
      <c r="I622" s="51">
        <f>SUM(I623:I625)</f>
        <v>2980000</v>
      </c>
      <c r="J622" s="51">
        <f>SUM(J623:J625)</f>
        <v>2972824.52</v>
      </c>
      <c r="K622" s="53">
        <f t="shared" si="12"/>
        <v>99.75921208053691</v>
      </c>
      <c r="L622" s="16"/>
    </row>
    <row r="623" spans="1:12" ht="25.5">
      <c r="A623" s="9">
        <v>617</v>
      </c>
      <c r="B623" s="9"/>
      <c r="C623" s="9"/>
      <c r="D623" s="9"/>
      <c r="E623" s="14" t="s">
        <v>499</v>
      </c>
      <c r="F623" s="15">
        <v>1023370</v>
      </c>
      <c r="G623" s="15">
        <v>1181000</v>
      </c>
      <c r="H623" s="51">
        <v>1300000</v>
      </c>
      <c r="I623" s="51">
        <v>1238000</v>
      </c>
      <c r="J623" s="51">
        <v>1234385.26</v>
      </c>
      <c r="K623" s="53">
        <f t="shared" si="12"/>
        <v>99.70801777059773</v>
      </c>
      <c r="L623" s="16"/>
    </row>
    <row r="624" spans="1:12" ht="25.5">
      <c r="A624" s="9">
        <v>618</v>
      </c>
      <c r="B624" s="9"/>
      <c r="C624" s="9"/>
      <c r="D624" s="9"/>
      <c r="E624" s="14" t="s">
        <v>500</v>
      </c>
      <c r="F624" s="15">
        <v>773710</v>
      </c>
      <c r="G624" s="15">
        <v>945000</v>
      </c>
      <c r="H624" s="51">
        <v>1040000</v>
      </c>
      <c r="I624" s="51">
        <v>970000</v>
      </c>
      <c r="J624" s="51">
        <v>967550.38</v>
      </c>
      <c r="K624" s="53">
        <f t="shared" si="12"/>
        <v>99.74746185567011</v>
      </c>
      <c r="L624" s="16"/>
    </row>
    <row r="625" spans="1:12" ht="25.5">
      <c r="A625" s="9">
        <v>619</v>
      </c>
      <c r="B625" s="9"/>
      <c r="C625" s="9"/>
      <c r="D625" s="9"/>
      <c r="E625" s="14" t="s">
        <v>501</v>
      </c>
      <c r="F625" s="15">
        <v>365900</v>
      </c>
      <c r="G625" s="15">
        <v>672000</v>
      </c>
      <c r="H625" s="51">
        <v>760000</v>
      </c>
      <c r="I625" s="51">
        <v>772000</v>
      </c>
      <c r="J625" s="51">
        <v>770888.88</v>
      </c>
      <c r="K625" s="53">
        <f t="shared" si="12"/>
        <v>99.8560725388601</v>
      </c>
      <c r="L625" s="16"/>
    </row>
    <row r="626" spans="1:12" ht="12.75">
      <c r="A626" s="9">
        <v>620</v>
      </c>
      <c r="B626" s="9" t="s">
        <v>732</v>
      </c>
      <c r="C626" s="9" t="s">
        <v>733</v>
      </c>
      <c r="D626" s="9">
        <v>4040</v>
      </c>
      <c r="E626" s="14" t="s">
        <v>46</v>
      </c>
      <c r="F626" s="15">
        <f>SUM(F627:F629)</f>
        <v>157969</v>
      </c>
      <c r="G626" s="15">
        <f>SUM(G627:G629)</f>
        <v>217030</v>
      </c>
      <c r="H626" s="51">
        <f>SUM(H627:H629)</f>
        <v>233800</v>
      </c>
      <c r="I626" s="51">
        <f>SUM(I627:I629)</f>
        <v>215690</v>
      </c>
      <c r="J626" s="51">
        <f>SUM(J627:J629)</f>
        <v>215675.36</v>
      </c>
      <c r="K626" s="53">
        <f t="shared" si="12"/>
        <v>99.99321248087533</v>
      </c>
      <c r="L626" s="16"/>
    </row>
    <row r="627" spans="1:12" ht="38.25" customHeight="1">
      <c r="A627" s="9">
        <v>621</v>
      </c>
      <c r="B627" s="9"/>
      <c r="C627" s="9"/>
      <c r="D627" s="9"/>
      <c r="E627" s="14" t="s">
        <v>295</v>
      </c>
      <c r="F627" s="15">
        <v>76945</v>
      </c>
      <c r="G627" s="15">
        <v>90270</v>
      </c>
      <c r="H627" s="51">
        <v>100000</v>
      </c>
      <c r="I627" s="51">
        <v>90000</v>
      </c>
      <c r="J627" s="51">
        <v>89991.89</v>
      </c>
      <c r="K627" s="53">
        <f t="shared" si="12"/>
        <v>99.9909888888889</v>
      </c>
      <c r="L627" s="16"/>
    </row>
    <row r="628" spans="1:12" ht="38.25" customHeight="1">
      <c r="A628" s="9">
        <v>622</v>
      </c>
      <c r="B628" s="9"/>
      <c r="C628" s="9"/>
      <c r="D628" s="9"/>
      <c r="E628" s="14" t="s">
        <v>296</v>
      </c>
      <c r="F628" s="15">
        <v>56785</v>
      </c>
      <c r="G628" s="15">
        <v>75500</v>
      </c>
      <c r="H628" s="51">
        <v>78000</v>
      </c>
      <c r="I628" s="51">
        <v>72420</v>
      </c>
      <c r="J628" s="51">
        <v>72413.54</v>
      </c>
      <c r="K628" s="53">
        <f aca="true" t="shared" si="13" ref="K628:K691">SUM(J628/I628)*100</f>
        <v>99.99107981220656</v>
      </c>
      <c r="L628" s="16"/>
    </row>
    <row r="629" spans="1:12" ht="38.25">
      <c r="A629" s="9">
        <v>623</v>
      </c>
      <c r="B629" s="9"/>
      <c r="C629" s="9"/>
      <c r="D629" s="9"/>
      <c r="E629" s="14" t="s">
        <v>297</v>
      </c>
      <c r="F629" s="15">
        <v>24239</v>
      </c>
      <c r="G629" s="15">
        <v>51260</v>
      </c>
      <c r="H629" s="51">
        <v>55800</v>
      </c>
      <c r="I629" s="51">
        <v>53270</v>
      </c>
      <c r="J629" s="51">
        <v>53269.93</v>
      </c>
      <c r="K629" s="53">
        <f t="shared" si="13"/>
        <v>99.99986859395533</v>
      </c>
      <c r="L629" s="16"/>
    </row>
    <row r="630" spans="1:12" ht="12.75">
      <c r="A630" s="9">
        <v>624</v>
      </c>
      <c r="B630" s="9" t="s">
        <v>732</v>
      </c>
      <c r="C630" s="9" t="s">
        <v>733</v>
      </c>
      <c r="D630" s="9">
        <v>4110</v>
      </c>
      <c r="E630" s="14" t="s">
        <v>0</v>
      </c>
      <c r="F630" s="15">
        <f>SUM(F631:F633)</f>
        <v>448700</v>
      </c>
      <c r="G630" s="15">
        <f>SUM(G631:G633)</f>
        <v>487700</v>
      </c>
      <c r="H630" s="51">
        <f>SUM(H631:H633)</f>
        <v>539000</v>
      </c>
      <c r="I630" s="51">
        <f>SUM(I631:I633)</f>
        <v>504750</v>
      </c>
      <c r="J630" s="51">
        <f>SUM(J631:J633)</f>
        <v>503542.39</v>
      </c>
      <c r="K630" s="53">
        <f t="shared" si="13"/>
        <v>99.76075086676572</v>
      </c>
      <c r="L630" s="16"/>
    </row>
    <row r="631" spans="1:12" ht="12.75">
      <c r="A631" s="9">
        <v>625</v>
      </c>
      <c r="B631" s="9"/>
      <c r="C631" s="9"/>
      <c r="D631" s="9"/>
      <c r="E631" s="14" t="s">
        <v>794</v>
      </c>
      <c r="F631" s="15">
        <v>211800</v>
      </c>
      <c r="G631" s="15">
        <v>209000</v>
      </c>
      <c r="H631" s="51">
        <v>230000</v>
      </c>
      <c r="I631" s="51">
        <v>208750</v>
      </c>
      <c r="J631" s="51">
        <v>208699.41</v>
      </c>
      <c r="K631" s="53">
        <f t="shared" si="13"/>
        <v>99.97576526946108</v>
      </c>
      <c r="L631" s="16"/>
    </row>
    <row r="632" spans="1:12" ht="12.75">
      <c r="A632" s="9">
        <v>626</v>
      </c>
      <c r="B632" s="9"/>
      <c r="C632" s="9"/>
      <c r="D632" s="9"/>
      <c r="E632" s="14" t="s">
        <v>795</v>
      </c>
      <c r="F632" s="15">
        <v>161000</v>
      </c>
      <c r="G632" s="15">
        <v>165000</v>
      </c>
      <c r="H632" s="51">
        <v>180000</v>
      </c>
      <c r="I632" s="51">
        <v>163750</v>
      </c>
      <c r="J632" s="51">
        <v>163035.2</v>
      </c>
      <c r="K632" s="53">
        <f t="shared" si="13"/>
        <v>99.56348091603054</v>
      </c>
      <c r="L632" s="16"/>
    </row>
    <row r="633" spans="1:12" ht="12.75">
      <c r="A633" s="9">
        <v>627</v>
      </c>
      <c r="B633" s="9"/>
      <c r="C633" s="9"/>
      <c r="D633" s="9"/>
      <c r="E633" s="14" t="s">
        <v>796</v>
      </c>
      <c r="F633" s="15">
        <v>75900</v>
      </c>
      <c r="G633" s="15">
        <v>113700</v>
      </c>
      <c r="H633" s="51">
        <v>129000</v>
      </c>
      <c r="I633" s="51">
        <v>132250</v>
      </c>
      <c r="J633" s="51">
        <v>131807.78</v>
      </c>
      <c r="K633" s="53">
        <f t="shared" si="13"/>
        <v>99.66561814744801</v>
      </c>
      <c r="L633" s="16"/>
    </row>
    <row r="634" spans="1:12" ht="12.75">
      <c r="A634" s="9">
        <v>628</v>
      </c>
      <c r="B634" s="9" t="s">
        <v>732</v>
      </c>
      <c r="C634" s="9" t="s">
        <v>733</v>
      </c>
      <c r="D634" s="9">
        <v>4120</v>
      </c>
      <c r="E634" s="14" t="s">
        <v>1</v>
      </c>
      <c r="F634" s="15">
        <f>SUM(F635:F637)</f>
        <v>61210</v>
      </c>
      <c r="G634" s="15">
        <f>SUM(G635:G637)</f>
        <v>75000</v>
      </c>
      <c r="H634" s="51">
        <f>SUM(H635:H637)</f>
        <v>85500</v>
      </c>
      <c r="I634" s="51">
        <f>SUM(I635:I637)</f>
        <v>81550</v>
      </c>
      <c r="J634" s="51">
        <f>SUM(J635:J637)</f>
        <v>81237.59999999999</v>
      </c>
      <c r="K634" s="53">
        <f t="shared" si="13"/>
        <v>99.61692213366032</v>
      </c>
      <c r="L634" s="16"/>
    </row>
    <row r="635" spans="1:12" ht="12.75">
      <c r="A635" s="9">
        <v>629</v>
      </c>
      <c r="B635" s="9"/>
      <c r="C635" s="9"/>
      <c r="D635" s="9"/>
      <c r="E635" s="14" t="s">
        <v>316</v>
      </c>
      <c r="F635" s="15">
        <v>28860</v>
      </c>
      <c r="G635" s="15">
        <v>31000</v>
      </c>
      <c r="H635" s="51">
        <v>36000</v>
      </c>
      <c r="I635" s="51">
        <v>33750</v>
      </c>
      <c r="J635" s="51">
        <v>33507.52</v>
      </c>
      <c r="K635" s="53">
        <f t="shared" si="13"/>
        <v>99.28154074074072</v>
      </c>
      <c r="L635" s="16"/>
    </row>
    <row r="636" spans="1:12" ht="12.75">
      <c r="A636" s="9">
        <v>630</v>
      </c>
      <c r="B636" s="9"/>
      <c r="C636" s="9"/>
      <c r="D636" s="9"/>
      <c r="E636" s="14" t="s">
        <v>315</v>
      </c>
      <c r="F636" s="15">
        <v>22000</v>
      </c>
      <c r="G636" s="15">
        <v>26000</v>
      </c>
      <c r="H636" s="51">
        <v>28500</v>
      </c>
      <c r="I636" s="51">
        <v>26600</v>
      </c>
      <c r="J636" s="51">
        <v>26572.55</v>
      </c>
      <c r="K636" s="53">
        <f t="shared" si="13"/>
        <v>99.89680451127819</v>
      </c>
      <c r="L636" s="16"/>
    </row>
    <row r="637" spans="1:12" ht="12.75">
      <c r="A637" s="9">
        <v>631</v>
      </c>
      <c r="B637" s="9"/>
      <c r="C637" s="9"/>
      <c r="D637" s="9"/>
      <c r="E637" s="14" t="s">
        <v>314</v>
      </c>
      <c r="F637" s="15">
        <v>10350</v>
      </c>
      <c r="G637" s="15">
        <v>18000</v>
      </c>
      <c r="H637" s="51">
        <v>21000</v>
      </c>
      <c r="I637" s="51">
        <v>21200</v>
      </c>
      <c r="J637" s="51">
        <v>21157.53</v>
      </c>
      <c r="K637" s="53">
        <f t="shared" si="13"/>
        <v>99.79966981132074</v>
      </c>
      <c r="L637" s="16"/>
    </row>
    <row r="638" spans="1:12" ht="12.75">
      <c r="A638" s="9">
        <v>632</v>
      </c>
      <c r="B638" s="9"/>
      <c r="C638" s="9"/>
      <c r="D638" s="9">
        <v>4140</v>
      </c>
      <c r="E638" s="14" t="s">
        <v>693</v>
      </c>
      <c r="F638" s="15">
        <f>SUM(F639:F641)</f>
        <v>15140</v>
      </c>
      <c r="G638" s="15">
        <f>SUM(G639:G641)</f>
        <v>21444</v>
      </c>
      <c r="H638" s="51">
        <f>SUM(H639:H641)</f>
        <v>21558</v>
      </c>
      <c r="I638" s="51">
        <f>SUM(I639:I641)</f>
        <v>0</v>
      </c>
      <c r="J638" s="51">
        <f>SUM(J639:J641)</f>
        <v>0</v>
      </c>
      <c r="K638" s="53" t="e">
        <f t="shared" si="13"/>
        <v>#DIV/0!</v>
      </c>
      <c r="L638" s="16"/>
    </row>
    <row r="639" spans="1:12" ht="12.75">
      <c r="A639" s="9">
        <v>633</v>
      </c>
      <c r="B639" s="9"/>
      <c r="C639" s="9"/>
      <c r="D639" s="9"/>
      <c r="E639" s="14" t="s">
        <v>313</v>
      </c>
      <c r="F639" s="15">
        <v>6900</v>
      </c>
      <c r="G639" s="15">
        <v>8484</v>
      </c>
      <c r="H639" s="51">
        <v>8722</v>
      </c>
      <c r="I639" s="51">
        <v>0</v>
      </c>
      <c r="J639" s="51">
        <v>0</v>
      </c>
      <c r="K639" s="53" t="e">
        <f t="shared" si="13"/>
        <v>#DIV/0!</v>
      </c>
      <c r="L639" s="16"/>
    </row>
    <row r="640" spans="1:12" ht="12.75">
      <c r="A640" s="9">
        <v>634</v>
      </c>
      <c r="B640" s="9"/>
      <c r="C640" s="9"/>
      <c r="D640" s="9"/>
      <c r="E640" s="14" t="s">
        <v>312</v>
      </c>
      <c r="F640" s="15">
        <v>6160</v>
      </c>
      <c r="G640" s="15">
        <v>6480</v>
      </c>
      <c r="H640" s="51">
        <v>7282</v>
      </c>
      <c r="I640" s="51">
        <v>0</v>
      </c>
      <c r="J640" s="51">
        <v>0</v>
      </c>
      <c r="K640" s="53" t="e">
        <f t="shared" si="13"/>
        <v>#DIV/0!</v>
      </c>
      <c r="L640" s="16"/>
    </row>
    <row r="641" spans="1:12" ht="12.75">
      <c r="A641" s="9">
        <v>635</v>
      </c>
      <c r="B641" s="9"/>
      <c r="C641" s="9"/>
      <c r="D641" s="9"/>
      <c r="E641" s="14" t="s">
        <v>311</v>
      </c>
      <c r="F641" s="15">
        <v>2080</v>
      </c>
      <c r="G641" s="15">
        <v>6480</v>
      </c>
      <c r="H641" s="51">
        <v>5554</v>
      </c>
      <c r="I641" s="51">
        <v>0</v>
      </c>
      <c r="J641" s="51">
        <v>0</v>
      </c>
      <c r="K641" s="53" t="e">
        <f t="shared" si="13"/>
        <v>#DIV/0!</v>
      </c>
      <c r="L641" s="16"/>
    </row>
    <row r="642" spans="1:12" ht="12.75">
      <c r="A642" s="9">
        <v>636</v>
      </c>
      <c r="B642" s="9"/>
      <c r="C642" s="9"/>
      <c r="D642" s="9">
        <v>4170</v>
      </c>
      <c r="E642" s="14" t="s">
        <v>524</v>
      </c>
      <c r="F642" s="15">
        <f>SUM(F643+F645+F644)</f>
        <v>22000</v>
      </c>
      <c r="G642" s="15">
        <f>SUM(G643+G645+G644)</f>
        <v>9500</v>
      </c>
      <c r="H642" s="51">
        <f>SUM(H643+H645+H644)</f>
        <v>3000</v>
      </c>
      <c r="I642" s="51">
        <f>SUM(I643+I645+I644)</f>
        <v>2160</v>
      </c>
      <c r="J642" s="51">
        <f>SUM(J643+J645+J644)</f>
        <v>803.04</v>
      </c>
      <c r="K642" s="53">
        <f t="shared" si="13"/>
        <v>37.17777777777778</v>
      </c>
      <c r="L642" s="16"/>
    </row>
    <row r="643" spans="1:12" ht="42" customHeight="1">
      <c r="A643" s="9">
        <v>637</v>
      </c>
      <c r="B643" s="9"/>
      <c r="C643" s="9"/>
      <c r="D643" s="9"/>
      <c r="E643" s="14" t="s">
        <v>502</v>
      </c>
      <c r="F643" s="15">
        <v>2000</v>
      </c>
      <c r="G643" s="15">
        <v>1500</v>
      </c>
      <c r="H643" s="51">
        <v>1000</v>
      </c>
      <c r="I643" s="51">
        <v>1000</v>
      </c>
      <c r="J643" s="51">
        <v>151.52</v>
      </c>
      <c r="K643" s="53">
        <f t="shared" si="13"/>
        <v>15.152000000000001</v>
      </c>
      <c r="L643" s="16"/>
    </row>
    <row r="644" spans="1:12" ht="38.25">
      <c r="A644" s="9">
        <v>638</v>
      </c>
      <c r="B644" s="9"/>
      <c r="C644" s="9"/>
      <c r="D644" s="9"/>
      <c r="E644" s="14" t="s">
        <v>503</v>
      </c>
      <c r="F644" s="15">
        <v>15000</v>
      </c>
      <c r="G644" s="15">
        <v>5000</v>
      </c>
      <c r="H644" s="51">
        <v>1000</v>
      </c>
      <c r="I644" s="51">
        <v>1000</v>
      </c>
      <c r="J644" s="51">
        <v>500</v>
      </c>
      <c r="K644" s="53">
        <f t="shared" si="13"/>
        <v>50</v>
      </c>
      <c r="L644" s="16"/>
    </row>
    <row r="645" spans="1:12" ht="27" customHeight="1">
      <c r="A645" s="9">
        <v>639</v>
      </c>
      <c r="B645" s="9"/>
      <c r="C645" s="9"/>
      <c r="D645" s="9"/>
      <c r="E645" s="14" t="s">
        <v>504</v>
      </c>
      <c r="F645" s="15">
        <v>5000</v>
      </c>
      <c r="G645" s="15">
        <v>3000</v>
      </c>
      <c r="H645" s="51">
        <v>1000</v>
      </c>
      <c r="I645" s="51">
        <v>160</v>
      </c>
      <c r="J645" s="51">
        <v>151.52</v>
      </c>
      <c r="K645" s="53">
        <f t="shared" si="13"/>
        <v>94.7</v>
      </c>
      <c r="L645" s="16"/>
    </row>
    <row r="646" spans="1:12" ht="12.75">
      <c r="A646" s="9">
        <v>640</v>
      </c>
      <c r="B646" s="9" t="s">
        <v>732</v>
      </c>
      <c r="C646" s="9" t="s">
        <v>733</v>
      </c>
      <c r="D646" s="9">
        <v>4210</v>
      </c>
      <c r="E646" s="14" t="s">
        <v>742</v>
      </c>
      <c r="F646" s="15">
        <f>SUM(F647:F649)</f>
        <v>83400</v>
      </c>
      <c r="G646" s="15">
        <f>SUM(G647:G649)</f>
        <v>85000</v>
      </c>
      <c r="H646" s="51">
        <f>SUM(H647:H649)</f>
        <v>105000</v>
      </c>
      <c r="I646" s="51">
        <f>SUM(I647:I649)</f>
        <v>118123</v>
      </c>
      <c r="J646" s="51">
        <f>SUM(J647:J649)</f>
        <v>115562.34</v>
      </c>
      <c r="K646" s="53">
        <f t="shared" si="13"/>
        <v>97.83220879930242</v>
      </c>
      <c r="L646" s="16"/>
    </row>
    <row r="647" spans="1:12" ht="38.25">
      <c r="A647" s="9">
        <v>641</v>
      </c>
      <c r="B647" s="9"/>
      <c r="C647" s="9"/>
      <c r="D647" s="9"/>
      <c r="E647" s="14" t="s">
        <v>55</v>
      </c>
      <c r="F647" s="15">
        <v>25400</v>
      </c>
      <c r="G647" s="15">
        <v>15000</v>
      </c>
      <c r="H647" s="51">
        <v>15000</v>
      </c>
      <c r="I647" s="51">
        <v>22885</v>
      </c>
      <c r="J647" s="51">
        <v>22719.45</v>
      </c>
      <c r="K647" s="53">
        <f t="shared" si="13"/>
        <v>99.27660039327071</v>
      </c>
      <c r="L647" s="16"/>
    </row>
    <row r="648" spans="1:12" ht="53.25" customHeight="1">
      <c r="A648" s="9">
        <v>642</v>
      </c>
      <c r="B648" s="9"/>
      <c r="C648" s="9"/>
      <c r="D648" s="9"/>
      <c r="E648" s="14" t="s">
        <v>56</v>
      </c>
      <c r="F648" s="15">
        <v>26000</v>
      </c>
      <c r="G648" s="15">
        <v>35000</v>
      </c>
      <c r="H648" s="51">
        <v>55000</v>
      </c>
      <c r="I648" s="51">
        <v>62738</v>
      </c>
      <c r="J648" s="51">
        <v>62653.11</v>
      </c>
      <c r="K648" s="53">
        <f t="shared" si="13"/>
        <v>99.8646912556983</v>
      </c>
      <c r="L648" s="16"/>
    </row>
    <row r="649" spans="1:12" ht="48" customHeight="1">
      <c r="A649" s="9">
        <v>643</v>
      </c>
      <c r="B649" s="9"/>
      <c r="C649" s="9"/>
      <c r="D649" s="9"/>
      <c r="E649" s="14" t="s">
        <v>57</v>
      </c>
      <c r="F649" s="15">
        <v>32000</v>
      </c>
      <c r="G649" s="15">
        <v>35000</v>
      </c>
      <c r="H649" s="51">
        <v>35000</v>
      </c>
      <c r="I649" s="51">
        <v>32500</v>
      </c>
      <c r="J649" s="51">
        <v>30189.78</v>
      </c>
      <c r="K649" s="53">
        <f t="shared" si="13"/>
        <v>92.89163076923077</v>
      </c>
      <c r="L649" s="16"/>
    </row>
    <row r="650" spans="1:12" ht="12.75">
      <c r="A650" s="9">
        <v>644</v>
      </c>
      <c r="B650" s="9" t="s">
        <v>732</v>
      </c>
      <c r="C650" s="9" t="s">
        <v>733</v>
      </c>
      <c r="D650" s="9">
        <v>4240</v>
      </c>
      <c r="E650" s="14" t="s">
        <v>136</v>
      </c>
      <c r="F650" s="15">
        <f>SUM(F651:F653)</f>
        <v>60600</v>
      </c>
      <c r="G650" s="15">
        <f>SUM(G651:G653)</f>
        <v>63000</v>
      </c>
      <c r="H650" s="51">
        <f>SUM(H651:H653)</f>
        <v>83000</v>
      </c>
      <c r="I650" s="51">
        <f>SUM(I651:I653)</f>
        <v>78500</v>
      </c>
      <c r="J650" s="51">
        <f>SUM(J651:J653)</f>
        <v>77466.31</v>
      </c>
      <c r="K650" s="53">
        <f t="shared" si="13"/>
        <v>98.6831974522293</v>
      </c>
      <c r="L650" s="16"/>
    </row>
    <row r="651" spans="1:12" ht="24" customHeight="1">
      <c r="A651" s="9">
        <v>645</v>
      </c>
      <c r="B651" s="9"/>
      <c r="C651" s="9"/>
      <c r="D651" s="9"/>
      <c r="E651" s="14" t="s">
        <v>302</v>
      </c>
      <c r="F651" s="15">
        <v>30000</v>
      </c>
      <c r="G651" s="15">
        <v>23000</v>
      </c>
      <c r="H651" s="51">
        <v>23000</v>
      </c>
      <c r="I651" s="51">
        <v>18500</v>
      </c>
      <c r="J651" s="51">
        <v>18469.37</v>
      </c>
      <c r="K651" s="53">
        <f t="shared" si="13"/>
        <v>99.83443243243244</v>
      </c>
      <c r="L651" s="16"/>
    </row>
    <row r="652" spans="1:12" ht="24.75" customHeight="1">
      <c r="A652" s="9">
        <v>646</v>
      </c>
      <c r="B652" s="9"/>
      <c r="C652" s="9"/>
      <c r="D652" s="9"/>
      <c r="E652" s="14" t="s">
        <v>401</v>
      </c>
      <c r="F652" s="15">
        <v>10600</v>
      </c>
      <c r="G652" s="15">
        <v>20000</v>
      </c>
      <c r="H652" s="51">
        <v>35000</v>
      </c>
      <c r="I652" s="51">
        <v>35000</v>
      </c>
      <c r="J652" s="51">
        <v>34721.85</v>
      </c>
      <c r="K652" s="53">
        <f t="shared" si="13"/>
        <v>99.20528571428571</v>
      </c>
      <c r="L652" s="16"/>
    </row>
    <row r="653" spans="1:12" ht="25.5">
      <c r="A653" s="9">
        <v>647</v>
      </c>
      <c r="B653" s="9"/>
      <c r="C653" s="9"/>
      <c r="D653" s="9"/>
      <c r="E653" s="14" t="s">
        <v>301</v>
      </c>
      <c r="F653" s="15">
        <v>20000</v>
      </c>
      <c r="G653" s="15">
        <v>20000</v>
      </c>
      <c r="H653" s="51">
        <v>25000</v>
      </c>
      <c r="I653" s="51">
        <v>25000</v>
      </c>
      <c r="J653" s="51">
        <v>24275.09</v>
      </c>
      <c r="K653" s="53">
        <f t="shared" si="13"/>
        <v>97.10036</v>
      </c>
      <c r="L653" s="16"/>
    </row>
    <row r="654" spans="1:12" ht="12.75">
      <c r="A654" s="9">
        <v>648</v>
      </c>
      <c r="B654" s="9" t="s">
        <v>732</v>
      </c>
      <c r="C654" s="9" t="s">
        <v>733</v>
      </c>
      <c r="D654" s="9">
        <v>4260</v>
      </c>
      <c r="E654" s="14" t="s">
        <v>744</v>
      </c>
      <c r="F654" s="15">
        <f>SUM(F655:F657)</f>
        <v>47000</v>
      </c>
      <c r="G654" s="15">
        <f>SUM(G655:G657)</f>
        <v>66500</v>
      </c>
      <c r="H654" s="51">
        <f>SUM(H655:H657)</f>
        <v>72000</v>
      </c>
      <c r="I654" s="51">
        <f>SUM(I655:I657)</f>
        <v>72000</v>
      </c>
      <c r="J654" s="51">
        <f>SUM(J655:J657)</f>
        <v>67801.23</v>
      </c>
      <c r="K654" s="53">
        <f t="shared" si="13"/>
        <v>94.168375</v>
      </c>
      <c r="L654" s="16"/>
    </row>
    <row r="655" spans="1:12" ht="12.75">
      <c r="A655" s="9">
        <v>649</v>
      </c>
      <c r="B655" s="9"/>
      <c r="C655" s="9"/>
      <c r="D655" s="9"/>
      <c r="E655" s="14" t="s">
        <v>662</v>
      </c>
      <c r="F655" s="15">
        <v>15000</v>
      </c>
      <c r="G655" s="15">
        <v>16500</v>
      </c>
      <c r="H655" s="51">
        <v>17000</v>
      </c>
      <c r="I655" s="51">
        <v>17000</v>
      </c>
      <c r="J655" s="51">
        <v>16999.73</v>
      </c>
      <c r="K655" s="53">
        <f t="shared" si="13"/>
        <v>99.99841176470588</v>
      </c>
      <c r="L655" s="16"/>
    </row>
    <row r="656" spans="1:12" ht="12.75">
      <c r="A656" s="9">
        <v>650</v>
      </c>
      <c r="B656" s="9"/>
      <c r="C656" s="9"/>
      <c r="D656" s="9"/>
      <c r="E656" s="14" t="s">
        <v>663</v>
      </c>
      <c r="F656" s="15">
        <v>20000</v>
      </c>
      <c r="G656" s="15">
        <v>30000</v>
      </c>
      <c r="H656" s="51">
        <v>30000</v>
      </c>
      <c r="I656" s="51">
        <v>30000</v>
      </c>
      <c r="J656" s="51">
        <v>29999.39</v>
      </c>
      <c r="K656" s="53">
        <f t="shared" si="13"/>
        <v>99.99796666666666</v>
      </c>
      <c r="L656" s="16"/>
    </row>
    <row r="657" spans="1:12" ht="12.75">
      <c r="A657" s="9">
        <v>651</v>
      </c>
      <c r="B657" s="9"/>
      <c r="C657" s="9"/>
      <c r="D657" s="9"/>
      <c r="E657" s="14" t="s">
        <v>664</v>
      </c>
      <c r="F657" s="15">
        <v>12000</v>
      </c>
      <c r="G657" s="15">
        <v>20000</v>
      </c>
      <c r="H657" s="51">
        <v>25000</v>
      </c>
      <c r="I657" s="51">
        <v>25000</v>
      </c>
      <c r="J657" s="51">
        <v>20802.11</v>
      </c>
      <c r="K657" s="53">
        <f t="shared" si="13"/>
        <v>83.20844000000001</v>
      </c>
      <c r="L657" s="16"/>
    </row>
    <row r="658" spans="1:12" ht="12.75">
      <c r="A658" s="9">
        <v>652</v>
      </c>
      <c r="B658" s="9" t="s">
        <v>732</v>
      </c>
      <c r="C658" s="9" t="s">
        <v>733</v>
      </c>
      <c r="D658" s="9">
        <v>4270</v>
      </c>
      <c r="E658" s="14" t="s">
        <v>745</v>
      </c>
      <c r="F658" s="15">
        <f>SUM(F659:F661)</f>
        <v>11100</v>
      </c>
      <c r="G658" s="15">
        <f>SUM(G659:G661)</f>
        <v>21000</v>
      </c>
      <c r="H658" s="51">
        <f>SUM(H659:H661)</f>
        <v>16000</v>
      </c>
      <c r="I658" s="51">
        <f>SUM(I659:I661)</f>
        <v>16000</v>
      </c>
      <c r="J658" s="51">
        <f>SUM(J659:J661)</f>
        <v>13233.73</v>
      </c>
      <c r="K658" s="53">
        <f t="shared" si="13"/>
        <v>82.7108125</v>
      </c>
      <c r="L658" s="16"/>
    </row>
    <row r="659" spans="1:12" ht="27" customHeight="1">
      <c r="A659" s="9">
        <v>653</v>
      </c>
      <c r="B659" s="9"/>
      <c r="C659" s="9"/>
      <c r="D659" s="9"/>
      <c r="E659" s="14" t="s">
        <v>298</v>
      </c>
      <c r="F659" s="15">
        <v>3000</v>
      </c>
      <c r="G659" s="15">
        <v>10000</v>
      </c>
      <c r="H659" s="51">
        <v>5000</v>
      </c>
      <c r="I659" s="51">
        <v>5000</v>
      </c>
      <c r="J659" s="51">
        <v>4994.66</v>
      </c>
      <c r="K659" s="53">
        <f t="shared" si="13"/>
        <v>99.8932</v>
      </c>
      <c r="L659" s="16"/>
    </row>
    <row r="660" spans="1:12" ht="26.25" customHeight="1">
      <c r="A660" s="9">
        <v>654</v>
      </c>
      <c r="B660" s="9"/>
      <c r="C660" s="9"/>
      <c r="D660" s="9"/>
      <c r="E660" s="14" t="s">
        <v>299</v>
      </c>
      <c r="F660" s="15">
        <v>4100</v>
      </c>
      <c r="G660" s="15">
        <v>6000</v>
      </c>
      <c r="H660" s="51">
        <v>6000</v>
      </c>
      <c r="I660" s="51">
        <v>6000</v>
      </c>
      <c r="J660" s="51">
        <v>3302.12</v>
      </c>
      <c r="K660" s="53">
        <f t="shared" si="13"/>
        <v>55.035333333333334</v>
      </c>
      <c r="L660" s="16"/>
    </row>
    <row r="661" spans="1:12" ht="25.5">
      <c r="A661" s="9">
        <v>655</v>
      </c>
      <c r="B661" s="9"/>
      <c r="C661" s="9"/>
      <c r="D661" s="9"/>
      <c r="E661" s="14" t="s">
        <v>303</v>
      </c>
      <c r="F661" s="15">
        <v>4000</v>
      </c>
      <c r="G661" s="15">
        <v>5000</v>
      </c>
      <c r="H661" s="51">
        <v>5000</v>
      </c>
      <c r="I661" s="51">
        <v>5000</v>
      </c>
      <c r="J661" s="51">
        <v>4936.95</v>
      </c>
      <c r="K661" s="53">
        <f t="shared" si="13"/>
        <v>98.739</v>
      </c>
      <c r="L661" s="16"/>
    </row>
    <row r="662" spans="1:12" ht="12.75">
      <c r="A662" s="9">
        <v>656</v>
      </c>
      <c r="B662" s="9"/>
      <c r="C662" s="9"/>
      <c r="D662" s="9">
        <v>4280</v>
      </c>
      <c r="E662" s="14" t="s">
        <v>609</v>
      </c>
      <c r="F662" s="15">
        <f>SUM(F663:F665)</f>
        <v>4900</v>
      </c>
      <c r="G662" s="15">
        <f>SUM(G663:G665)</f>
        <v>3000</v>
      </c>
      <c r="H662" s="51">
        <f>SUM(H663:H665)</f>
        <v>3000</v>
      </c>
      <c r="I662" s="51">
        <f>SUM(I663:I665)</f>
        <v>3400</v>
      </c>
      <c r="J662" s="51">
        <f>SUM(J663:J665)</f>
        <v>2625</v>
      </c>
      <c r="K662" s="53">
        <f t="shared" si="13"/>
        <v>77.20588235294117</v>
      </c>
      <c r="L662" s="16"/>
    </row>
    <row r="663" spans="1:12" ht="28.5" customHeight="1">
      <c r="A663" s="9">
        <v>657</v>
      </c>
      <c r="B663" s="9"/>
      <c r="C663" s="9"/>
      <c r="D663" s="9"/>
      <c r="E663" s="14" t="s">
        <v>310</v>
      </c>
      <c r="F663" s="15">
        <v>2100</v>
      </c>
      <c r="G663" s="15">
        <v>1000</v>
      </c>
      <c r="H663" s="51">
        <v>1000</v>
      </c>
      <c r="I663" s="51">
        <v>1000</v>
      </c>
      <c r="J663" s="51">
        <v>820</v>
      </c>
      <c r="K663" s="53">
        <f t="shared" si="13"/>
        <v>82</v>
      </c>
      <c r="L663" s="16"/>
    </row>
    <row r="664" spans="1:12" ht="27" customHeight="1">
      <c r="A664" s="9">
        <v>658</v>
      </c>
      <c r="B664" s="9"/>
      <c r="C664" s="9"/>
      <c r="D664" s="9"/>
      <c r="E664" s="14" t="s">
        <v>309</v>
      </c>
      <c r="F664" s="15">
        <v>1600</v>
      </c>
      <c r="G664" s="15">
        <v>1500</v>
      </c>
      <c r="H664" s="51">
        <v>1500</v>
      </c>
      <c r="I664" s="51">
        <v>1900</v>
      </c>
      <c r="J664" s="51">
        <v>1605</v>
      </c>
      <c r="K664" s="53">
        <f t="shared" si="13"/>
        <v>84.47368421052632</v>
      </c>
      <c r="L664" s="16"/>
    </row>
    <row r="665" spans="1:12" ht="24.75" customHeight="1">
      <c r="A665" s="9">
        <v>659</v>
      </c>
      <c r="B665" s="9"/>
      <c r="C665" s="9"/>
      <c r="D665" s="9"/>
      <c r="E665" s="14" t="s">
        <v>308</v>
      </c>
      <c r="F665" s="15">
        <v>1200</v>
      </c>
      <c r="G665" s="15">
        <v>500</v>
      </c>
      <c r="H665" s="51">
        <v>500</v>
      </c>
      <c r="I665" s="51">
        <v>500</v>
      </c>
      <c r="J665" s="51">
        <v>200</v>
      </c>
      <c r="K665" s="53">
        <f t="shared" si="13"/>
        <v>40</v>
      </c>
      <c r="L665" s="16"/>
    </row>
    <row r="666" spans="1:12" ht="12.75">
      <c r="A666" s="9">
        <v>660</v>
      </c>
      <c r="B666" s="9" t="s">
        <v>732</v>
      </c>
      <c r="C666" s="9" t="s">
        <v>733</v>
      </c>
      <c r="D666" s="9">
        <v>4300</v>
      </c>
      <c r="E666" s="14" t="s">
        <v>807</v>
      </c>
      <c r="F666" s="15">
        <f>SUM(F667:F669)</f>
        <v>46700</v>
      </c>
      <c r="G666" s="15">
        <f>SUM(G667:G669)</f>
        <v>50000</v>
      </c>
      <c r="H666" s="51">
        <f>SUM(H667:H669)</f>
        <v>57000</v>
      </c>
      <c r="I666" s="51">
        <f>SUM(I667:I669)</f>
        <v>50750</v>
      </c>
      <c r="J666" s="51">
        <f>SUM(J667:J669)</f>
        <v>42916.35</v>
      </c>
      <c r="K666" s="53">
        <f t="shared" si="13"/>
        <v>84.56423645320197</v>
      </c>
      <c r="L666" s="16"/>
    </row>
    <row r="667" spans="1:12" ht="51">
      <c r="A667" s="9">
        <v>661</v>
      </c>
      <c r="B667" s="9"/>
      <c r="C667" s="9"/>
      <c r="D667" s="9"/>
      <c r="E667" s="14" t="s">
        <v>505</v>
      </c>
      <c r="F667" s="15">
        <v>15700</v>
      </c>
      <c r="G667" s="15">
        <v>15000</v>
      </c>
      <c r="H667" s="51">
        <v>12000</v>
      </c>
      <c r="I667" s="51">
        <v>11750</v>
      </c>
      <c r="J667" s="51">
        <v>11617.2</v>
      </c>
      <c r="K667" s="53">
        <f t="shared" si="13"/>
        <v>98.86978723404256</v>
      </c>
      <c r="L667" s="16"/>
    </row>
    <row r="668" spans="1:12" ht="51">
      <c r="A668" s="9">
        <v>662</v>
      </c>
      <c r="B668" s="9"/>
      <c r="C668" s="9"/>
      <c r="D668" s="9"/>
      <c r="E668" s="14" t="s">
        <v>506</v>
      </c>
      <c r="F668" s="15">
        <v>18000</v>
      </c>
      <c r="G668" s="15">
        <v>20000</v>
      </c>
      <c r="H668" s="51">
        <v>30000</v>
      </c>
      <c r="I668" s="51">
        <v>24000</v>
      </c>
      <c r="J668" s="51">
        <v>20859.18</v>
      </c>
      <c r="K668" s="53">
        <f t="shared" si="13"/>
        <v>86.91324999999999</v>
      </c>
      <c r="L668" s="16"/>
    </row>
    <row r="669" spans="1:12" ht="38.25">
      <c r="A669" s="9">
        <v>663</v>
      </c>
      <c r="B669" s="9"/>
      <c r="C669" s="9"/>
      <c r="D669" s="9"/>
      <c r="E669" s="14" t="s">
        <v>507</v>
      </c>
      <c r="F669" s="15">
        <v>13000</v>
      </c>
      <c r="G669" s="15">
        <v>15000</v>
      </c>
      <c r="H669" s="51">
        <v>15000</v>
      </c>
      <c r="I669" s="51">
        <v>15000</v>
      </c>
      <c r="J669" s="51">
        <v>10439.97</v>
      </c>
      <c r="K669" s="53">
        <f t="shared" si="13"/>
        <v>69.5998</v>
      </c>
      <c r="L669" s="16"/>
    </row>
    <row r="670" spans="1:12" ht="25.5">
      <c r="A670" s="9">
        <v>664</v>
      </c>
      <c r="B670" s="9"/>
      <c r="C670" s="9"/>
      <c r="D670" s="9">
        <v>4370</v>
      </c>
      <c r="E670" s="14" t="s">
        <v>281</v>
      </c>
      <c r="F670" s="15">
        <f>SUM(F671:F673)</f>
        <v>206095</v>
      </c>
      <c r="G670" s="15">
        <f>SUM(G671+G672)</f>
        <v>6800</v>
      </c>
      <c r="H670" s="51">
        <f>SUM(H671+H672)</f>
        <v>5500</v>
      </c>
      <c r="I670" s="51">
        <f>SUM(I671+I672)</f>
        <v>3610</v>
      </c>
      <c r="J670" s="51">
        <f>SUM(J671+J672)</f>
        <v>3329.0299999999997</v>
      </c>
      <c r="K670" s="53">
        <f t="shared" si="13"/>
        <v>92.21689750692519</v>
      </c>
      <c r="L670" s="16"/>
    </row>
    <row r="671" spans="1:12" ht="27" customHeight="1">
      <c r="A671" s="9">
        <v>665</v>
      </c>
      <c r="B671" s="9"/>
      <c r="C671" s="9"/>
      <c r="D671" s="9"/>
      <c r="E671" s="14" t="s">
        <v>304</v>
      </c>
      <c r="F671" s="15">
        <v>116500</v>
      </c>
      <c r="G671" s="15">
        <v>3800</v>
      </c>
      <c r="H671" s="51">
        <v>2500</v>
      </c>
      <c r="I671" s="51">
        <v>1560</v>
      </c>
      <c r="J671" s="51">
        <v>1344.57</v>
      </c>
      <c r="K671" s="53">
        <f t="shared" si="13"/>
        <v>86.1903846153846</v>
      </c>
      <c r="L671" s="16"/>
    </row>
    <row r="672" spans="1:12" ht="25.5" customHeight="1">
      <c r="A672" s="9">
        <v>666</v>
      </c>
      <c r="B672" s="9"/>
      <c r="C672" s="9"/>
      <c r="D672" s="9"/>
      <c r="E672" s="14" t="s">
        <v>305</v>
      </c>
      <c r="F672" s="15">
        <v>81295</v>
      </c>
      <c r="G672" s="15">
        <v>3000</v>
      </c>
      <c r="H672" s="51">
        <v>3000</v>
      </c>
      <c r="I672" s="51">
        <v>2050</v>
      </c>
      <c r="J672" s="51">
        <v>1984.46</v>
      </c>
      <c r="K672" s="53">
        <f t="shared" si="13"/>
        <v>96.8029268292683</v>
      </c>
      <c r="L672" s="16"/>
    </row>
    <row r="673" spans="1:12" ht="12.75">
      <c r="A673" s="9">
        <v>667</v>
      </c>
      <c r="B673" s="9" t="s">
        <v>732</v>
      </c>
      <c r="C673" s="9" t="s">
        <v>733</v>
      </c>
      <c r="D673" s="9">
        <v>4410</v>
      </c>
      <c r="E673" s="14" t="s">
        <v>49</v>
      </c>
      <c r="F673" s="15">
        <f>SUM(F674:F676)</f>
        <v>8300</v>
      </c>
      <c r="G673" s="15">
        <f>SUM(G674:G676)</f>
        <v>6000</v>
      </c>
      <c r="H673" s="51">
        <f>SUM(H674:H676)</f>
        <v>5500</v>
      </c>
      <c r="I673" s="51">
        <f>SUM(I674:I676)</f>
        <v>4670</v>
      </c>
      <c r="J673" s="51">
        <f>SUM(J674:J676)</f>
        <v>4394.85</v>
      </c>
      <c r="K673" s="53">
        <f t="shared" si="13"/>
        <v>94.10813704496789</v>
      </c>
      <c r="L673" s="16"/>
    </row>
    <row r="674" spans="1:12" ht="12.75">
      <c r="A674" s="9">
        <v>668</v>
      </c>
      <c r="B674" s="9"/>
      <c r="C674" s="9"/>
      <c r="D674" s="9"/>
      <c r="E674" s="14" t="s">
        <v>508</v>
      </c>
      <c r="F674" s="15">
        <v>2800</v>
      </c>
      <c r="G674" s="15">
        <v>1000</v>
      </c>
      <c r="H674" s="51">
        <v>1000</v>
      </c>
      <c r="I674" s="51">
        <v>1000</v>
      </c>
      <c r="J674" s="51">
        <v>938.92</v>
      </c>
      <c r="K674" s="53">
        <f t="shared" si="13"/>
        <v>93.892</v>
      </c>
      <c r="L674" s="16"/>
    </row>
    <row r="675" spans="1:12" ht="12.75">
      <c r="A675" s="9">
        <v>669</v>
      </c>
      <c r="B675" s="9"/>
      <c r="C675" s="9"/>
      <c r="D675" s="9"/>
      <c r="E675" s="14" t="s">
        <v>224</v>
      </c>
      <c r="F675" s="15">
        <v>4400</v>
      </c>
      <c r="G675" s="15">
        <v>2500</v>
      </c>
      <c r="H675" s="51">
        <v>2500</v>
      </c>
      <c r="I675" s="51">
        <v>2000</v>
      </c>
      <c r="J675" s="51">
        <v>1907.31</v>
      </c>
      <c r="K675" s="53">
        <f t="shared" si="13"/>
        <v>95.3655</v>
      </c>
      <c r="L675" s="16"/>
    </row>
    <row r="676" spans="1:12" ht="38.25">
      <c r="A676" s="9">
        <v>670</v>
      </c>
      <c r="B676" s="9"/>
      <c r="C676" s="9"/>
      <c r="D676" s="9"/>
      <c r="E676" s="14" t="s">
        <v>408</v>
      </c>
      <c r="F676" s="15">
        <v>1100</v>
      </c>
      <c r="G676" s="15">
        <v>2500</v>
      </c>
      <c r="H676" s="51">
        <v>2000</v>
      </c>
      <c r="I676" s="51">
        <v>1670</v>
      </c>
      <c r="J676" s="51">
        <v>1548.62</v>
      </c>
      <c r="K676" s="53">
        <f t="shared" si="13"/>
        <v>92.7317365269461</v>
      </c>
      <c r="L676" s="16"/>
    </row>
    <row r="677" spans="1:12" ht="12.75">
      <c r="A677" s="9">
        <v>671</v>
      </c>
      <c r="B677" s="9"/>
      <c r="C677" s="9"/>
      <c r="D677" s="9">
        <v>4420</v>
      </c>
      <c r="E677" s="14" t="s">
        <v>522</v>
      </c>
      <c r="F677" s="15">
        <f>SUM(F678+F679)</f>
        <v>7000</v>
      </c>
      <c r="G677" s="15">
        <f>SUM(G678+G679)</f>
        <v>3300</v>
      </c>
      <c r="H677" s="51">
        <f>SUM(H678+H679)</f>
        <v>3300</v>
      </c>
      <c r="I677" s="51">
        <f>SUM(I678+I679)</f>
        <v>147</v>
      </c>
      <c r="J677" s="51">
        <f>SUM(J678+J679)</f>
        <v>146.24</v>
      </c>
      <c r="K677" s="53">
        <f t="shared" si="13"/>
        <v>99.48299319727892</v>
      </c>
      <c r="L677" s="16"/>
    </row>
    <row r="678" spans="1:12" ht="25.5">
      <c r="A678" s="9">
        <v>672</v>
      </c>
      <c r="B678" s="9"/>
      <c r="C678" s="9"/>
      <c r="D678" s="9"/>
      <c r="E678" s="14" t="s">
        <v>665</v>
      </c>
      <c r="F678" s="15">
        <v>2000</v>
      </c>
      <c r="G678" s="15">
        <v>2000</v>
      </c>
      <c r="H678" s="51">
        <v>2000</v>
      </c>
      <c r="I678" s="51">
        <v>0</v>
      </c>
      <c r="J678" s="51">
        <v>0</v>
      </c>
      <c r="K678" s="53" t="e">
        <f t="shared" si="13"/>
        <v>#DIV/0!</v>
      </c>
      <c r="L678" s="16"/>
    </row>
    <row r="679" spans="1:12" ht="25.5">
      <c r="A679" s="9">
        <v>673</v>
      </c>
      <c r="B679" s="9"/>
      <c r="C679" s="9"/>
      <c r="D679" s="9"/>
      <c r="E679" s="14" t="s">
        <v>666</v>
      </c>
      <c r="F679" s="15">
        <v>5000</v>
      </c>
      <c r="G679" s="15">
        <v>1300</v>
      </c>
      <c r="H679" s="51">
        <v>1300</v>
      </c>
      <c r="I679" s="51">
        <v>147</v>
      </c>
      <c r="J679" s="51">
        <v>146.24</v>
      </c>
      <c r="K679" s="53">
        <f t="shared" si="13"/>
        <v>99.48299319727892</v>
      </c>
      <c r="L679" s="16"/>
    </row>
    <row r="680" spans="1:12" ht="12.75">
      <c r="A680" s="9">
        <v>674</v>
      </c>
      <c r="B680" s="9" t="s">
        <v>732</v>
      </c>
      <c r="C680" s="9" t="s">
        <v>733</v>
      </c>
      <c r="D680" s="9">
        <v>4430</v>
      </c>
      <c r="E680" s="14" t="s">
        <v>808</v>
      </c>
      <c r="F680" s="15">
        <f>SUM(F681:F682)</f>
        <v>4500</v>
      </c>
      <c r="G680" s="15">
        <f>SUM(G681:G683)</f>
        <v>5500</v>
      </c>
      <c r="H680" s="51">
        <f>SUM(H681:H683)</f>
        <v>5200</v>
      </c>
      <c r="I680" s="51">
        <f>SUM(I681:I683)</f>
        <v>5060</v>
      </c>
      <c r="J680" s="51">
        <f>SUM(J681:J683)</f>
        <v>4608</v>
      </c>
      <c r="K680" s="53">
        <f t="shared" si="13"/>
        <v>91.06719367588933</v>
      </c>
      <c r="L680" s="16"/>
    </row>
    <row r="681" spans="1:12" ht="12.75">
      <c r="A681" s="9">
        <v>675</v>
      </c>
      <c r="B681" s="9"/>
      <c r="C681" s="9"/>
      <c r="D681" s="9"/>
      <c r="E681" s="14" t="s">
        <v>409</v>
      </c>
      <c r="F681" s="15">
        <v>2500</v>
      </c>
      <c r="G681" s="15">
        <v>1500</v>
      </c>
      <c r="H681" s="51">
        <v>1600</v>
      </c>
      <c r="I681" s="51">
        <v>1600</v>
      </c>
      <c r="J681" s="51">
        <v>1599</v>
      </c>
      <c r="K681" s="53">
        <f t="shared" si="13"/>
        <v>99.9375</v>
      </c>
      <c r="L681" s="16"/>
    </row>
    <row r="682" spans="1:12" ht="12.75">
      <c r="A682" s="9">
        <v>676</v>
      </c>
      <c r="B682" s="9"/>
      <c r="C682" s="9"/>
      <c r="D682" s="9"/>
      <c r="E682" s="14" t="s">
        <v>410</v>
      </c>
      <c r="F682" s="15">
        <v>2000</v>
      </c>
      <c r="G682" s="15">
        <v>3000</v>
      </c>
      <c r="H682" s="51">
        <v>3000</v>
      </c>
      <c r="I682" s="51">
        <v>3000</v>
      </c>
      <c r="J682" s="51">
        <v>2554</v>
      </c>
      <c r="K682" s="53">
        <f t="shared" si="13"/>
        <v>85.13333333333334</v>
      </c>
      <c r="L682" s="16"/>
    </row>
    <row r="683" spans="1:12" ht="12.75">
      <c r="A683" s="9">
        <v>677</v>
      </c>
      <c r="B683" s="9"/>
      <c r="C683" s="9"/>
      <c r="D683" s="9"/>
      <c r="E683" s="14" t="s">
        <v>451</v>
      </c>
      <c r="F683" s="15"/>
      <c r="G683" s="15">
        <v>1000</v>
      </c>
      <c r="H683" s="51">
        <v>600</v>
      </c>
      <c r="I683" s="51">
        <v>460</v>
      </c>
      <c r="J683" s="51">
        <v>455</v>
      </c>
      <c r="K683" s="53">
        <f t="shared" si="13"/>
        <v>98.91304347826086</v>
      </c>
      <c r="L683" s="16"/>
    </row>
    <row r="684" spans="1:12" ht="12" customHeight="1">
      <c r="A684" s="9">
        <v>678</v>
      </c>
      <c r="B684" s="9"/>
      <c r="C684" s="9"/>
      <c r="D684" s="9">
        <v>4440</v>
      </c>
      <c r="E684" s="14" t="s">
        <v>72</v>
      </c>
      <c r="F684" s="15">
        <f>SUM(F685:F687)</f>
        <v>123256</v>
      </c>
      <c r="G684" s="15">
        <f>SUM(G685:G687)</f>
        <v>144412</v>
      </c>
      <c r="H684" s="51">
        <f>SUM(H685:H687)</f>
        <v>164474</v>
      </c>
      <c r="I684" s="51">
        <f>SUM(I685:I687)</f>
        <v>162558</v>
      </c>
      <c r="J684" s="51">
        <f>SUM(J685:J687)</f>
        <v>162558</v>
      </c>
      <c r="K684" s="53">
        <f t="shared" si="13"/>
        <v>100</v>
      </c>
      <c r="L684" s="16"/>
    </row>
    <row r="685" spans="1:12" ht="37.5" customHeight="1">
      <c r="A685" s="9">
        <v>679</v>
      </c>
      <c r="B685" s="9"/>
      <c r="C685" s="9"/>
      <c r="D685" s="9"/>
      <c r="E685" s="14" t="s">
        <v>375</v>
      </c>
      <c r="F685" s="15">
        <v>56054</v>
      </c>
      <c r="G685" s="15">
        <v>64435</v>
      </c>
      <c r="H685" s="51">
        <v>67102</v>
      </c>
      <c r="I685" s="51">
        <v>65144</v>
      </c>
      <c r="J685" s="51">
        <v>65144</v>
      </c>
      <c r="K685" s="53">
        <f t="shared" si="13"/>
        <v>100</v>
      </c>
      <c r="L685" s="16"/>
    </row>
    <row r="686" spans="1:12" ht="39.75" customHeight="1">
      <c r="A686" s="9">
        <v>680</v>
      </c>
      <c r="B686" s="9"/>
      <c r="C686" s="9"/>
      <c r="D686" s="9"/>
      <c r="E686" s="14" t="s">
        <v>307</v>
      </c>
      <c r="F686" s="15">
        <v>46650</v>
      </c>
      <c r="G686" s="15">
        <v>43764</v>
      </c>
      <c r="H686" s="51">
        <v>54092</v>
      </c>
      <c r="I686" s="51">
        <v>53424</v>
      </c>
      <c r="J686" s="51">
        <v>53424</v>
      </c>
      <c r="K686" s="53">
        <f t="shared" si="13"/>
        <v>100</v>
      </c>
      <c r="L686" s="16"/>
    </row>
    <row r="687" spans="1:12" ht="40.5" customHeight="1">
      <c r="A687" s="9">
        <v>681</v>
      </c>
      <c r="B687" s="9"/>
      <c r="C687" s="9"/>
      <c r="D687" s="9"/>
      <c r="E687" s="14" t="s">
        <v>376</v>
      </c>
      <c r="F687" s="15">
        <v>20552</v>
      </c>
      <c r="G687" s="15">
        <v>36213</v>
      </c>
      <c r="H687" s="51">
        <v>43280</v>
      </c>
      <c r="I687" s="51">
        <v>43990</v>
      </c>
      <c r="J687" s="51">
        <v>43990</v>
      </c>
      <c r="K687" s="53">
        <f t="shared" si="13"/>
        <v>100</v>
      </c>
      <c r="L687" s="16"/>
    </row>
    <row r="688" spans="1:12" ht="12.75" customHeight="1">
      <c r="A688" s="9">
        <v>682</v>
      </c>
      <c r="B688" s="9"/>
      <c r="C688" s="9"/>
      <c r="D688" s="9">
        <v>4700</v>
      </c>
      <c r="E688" s="14" t="s">
        <v>353</v>
      </c>
      <c r="F688" s="15"/>
      <c r="G688" s="15">
        <f>SUM(G689:G690)</f>
        <v>1200</v>
      </c>
      <c r="H688" s="51">
        <f>SUM(H689:H690)</f>
        <v>1200</v>
      </c>
      <c r="I688" s="51">
        <f>SUM(I689:I690)</f>
        <v>195</v>
      </c>
      <c r="J688" s="51">
        <f>SUM(J689:J690)</f>
        <v>195</v>
      </c>
      <c r="K688" s="53">
        <f t="shared" si="13"/>
        <v>100</v>
      </c>
      <c r="L688" s="16"/>
    </row>
    <row r="689" spans="1:12" ht="12.75" customHeight="1">
      <c r="A689" s="9">
        <v>683</v>
      </c>
      <c r="B689" s="9"/>
      <c r="C689" s="9"/>
      <c r="D689" s="9"/>
      <c r="E689" s="14" t="s">
        <v>509</v>
      </c>
      <c r="F689" s="15"/>
      <c r="G689" s="15">
        <v>500</v>
      </c>
      <c r="H689" s="51">
        <v>500</v>
      </c>
      <c r="I689" s="51">
        <v>0</v>
      </c>
      <c r="J689" s="51">
        <v>0</v>
      </c>
      <c r="K689" s="53" t="e">
        <f t="shared" si="13"/>
        <v>#DIV/0!</v>
      </c>
      <c r="L689" s="16"/>
    </row>
    <row r="690" spans="1:12" ht="12.75" customHeight="1">
      <c r="A690" s="9">
        <v>684</v>
      </c>
      <c r="B690" s="9"/>
      <c r="C690" s="9"/>
      <c r="D690" s="9"/>
      <c r="E690" s="14" t="s">
        <v>667</v>
      </c>
      <c r="F690" s="15"/>
      <c r="G690" s="15">
        <v>700</v>
      </c>
      <c r="H690" s="51">
        <v>700</v>
      </c>
      <c r="I690" s="51">
        <v>195</v>
      </c>
      <c r="J690" s="51">
        <v>195</v>
      </c>
      <c r="K690" s="53">
        <f t="shared" si="13"/>
        <v>100</v>
      </c>
      <c r="L690" s="16"/>
    </row>
    <row r="691" spans="1:12" ht="24.75" customHeight="1">
      <c r="A691" s="9">
        <v>685</v>
      </c>
      <c r="B691" s="9"/>
      <c r="C691" s="9"/>
      <c r="D691" s="9">
        <v>4740</v>
      </c>
      <c r="E691" s="14" t="s">
        <v>591</v>
      </c>
      <c r="F691" s="15"/>
      <c r="G691" s="15">
        <f>SUM(G692:G694)</f>
        <v>10500</v>
      </c>
      <c r="H691" s="51">
        <f>SUM(H692:H694)</f>
        <v>6000</v>
      </c>
      <c r="I691" s="51">
        <f>SUM(I692:I694)</f>
        <v>6000</v>
      </c>
      <c r="J691" s="51">
        <f>SUM(J692:J694)</f>
        <v>5988.25</v>
      </c>
      <c r="K691" s="53">
        <f t="shared" si="13"/>
        <v>99.80416666666667</v>
      </c>
      <c r="L691" s="16"/>
    </row>
    <row r="692" spans="1:12" ht="28.5" customHeight="1">
      <c r="A692" s="9">
        <v>686</v>
      </c>
      <c r="B692" s="9"/>
      <c r="C692" s="9"/>
      <c r="D692" s="9"/>
      <c r="E692" s="14" t="s">
        <v>654</v>
      </c>
      <c r="F692" s="15"/>
      <c r="G692" s="15">
        <v>4000</v>
      </c>
      <c r="H692" s="51">
        <v>2000</v>
      </c>
      <c r="I692" s="51">
        <v>2000</v>
      </c>
      <c r="J692" s="51">
        <v>1998.73</v>
      </c>
      <c r="K692" s="53">
        <f aca="true" t="shared" si="14" ref="K692:K754">SUM(J692/I692)*100</f>
        <v>99.93650000000001</v>
      </c>
      <c r="L692" s="16"/>
    </row>
    <row r="693" spans="1:12" ht="30.75" customHeight="1">
      <c r="A693" s="9">
        <v>687</v>
      </c>
      <c r="B693" s="9"/>
      <c r="C693" s="9"/>
      <c r="D693" s="9"/>
      <c r="E693" s="14" t="s">
        <v>668</v>
      </c>
      <c r="F693" s="15"/>
      <c r="G693" s="15">
        <v>3500</v>
      </c>
      <c r="H693" s="51">
        <v>2000</v>
      </c>
      <c r="I693" s="51">
        <v>2000</v>
      </c>
      <c r="J693" s="51">
        <v>1989.52</v>
      </c>
      <c r="K693" s="53">
        <f t="shared" si="14"/>
        <v>99.476</v>
      </c>
      <c r="L693" s="16"/>
    </row>
    <row r="694" spans="1:12" ht="30.75" customHeight="1">
      <c r="A694" s="9">
        <v>688</v>
      </c>
      <c r="B694" s="9"/>
      <c r="C694" s="9"/>
      <c r="D694" s="9"/>
      <c r="E694" s="14" t="s">
        <v>655</v>
      </c>
      <c r="F694" s="15"/>
      <c r="G694" s="15">
        <v>3000</v>
      </c>
      <c r="H694" s="51">
        <v>2000</v>
      </c>
      <c r="I694" s="51">
        <v>2000</v>
      </c>
      <c r="J694" s="51">
        <v>2000</v>
      </c>
      <c r="K694" s="53">
        <f t="shared" si="14"/>
        <v>100</v>
      </c>
      <c r="L694" s="16"/>
    </row>
    <row r="695" spans="1:12" ht="12.75" customHeight="1">
      <c r="A695" s="9">
        <v>689</v>
      </c>
      <c r="B695" s="9"/>
      <c r="C695" s="9"/>
      <c r="D695" s="9">
        <v>4750</v>
      </c>
      <c r="E695" s="14" t="s">
        <v>326</v>
      </c>
      <c r="F695" s="15"/>
      <c r="G695" s="15">
        <f>SUM(G696:G698)</f>
        <v>7000</v>
      </c>
      <c r="H695" s="51">
        <f>SUM(H696:H698)</f>
        <v>12500</v>
      </c>
      <c r="I695" s="51">
        <f>SUM(I696:I698)</f>
        <v>16700</v>
      </c>
      <c r="J695" s="51">
        <f>SUM(J696:J698)</f>
        <v>16674.600000000002</v>
      </c>
      <c r="K695" s="53">
        <f t="shared" si="14"/>
        <v>99.84790419161678</v>
      </c>
      <c r="L695" s="16"/>
    </row>
    <row r="696" spans="1:12" ht="12.75" customHeight="1">
      <c r="A696" s="9">
        <v>690</v>
      </c>
      <c r="B696" s="9"/>
      <c r="C696" s="9"/>
      <c r="D696" s="9"/>
      <c r="E696" s="14" t="s">
        <v>657</v>
      </c>
      <c r="F696" s="15"/>
      <c r="G696" s="15">
        <v>2000</v>
      </c>
      <c r="H696" s="51">
        <v>2000</v>
      </c>
      <c r="I696" s="51">
        <v>4500</v>
      </c>
      <c r="J696" s="51">
        <v>4493.51</v>
      </c>
      <c r="K696" s="53">
        <f t="shared" si="14"/>
        <v>99.85577777777779</v>
      </c>
      <c r="L696" s="16"/>
    </row>
    <row r="697" spans="1:12" ht="25.5" customHeight="1">
      <c r="A697" s="9">
        <v>691</v>
      </c>
      <c r="B697" s="9"/>
      <c r="C697" s="9"/>
      <c r="D697" s="9"/>
      <c r="E697" s="14" t="s">
        <v>425</v>
      </c>
      <c r="F697" s="15"/>
      <c r="G697" s="15">
        <v>2000</v>
      </c>
      <c r="H697" s="51">
        <v>7500</v>
      </c>
      <c r="I697" s="51">
        <v>5100</v>
      </c>
      <c r="J697" s="51">
        <v>5082.28</v>
      </c>
      <c r="K697" s="53">
        <f t="shared" si="14"/>
        <v>99.65254901960783</v>
      </c>
      <c r="L697" s="16"/>
    </row>
    <row r="698" spans="1:12" ht="12.75" customHeight="1">
      <c r="A698" s="9">
        <v>692</v>
      </c>
      <c r="B698" s="9"/>
      <c r="C698" s="9"/>
      <c r="D698" s="9"/>
      <c r="E698" s="14" t="s">
        <v>686</v>
      </c>
      <c r="F698" s="15"/>
      <c r="G698" s="15">
        <v>3000</v>
      </c>
      <c r="H698" s="51">
        <v>3000</v>
      </c>
      <c r="I698" s="51">
        <v>7100</v>
      </c>
      <c r="J698" s="51">
        <v>7098.81</v>
      </c>
      <c r="K698" s="53">
        <f t="shared" si="14"/>
        <v>99.98323943661973</v>
      </c>
      <c r="L698" s="16"/>
    </row>
    <row r="699" spans="1:12" ht="12.75">
      <c r="A699" s="9">
        <v>693</v>
      </c>
      <c r="B699" s="9" t="s">
        <v>732</v>
      </c>
      <c r="C699" s="13">
        <v>80113</v>
      </c>
      <c r="D699" s="13" t="s">
        <v>734</v>
      </c>
      <c r="E699" s="18" t="s">
        <v>446</v>
      </c>
      <c r="F699" s="19">
        <f>SUM(F700)</f>
        <v>182050</v>
      </c>
      <c r="G699" s="19">
        <f>SUM(G700)</f>
        <v>207500</v>
      </c>
      <c r="H699" s="53">
        <f>SUM(H700)</f>
        <v>169500</v>
      </c>
      <c r="I699" s="53">
        <f>SUM(I700)</f>
        <v>195841</v>
      </c>
      <c r="J699" s="53">
        <f>SUM(J700)</f>
        <v>189158.89</v>
      </c>
      <c r="K699" s="53">
        <f t="shared" si="14"/>
        <v>96.58799229987592</v>
      </c>
      <c r="L699" s="20"/>
    </row>
    <row r="700" spans="1:12" ht="12.75" customHeight="1">
      <c r="A700" s="9">
        <v>694</v>
      </c>
      <c r="B700" s="9" t="s">
        <v>732</v>
      </c>
      <c r="C700" s="9" t="s">
        <v>733</v>
      </c>
      <c r="D700" s="9">
        <v>4300</v>
      </c>
      <c r="E700" s="14" t="s">
        <v>807</v>
      </c>
      <c r="F700" s="15">
        <f>SUM(F701:F704)</f>
        <v>182050</v>
      </c>
      <c r="G700" s="15">
        <f>SUM(G701:G704)</f>
        <v>207500</v>
      </c>
      <c r="H700" s="51">
        <f>SUM(H701:H704)</f>
        <v>169500</v>
      </c>
      <c r="I700" s="51">
        <f>SUM(I701:I704)</f>
        <v>195841</v>
      </c>
      <c r="J700" s="51">
        <f>SUM(J701:J704)</f>
        <v>189158.89</v>
      </c>
      <c r="K700" s="53">
        <f t="shared" si="14"/>
        <v>96.58799229987592</v>
      </c>
      <c r="L700" s="16"/>
    </row>
    <row r="701" spans="1:12" ht="12.75">
      <c r="A701" s="9">
        <v>695</v>
      </c>
      <c r="B701" s="9"/>
      <c r="C701" s="9"/>
      <c r="D701" s="9"/>
      <c r="E701" s="14" t="s">
        <v>5</v>
      </c>
      <c r="F701" s="15">
        <v>47650</v>
      </c>
      <c r="G701" s="15">
        <v>50500</v>
      </c>
      <c r="H701" s="51">
        <v>59000</v>
      </c>
      <c r="I701" s="51">
        <v>51000</v>
      </c>
      <c r="J701" s="51">
        <v>49612.86</v>
      </c>
      <c r="K701" s="53">
        <f t="shared" si="14"/>
        <v>97.28011764705883</v>
      </c>
      <c r="L701" s="16"/>
    </row>
    <row r="702" spans="1:12" ht="12.75">
      <c r="A702" s="9">
        <v>696</v>
      </c>
      <c r="B702" s="9"/>
      <c r="C702" s="9"/>
      <c r="D702" s="9"/>
      <c r="E702" s="14" t="s">
        <v>6</v>
      </c>
      <c r="F702" s="15">
        <v>37200</v>
      </c>
      <c r="G702" s="15">
        <v>32000</v>
      </c>
      <c r="H702" s="51">
        <v>28000</v>
      </c>
      <c r="I702" s="51">
        <v>21000</v>
      </c>
      <c r="J702" s="51">
        <v>20672.4</v>
      </c>
      <c r="K702" s="53">
        <f t="shared" si="14"/>
        <v>98.44000000000001</v>
      </c>
      <c r="L702" s="16"/>
    </row>
    <row r="703" spans="1:12" ht="12.75">
      <c r="A703" s="9">
        <v>697</v>
      </c>
      <c r="B703" s="9"/>
      <c r="C703" s="9"/>
      <c r="D703" s="9"/>
      <c r="E703" s="14" t="s">
        <v>7</v>
      </c>
      <c r="F703" s="15">
        <v>49650</v>
      </c>
      <c r="G703" s="15">
        <v>80000</v>
      </c>
      <c r="H703" s="51">
        <v>51500</v>
      </c>
      <c r="I703" s="51">
        <v>82800</v>
      </c>
      <c r="J703" s="51">
        <v>79034.34</v>
      </c>
      <c r="K703" s="53">
        <f t="shared" si="14"/>
        <v>95.45210144927536</v>
      </c>
      <c r="L703" s="16"/>
    </row>
    <row r="704" spans="1:12" ht="12.75">
      <c r="A704" s="9">
        <v>698</v>
      </c>
      <c r="B704" s="9"/>
      <c r="C704" s="9"/>
      <c r="D704" s="9"/>
      <c r="E704" s="14" t="s">
        <v>8</v>
      </c>
      <c r="F704" s="15">
        <v>47550</v>
      </c>
      <c r="G704" s="15">
        <v>45000</v>
      </c>
      <c r="H704" s="51">
        <v>31000</v>
      </c>
      <c r="I704" s="51">
        <v>41041</v>
      </c>
      <c r="J704" s="51">
        <v>39839.29</v>
      </c>
      <c r="K704" s="53">
        <f t="shared" si="14"/>
        <v>97.07192807192807</v>
      </c>
      <c r="L704" s="16"/>
    </row>
    <row r="705" spans="1:12" ht="12" customHeight="1">
      <c r="A705" s="9">
        <v>699</v>
      </c>
      <c r="B705" s="9"/>
      <c r="C705" s="13">
        <v>80114</v>
      </c>
      <c r="D705" s="13"/>
      <c r="E705" s="18" t="s">
        <v>485</v>
      </c>
      <c r="F705" s="19" t="e">
        <f>SUM(F708+F711+F713+F715+F717+F719+F721+F723+F725+F733+F735+F737+#REF!)</f>
        <v>#REF!</v>
      </c>
      <c r="G705" s="19" t="e">
        <f>SUM(G708+G711+G713+G715+G717+G719+G721+G723+G725+G729+G731+G733+G735+G737+G739+G741+G743+#REF!+G706)</f>
        <v>#REF!</v>
      </c>
      <c r="H705" s="53">
        <f>SUM(H708+H711+H713+H715+H717+H719+H721+H723+H725+H727+H729+H731+H733+H735+H737+H739+H741+H743+H706)</f>
        <v>1031616</v>
      </c>
      <c r="I705" s="53">
        <f>SUM(I708+I711+I713+I715+I717+I719+I721+I723+I725+I727+I729+I731+I733+I735+I737+I739+I741+I743+I706)</f>
        <v>1031616</v>
      </c>
      <c r="J705" s="53">
        <f>SUM(J708+J711+J713+J715+J717+J719+J721+J723+J725+J727+J729+J731+J733+J735+J737+J739+J741+J743+J706)</f>
        <v>1014853.7900000003</v>
      </c>
      <c r="K705" s="53">
        <f t="shared" si="14"/>
        <v>98.37515024970534</v>
      </c>
      <c r="L705" s="20"/>
    </row>
    <row r="706" spans="1:12" ht="12" customHeight="1">
      <c r="A706" s="9">
        <v>700</v>
      </c>
      <c r="B706" s="9"/>
      <c r="C706" s="13"/>
      <c r="D706" s="9">
        <v>3020</v>
      </c>
      <c r="E706" s="14" t="s">
        <v>706</v>
      </c>
      <c r="F706" s="19"/>
      <c r="G706" s="19">
        <f>SUM(G707)</f>
        <v>1300</v>
      </c>
      <c r="H706" s="53">
        <f>SUM(H707)</f>
        <v>1350</v>
      </c>
      <c r="I706" s="53">
        <f>SUM(I707)</f>
        <v>1350</v>
      </c>
      <c r="J706" s="53">
        <f>SUM(J707)</f>
        <v>1186.81</v>
      </c>
      <c r="K706" s="53">
        <f t="shared" si="14"/>
        <v>87.91185185185185</v>
      </c>
      <c r="L706" s="20"/>
    </row>
    <row r="707" spans="1:12" ht="25.5" customHeight="1">
      <c r="A707" s="9">
        <v>701</v>
      </c>
      <c r="B707" s="9"/>
      <c r="C707" s="13"/>
      <c r="D707" s="9"/>
      <c r="E707" s="14" t="s">
        <v>510</v>
      </c>
      <c r="F707" s="19"/>
      <c r="G707" s="43">
        <v>1300</v>
      </c>
      <c r="H707" s="52">
        <v>1350</v>
      </c>
      <c r="I707" s="52">
        <v>1350</v>
      </c>
      <c r="J707" s="52">
        <v>1186.81</v>
      </c>
      <c r="K707" s="53">
        <f t="shared" si="14"/>
        <v>87.91185185185185</v>
      </c>
      <c r="L707" s="20"/>
    </row>
    <row r="708" spans="1:12" ht="12" customHeight="1">
      <c r="A708" s="9">
        <v>702</v>
      </c>
      <c r="B708" s="9"/>
      <c r="C708" s="9"/>
      <c r="D708" s="9">
        <v>4010</v>
      </c>
      <c r="E708" s="14" t="s">
        <v>45</v>
      </c>
      <c r="F708" s="15">
        <f>SUM(F709:F710)</f>
        <v>400230</v>
      </c>
      <c r="G708" s="15">
        <f>SUM(G709:G710)</f>
        <v>610400</v>
      </c>
      <c r="H708" s="51">
        <f>SUM(H709:H710)</f>
        <v>727800</v>
      </c>
      <c r="I708" s="51">
        <f>SUM(I709:I710)</f>
        <v>727800</v>
      </c>
      <c r="J708" s="51">
        <f>SUM(J709:J710)</f>
        <v>724331.66</v>
      </c>
      <c r="K708" s="53">
        <f t="shared" si="14"/>
        <v>99.52344874965651</v>
      </c>
      <c r="L708" s="16"/>
    </row>
    <row r="709" spans="1:12" ht="12.75">
      <c r="A709" s="9">
        <v>703</v>
      </c>
      <c r="B709" s="9"/>
      <c r="C709" s="9"/>
      <c r="D709" s="9"/>
      <c r="E709" s="14" t="s">
        <v>599</v>
      </c>
      <c r="F709" s="15">
        <v>395200</v>
      </c>
      <c r="G709" s="15">
        <v>596800</v>
      </c>
      <c r="H709" s="51">
        <v>718000</v>
      </c>
      <c r="I709" s="51">
        <v>718659</v>
      </c>
      <c r="J709" s="51">
        <v>715191.03</v>
      </c>
      <c r="K709" s="53">
        <f t="shared" si="14"/>
        <v>99.51743872963394</v>
      </c>
      <c r="L709" s="16"/>
    </row>
    <row r="710" spans="1:12" ht="12.75">
      <c r="A710" s="9">
        <v>704</v>
      </c>
      <c r="B710" s="9"/>
      <c r="C710" s="9"/>
      <c r="D710" s="9"/>
      <c r="E710" s="14" t="s">
        <v>13</v>
      </c>
      <c r="F710" s="15">
        <v>5030</v>
      </c>
      <c r="G710" s="15">
        <v>13600</v>
      </c>
      <c r="H710" s="51">
        <v>9800</v>
      </c>
      <c r="I710" s="51">
        <v>9141</v>
      </c>
      <c r="J710" s="51">
        <v>9140.63</v>
      </c>
      <c r="K710" s="53">
        <f t="shared" si="14"/>
        <v>99.9959523028115</v>
      </c>
      <c r="L710" s="16"/>
    </row>
    <row r="711" spans="1:12" ht="12.75">
      <c r="A711" s="9">
        <v>705</v>
      </c>
      <c r="B711" s="9"/>
      <c r="C711" s="9"/>
      <c r="D711" s="9">
        <v>4040</v>
      </c>
      <c r="E711" s="14" t="s">
        <v>46</v>
      </c>
      <c r="F711" s="15">
        <v>32353</v>
      </c>
      <c r="G711" s="15">
        <f>SUM(G712)</f>
        <v>44900</v>
      </c>
      <c r="H711" s="51">
        <f>SUM(H712)</f>
        <v>52000</v>
      </c>
      <c r="I711" s="51">
        <f>SUM(I712)</f>
        <v>46100</v>
      </c>
      <c r="J711" s="51">
        <f>SUM(J712)</f>
        <v>46090.79</v>
      </c>
      <c r="K711" s="53">
        <f t="shared" si="14"/>
        <v>99.98002169197397</v>
      </c>
      <c r="L711" s="16"/>
    </row>
    <row r="712" spans="1:12" ht="25.5">
      <c r="A712" s="9">
        <v>706</v>
      </c>
      <c r="B712" s="9"/>
      <c r="C712" s="9"/>
      <c r="D712" s="9"/>
      <c r="E712" s="14" t="s">
        <v>28</v>
      </c>
      <c r="F712" s="15"/>
      <c r="G712" s="15">
        <v>44900</v>
      </c>
      <c r="H712" s="51">
        <v>52000</v>
      </c>
      <c r="I712" s="51">
        <v>46100</v>
      </c>
      <c r="J712" s="51">
        <v>46090.79</v>
      </c>
      <c r="K712" s="53">
        <f t="shared" si="14"/>
        <v>99.98002169197397</v>
      </c>
      <c r="L712" s="16"/>
    </row>
    <row r="713" spans="1:12" ht="12.75">
      <c r="A713" s="9">
        <v>707</v>
      </c>
      <c r="B713" s="9"/>
      <c r="C713" s="9"/>
      <c r="D713" s="9">
        <v>4110</v>
      </c>
      <c r="E713" s="14" t="s">
        <v>0</v>
      </c>
      <c r="F713" s="15">
        <v>77800</v>
      </c>
      <c r="G713" s="15">
        <f>SUM(G714)</f>
        <v>101500</v>
      </c>
      <c r="H713" s="51">
        <f>SUM(H714)</f>
        <v>121000</v>
      </c>
      <c r="I713" s="51">
        <f>SUM(I714)</f>
        <v>121000</v>
      </c>
      <c r="J713" s="51">
        <f>SUM(J714)</f>
        <v>114177.69</v>
      </c>
      <c r="K713" s="53">
        <f t="shared" si="14"/>
        <v>94.36172727272726</v>
      </c>
      <c r="L713" s="16"/>
    </row>
    <row r="714" spans="1:12" ht="12.75">
      <c r="A714" s="9">
        <v>708</v>
      </c>
      <c r="B714" s="9"/>
      <c r="C714" s="9"/>
      <c r="D714" s="9"/>
      <c r="E714" s="14" t="s">
        <v>0</v>
      </c>
      <c r="F714" s="15"/>
      <c r="G714" s="15">
        <v>101500</v>
      </c>
      <c r="H714" s="51">
        <v>121000</v>
      </c>
      <c r="I714" s="51">
        <v>121000</v>
      </c>
      <c r="J714" s="51">
        <v>114177.69</v>
      </c>
      <c r="K714" s="53">
        <f t="shared" si="14"/>
        <v>94.36172727272726</v>
      </c>
      <c r="L714" s="16"/>
    </row>
    <row r="715" spans="1:12" ht="12.75">
      <c r="A715" s="9">
        <v>709</v>
      </c>
      <c r="B715" s="9"/>
      <c r="C715" s="9"/>
      <c r="D715" s="9">
        <v>4120</v>
      </c>
      <c r="E715" s="14" t="s">
        <v>1</v>
      </c>
      <c r="F715" s="15">
        <v>11000</v>
      </c>
      <c r="G715" s="15">
        <f>SUM(G716)</f>
        <v>16100</v>
      </c>
      <c r="H715" s="51">
        <f>SUM(H716)</f>
        <v>19300</v>
      </c>
      <c r="I715" s="51">
        <f>SUM(I716)</f>
        <v>19300</v>
      </c>
      <c r="J715" s="51">
        <f>SUM(J716)</f>
        <v>18271.14</v>
      </c>
      <c r="K715" s="53">
        <f t="shared" si="14"/>
        <v>94.66911917098444</v>
      </c>
      <c r="L715" s="16"/>
    </row>
    <row r="716" spans="1:12" ht="12.75">
      <c r="A716" s="9">
        <v>710</v>
      </c>
      <c r="B716" s="9"/>
      <c r="C716" s="9"/>
      <c r="D716" s="9"/>
      <c r="E716" s="14" t="s">
        <v>1</v>
      </c>
      <c r="F716" s="15"/>
      <c r="G716" s="15">
        <v>16100</v>
      </c>
      <c r="H716" s="51">
        <v>19300</v>
      </c>
      <c r="I716" s="51">
        <v>19300</v>
      </c>
      <c r="J716" s="51">
        <v>18271.14</v>
      </c>
      <c r="K716" s="53">
        <f t="shared" si="14"/>
        <v>94.66911917098444</v>
      </c>
      <c r="L716" s="16"/>
    </row>
    <row r="717" spans="1:12" ht="12.75">
      <c r="A717" s="9">
        <v>711</v>
      </c>
      <c r="B717" s="9"/>
      <c r="C717" s="9"/>
      <c r="D717" s="9">
        <v>4170</v>
      </c>
      <c r="E717" s="14" t="s">
        <v>537</v>
      </c>
      <c r="F717" s="15">
        <f>SUM(F718)</f>
        <v>34000</v>
      </c>
      <c r="G717" s="15">
        <f>SUM(G718)</f>
        <v>3000</v>
      </c>
      <c r="H717" s="51">
        <f>SUM(H718)</f>
        <v>3000</v>
      </c>
      <c r="I717" s="51">
        <f>SUM(I718)</f>
        <v>4400</v>
      </c>
      <c r="J717" s="51">
        <f>SUM(J718)</f>
        <v>4353</v>
      </c>
      <c r="K717" s="53">
        <f t="shared" si="14"/>
        <v>98.93181818181817</v>
      </c>
      <c r="L717" s="16"/>
    </row>
    <row r="718" spans="1:12" ht="13.5" customHeight="1">
      <c r="A718" s="9">
        <v>712</v>
      </c>
      <c r="B718" s="9"/>
      <c r="C718" s="9"/>
      <c r="D718" s="9"/>
      <c r="E718" s="14" t="s">
        <v>164</v>
      </c>
      <c r="F718" s="15">
        <v>34000</v>
      </c>
      <c r="G718" s="15">
        <v>3000</v>
      </c>
      <c r="H718" s="51">
        <v>3000</v>
      </c>
      <c r="I718" s="51">
        <v>4400</v>
      </c>
      <c r="J718" s="51">
        <v>4353</v>
      </c>
      <c r="K718" s="53">
        <f t="shared" si="14"/>
        <v>98.93181818181817</v>
      </c>
      <c r="L718" s="16"/>
    </row>
    <row r="719" spans="1:12" ht="12.75" customHeight="1">
      <c r="A719" s="9">
        <v>713</v>
      </c>
      <c r="B719" s="9"/>
      <c r="C719" s="9"/>
      <c r="D719" s="9">
        <v>4210</v>
      </c>
      <c r="E719" s="14" t="s">
        <v>669</v>
      </c>
      <c r="F719" s="15">
        <v>26000</v>
      </c>
      <c r="G719" s="15">
        <f>SUM(G720)</f>
        <v>23000</v>
      </c>
      <c r="H719" s="51">
        <f>SUM(H720)</f>
        <v>24000</v>
      </c>
      <c r="I719" s="51">
        <f>SUM(I720)</f>
        <v>24016</v>
      </c>
      <c r="J719" s="51">
        <f>SUM(J720)</f>
        <v>21370.18</v>
      </c>
      <c r="K719" s="53">
        <f t="shared" si="14"/>
        <v>88.9830946035976</v>
      </c>
      <c r="L719" s="16"/>
    </row>
    <row r="720" spans="1:12" ht="27" customHeight="1">
      <c r="A720" s="9">
        <v>714</v>
      </c>
      <c r="B720" s="9"/>
      <c r="C720" s="9"/>
      <c r="D720" s="9"/>
      <c r="E720" s="14" t="s">
        <v>225</v>
      </c>
      <c r="F720" s="15"/>
      <c r="G720" s="15">
        <v>23000</v>
      </c>
      <c r="H720" s="51">
        <v>24000</v>
      </c>
      <c r="I720" s="51">
        <v>24016</v>
      </c>
      <c r="J720" s="51">
        <v>21370.18</v>
      </c>
      <c r="K720" s="53">
        <f t="shared" si="14"/>
        <v>88.9830946035976</v>
      </c>
      <c r="L720" s="16"/>
    </row>
    <row r="721" spans="1:12" ht="12.75">
      <c r="A721" s="9">
        <v>715</v>
      </c>
      <c r="B721" s="9"/>
      <c r="C721" s="9"/>
      <c r="D721" s="9">
        <v>4270</v>
      </c>
      <c r="E721" s="14" t="s">
        <v>210</v>
      </c>
      <c r="F721" s="15">
        <f>SUM(F722)</f>
        <v>1000</v>
      </c>
      <c r="G721" s="15">
        <f>SUM(G722)</f>
        <v>3000</v>
      </c>
      <c r="H721" s="51">
        <f>SUM(H722)</f>
        <v>2000</v>
      </c>
      <c r="I721" s="51">
        <f>SUM(I722)</f>
        <v>1000</v>
      </c>
      <c r="J721" s="51">
        <f>SUM(J722)</f>
        <v>999.18</v>
      </c>
      <c r="K721" s="53">
        <f t="shared" si="14"/>
        <v>99.91799999999999</v>
      </c>
      <c r="L721" s="16"/>
    </row>
    <row r="722" spans="1:12" ht="12.75">
      <c r="A722" s="9">
        <v>716</v>
      </c>
      <c r="B722" s="9"/>
      <c r="C722" s="9"/>
      <c r="D722" s="9"/>
      <c r="E722" s="14" t="s">
        <v>165</v>
      </c>
      <c r="F722" s="15">
        <v>1000</v>
      </c>
      <c r="G722" s="15">
        <v>3000</v>
      </c>
      <c r="H722" s="51">
        <v>2000</v>
      </c>
      <c r="I722" s="51">
        <v>1000</v>
      </c>
      <c r="J722" s="51">
        <v>999.18</v>
      </c>
      <c r="K722" s="53">
        <f t="shared" si="14"/>
        <v>99.91799999999999</v>
      </c>
      <c r="L722" s="16"/>
    </row>
    <row r="723" spans="1:12" ht="12.75">
      <c r="A723" s="9">
        <v>717</v>
      </c>
      <c r="B723" s="9"/>
      <c r="C723" s="9"/>
      <c r="D723" s="9">
        <v>4280</v>
      </c>
      <c r="E723" s="14" t="s">
        <v>609</v>
      </c>
      <c r="F723" s="15">
        <f>SUM(F724)</f>
        <v>250</v>
      </c>
      <c r="G723" s="15">
        <f>SUM(G724)</f>
        <v>1000</v>
      </c>
      <c r="H723" s="51">
        <f>SUM(H724)</f>
        <v>1000</v>
      </c>
      <c r="I723" s="51">
        <f>SUM(I724)</f>
        <v>500</v>
      </c>
      <c r="J723" s="51">
        <f>SUM(J724)</f>
        <v>390</v>
      </c>
      <c r="K723" s="53">
        <f t="shared" si="14"/>
        <v>78</v>
      </c>
      <c r="L723" s="16"/>
    </row>
    <row r="724" spans="1:12" ht="25.5">
      <c r="A724" s="9">
        <v>718</v>
      </c>
      <c r="B724" s="9"/>
      <c r="C724" s="9"/>
      <c r="D724" s="9"/>
      <c r="E724" s="14" t="s">
        <v>26</v>
      </c>
      <c r="F724" s="15">
        <v>250</v>
      </c>
      <c r="G724" s="15">
        <v>1000</v>
      </c>
      <c r="H724" s="51">
        <v>1000</v>
      </c>
      <c r="I724" s="51">
        <v>500</v>
      </c>
      <c r="J724" s="51">
        <v>390</v>
      </c>
      <c r="K724" s="53">
        <f t="shared" si="14"/>
        <v>78</v>
      </c>
      <c r="L724" s="16"/>
    </row>
    <row r="725" spans="1:12" ht="12.75">
      <c r="A725" s="9">
        <v>719</v>
      </c>
      <c r="B725" s="9"/>
      <c r="C725" s="9"/>
      <c r="D725" s="9">
        <v>4300</v>
      </c>
      <c r="E725" s="14" t="s">
        <v>807</v>
      </c>
      <c r="F725" s="15">
        <f>SUM(F726)</f>
        <v>17000</v>
      </c>
      <c r="G725" s="15">
        <f>SUM(G726)</f>
        <v>33000</v>
      </c>
      <c r="H725" s="51">
        <f>SUM(H726)</f>
        <v>29200</v>
      </c>
      <c r="I725" s="51">
        <f>SUM(I726)</f>
        <v>30200</v>
      </c>
      <c r="J725" s="51">
        <f>SUM(J726)</f>
        <v>29135.17</v>
      </c>
      <c r="K725" s="53">
        <f t="shared" si="14"/>
        <v>96.47407284768211</v>
      </c>
      <c r="L725" s="16"/>
    </row>
    <row r="726" spans="1:12" ht="24.75" customHeight="1">
      <c r="A726" s="9">
        <v>720</v>
      </c>
      <c r="B726" s="9"/>
      <c r="C726" s="9"/>
      <c r="D726" s="9"/>
      <c r="E726" s="14" t="s">
        <v>14</v>
      </c>
      <c r="F726" s="15">
        <v>17000</v>
      </c>
      <c r="G726" s="15">
        <v>33000</v>
      </c>
      <c r="H726" s="51">
        <v>29200</v>
      </c>
      <c r="I726" s="51">
        <v>30200</v>
      </c>
      <c r="J726" s="51">
        <v>29135.17</v>
      </c>
      <c r="K726" s="53">
        <f t="shared" si="14"/>
        <v>96.47407284768211</v>
      </c>
      <c r="L726" s="16"/>
    </row>
    <row r="727" spans="1:12" ht="17.25" customHeight="1">
      <c r="A727" s="9">
        <v>721</v>
      </c>
      <c r="B727" s="9"/>
      <c r="C727" s="9"/>
      <c r="D727" s="9">
        <v>4350</v>
      </c>
      <c r="E727" s="14" t="s">
        <v>139</v>
      </c>
      <c r="F727" s="15"/>
      <c r="G727" s="15">
        <f>SUM(G728)</f>
        <v>0</v>
      </c>
      <c r="H727" s="51">
        <f>SUM(H728)</f>
        <v>4600</v>
      </c>
      <c r="I727" s="51">
        <f>SUM(I728)</f>
        <v>4400</v>
      </c>
      <c r="J727" s="51">
        <f>SUM(J728)</f>
        <v>4377.36</v>
      </c>
      <c r="K727" s="53">
        <f t="shared" si="14"/>
        <v>99.48545454545453</v>
      </c>
      <c r="L727" s="16"/>
    </row>
    <row r="728" spans="1:12" ht="12.75" customHeight="1">
      <c r="A728" s="9">
        <v>722</v>
      </c>
      <c r="B728" s="9"/>
      <c r="C728" s="9"/>
      <c r="D728" s="9"/>
      <c r="E728" s="14" t="s">
        <v>139</v>
      </c>
      <c r="F728" s="15"/>
      <c r="G728" s="15"/>
      <c r="H728" s="51">
        <v>4600</v>
      </c>
      <c r="I728" s="51">
        <v>4400</v>
      </c>
      <c r="J728" s="51">
        <v>4377.36</v>
      </c>
      <c r="K728" s="53">
        <f t="shared" si="14"/>
        <v>99.48545454545453</v>
      </c>
      <c r="L728" s="16"/>
    </row>
    <row r="729" spans="1:12" ht="13.5" customHeight="1">
      <c r="A729" s="9">
        <v>723</v>
      </c>
      <c r="B729" s="9"/>
      <c r="C729" s="9"/>
      <c r="D729" s="9">
        <v>4360</v>
      </c>
      <c r="E729" s="14" t="s">
        <v>166</v>
      </c>
      <c r="F729" s="15"/>
      <c r="G729" s="15">
        <f>SUM(G730)</f>
        <v>3300</v>
      </c>
      <c r="H729" s="51">
        <f>SUM(H730)</f>
        <v>3400</v>
      </c>
      <c r="I729" s="51">
        <f>SUM(I730)</f>
        <v>4150</v>
      </c>
      <c r="J729" s="51">
        <f>SUM(J730)</f>
        <v>4070.75</v>
      </c>
      <c r="K729" s="53">
        <f t="shared" si="14"/>
        <v>98.09036144578313</v>
      </c>
      <c r="L729" s="16"/>
    </row>
    <row r="730" spans="1:12" ht="13.5" customHeight="1">
      <c r="A730" s="9">
        <v>724</v>
      </c>
      <c r="B730" s="9"/>
      <c r="C730" s="9"/>
      <c r="D730" s="9"/>
      <c r="E730" s="14" t="s">
        <v>15</v>
      </c>
      <c r="F730" s="15"/>
      <c r="G730" s="15">
        <v>3300</v>
      </c>
      <c r="H730" s="51">
        <v>3400</v>
      </c>
      <c r="I730" s="51">
        <v>4150</v>
      </c>
      <c r="J730" s="51">
        <v>4070.75</v>
      </c>
      <c r="K730" s="53">
        <f t="shared" si="14"/>
        <v>98.09036144578313</v>
      </c>
      <c r="L730" s="16"/>
    </row>
    <row r="731" spans="1:12" ht="13.5" customHeight="1">
      <c r="A731" s="9">
        <v>725</v>
      </c>
      <c r="B731" s="9"/>
      <c r="C731" s="9"/>
      <c r="D731" s="9">
        <v>4370</v>
      </c>
      <c r="E731" s="14" t="s">
        <v>670</v>
      </c>
      <c r="F731" s="15"/>
      <c r="G731" s="15">
        <f>SUM(G732)</f>
        <v>4900</v>
      </c>
      <c r="H731" s="51">
        <f>SUM(H732)</f>
        <v>3800</v>
      </c>
      <c r="I731" s="51">
        <f>SUM(I732)</f>
        <v>3500</v>
      </c>
      <c r="J731" s="51">
        <f>SUM(J732)</f>
        <v>3137.8</v>
      </c>
      <c r="K731" s="53">
        <f t="shared" si="14"/>
        <v>89.65142857142858</v>
      </c>
      <c r="L731" s="16"/>
    </row>
    <row r="732" spans="1:12" ht="13.5" customHeight="1">
      <c r="A732" s="9">
        <v>726</v>
      </c>
      <c r="B732" s="9"/>
      <c r="C732" s="9"/>
      <c r="D732" s="9"/>
      <c r="E732" s="14" t="s">
        <v>16</v>
      </c>
      <c r="F732" s="15"/>
      <c r="G732" s="15">
        <v>4900</v>
      </c>
      <c r="H732" s="51">
        <v>3800</v>
      </c>
      <c r="I732" s="51">
        <v>3500</v>
      </c>
      <c r="J732" s="51">
        <v>3137.8</v>
      </c>
      <c r="K732" s="53">
        <f t="shared" si="14"/>
        <v>89.65142857142858</v>
      </c>
      <c r="L732" s="16"/>
    </row>
    <row r="733" spans="1:12" ht="12.75">
      <c r="A733" s="9">
        <v>727</v>
      </c>
      <c r="B733" s="9"/>
      <c r="C733" s="9"/>
      <c r="D733" s="9">
        <v>4410</v>
      </c>
      <c r="E733" s="14" t="s">
        <v>49</v>
      </c>
      <c r="F733" s="15">
        <f>SUM(F734)</f>
        <v>6000</v>
      </c>
      <c r="G733" s="15">
        <f>SUM(G734)</f>
        <v>6000</v>
      </c>
      <c r="H733" s="51">
        <f>SUM(H734)</f>
        <v>5000</v>
      </c>
      <c r="I733" s="51">
        <f>SUM(I734)</f>
        <v>5000</v>
      </c>
      <c r="J733" s="51">
        <f>SUM(J734)</f>
        <v>4632.2</v>
      </c>
      <c r="K733" s="53">
        <f t="shared" si="14"/>
        <v>92.64399999999999</v>
      </c>
      <c r="L733" s="16"/>
    </row>
    <row r="734" spans="1:12" ht="38.25">
      <c r="A734" s="9">
        <v>728</v>
      </c>
      <c r="B734" s="9"/>
      <c r="C734" s="9"/>
      <c r="D734" s="9"/>
      <c r="E734" s="14" t="s">
        <v>86</v>
      </c>
      <c r="F734" s="15">
        <v>6000</v>
      </c>
      <c r="G734" s="15">
        <v>6000</v>
      </c>
      <c r="H734" s="51">
        <v>5000</v>
      </c>
      <c r="I734" s="51">
        <v>5000</v>
      </c>
      <c r="J734" s="51">
        <v>4632.2</v>
      </c>
      <c r="K734" s="53">
        <f t="shared" si="14"/>
        <v>92.64399999999999</v>
      </c>
      <c r="L734" s="16"/>
    </row>
    <row r="735" spans="1:12" ht="12.75">
      <c r="A735" s="9">
        <v>729</v>
      </c>
      <c r="B735" s="9"/>
      <c r="C735" s="9"/>
      <c r="D735" s="9">
        <v>4430</v>
      </c>
      <c r="E735" s="14" t="s">
        <v>808</v>
      </c>
      <c r="F735" s="15">
        <f>SUM(F736)</f>
        <v>3000</v>
      </c>
      <c r="G735" s="15">
        <f>SUM(G736)</f>
        <v>6000</v>
      </c>
      <c r="H735" s="51">
        <f>SUM(H736)</f>
        <v>6000</v>
      </c>
      <c r="I735" s="51">
        <f>SUM(I736)</f>
        <v>3000</v>
      </c>
      <c r="J735" s="51">
        <f>SUM(J736)</f>
        <v>2958.38</v>
      </c>
      <c r="K735" s="53">
        <f t="shared" si="14"/>
        <v>98.61266666666667</v>
      </c>
      <c r="L735" s="16"/>
    </row>
    <row r="736" spans="1:12" ht="12.75">
      <c r="A736" s="9">
        <v>730</v>
      </c>
      <c r="B736" s="9"/>
      <c r="C736" s="9"/>
      <c r="D736" s="9"/>
      <c r="E736" s="14" t="s">
        <v>226</v>
      </c>
      <c r="F736" s="15">
        <v>3000</v>
      </c>
      <c r="G736" s="15">
        <v>6000</v>
      </c>
      <c r="H736" s="51">
        <v>6000</v>
      </c>
      <c r="I736" s="51">
        <v>3000</v>
      </c>
      <c r="J736" s="51">
        <v>2958.38</v>
      </c>
      <c r="K736" s="53">
        <f t="shared" si="14"/>
        <v>98.61266666666667</v>
      </c>
      <c r="L736" s="16"/>
    </row>
    <row r="737" spans="1:12" ht="12.75">
      <c r="A737" s="9">
        <v>731</v>
      </c>
      <c r="B737" s="9"/>
      <c r="C737" s="9"/>
      <c r="D737" s="9">
        <v>4440</v>
      </c>
      <c r="E737" s="14" t="s">
        <v>72</v>
      </c>
      <c r="F737" s="15">
        <v>6581</v>
      </c>
      <c r="G737" s="15">
        <f>SUM(G738)</f>
        <v>8505</v>
      </c>
      <c r="H737" s="51">
        <f>SUM(H738)</f>
        <v>11466</v>
      </c>
      <c r="I737" s="51">
        <f>SUM(I738)</f>
        <v>11500</v>
      </c>
      <c r="J737" s="51">
        <f>SUM(J738)</f>
        <v>11500</v>
      </c>
      <c r="K737" s="53">
        <f t="shared" si="14"/>
        <v>100</v>
      </c>
      <c r="L737" s="16"/>
    </row>
    <row r="738" spans="1:12" ht="25.5">
      <c r="A738" s="9">
        <v>732</v>
      </c>
      <c r="B738" s="9"/>
      <c r="C738" s="9"/>
      <c r="D738" s="9"/>
      <c r="E738" s="14" t="s">
        <v>32</v>
      </c>
      <c r="F738" s="15"/>
      <c r="G738" s="15">
        <v>8505</v>
      </c>
      <c r="H738" s="51">
        <v>11466</v>
      </c>
      <c r="I738" s="51">
        <v>11500</v>
      </c>
      <c r="J738" s="51">
        <v>11500</v>
      </c>
      <c r="K738" s="53">
        <f t="shared" si="14"/>
        <v>100</v>
      </c>
      <c r="L738" s="16"/>
    </row>
    <row r="739" spans="1:12" ht="25.5">
      <c r="A739" s="9">
        <v>733</v>
      </c>
      <c r="B739" s="9"/>
      <c r="C739" s="9"/>
      <c r="D739" s="9">
        <v>4700</v>
      </c>
      <c r="E739" s="14" t="s">
        <v>353</v>
      </c>
      <c r="F739" s="15"/>
      <c r="G739" s="15">
        <f>SUM(G740)</f>
        <v>14000</v>
      </c>
      <c r="H739" s="51">
        <f>SUM(H740)</f>
        <v>10000</v>
      </c>
      <c r="I739" s="51">
        <f>SUM(I740)</f>
        <v>9000</v>
      </c>
      <c r="J739" s="51">
        <f>SUM(J740)</f>
        <v>8892.2</v>
      </c>
      <c r="K739" s="53">
        <f t="shared" si="14"/>
        <v>98.80222222222224</v>
      </c>
      <c r="L739" s="16"/>
    </row>
    <row r="740" spans="1:12" ht="12.75">
      <c r="A740" s="9">
        <v>734</v>
      </c>
      <c r="B740" s="9"/>
      <c r="C740" s="9"/>
      <c r="D740" s="9"/>
      <c r="E740" s="14" t="s">
        <v>31</v>
      </c>
      <c r="F740" s="15"/>
      <c r="G740" s="15">
        <v>14000</v>
      </c>
      <c r="H740" s="51">
        <v>10000</v>
      </c>
      <c r="I740" s="51">
        <v>9000</v>
      </c>
      <c r="J740" s="51">
        <v>8892.2</v>
      </c>
      <c r="K740" s="53">
        <f t="shared" si="14"/>
        <v>98.80222222222224</v>
      </c>
      <c r="L740" s="16"/>
    </row>
    <row r="741" spans="1:12" ht="25.5">
      <c r="A741" s="9">
        <v>735</v>
      </c>
      <c r="B741" s="9"/>
      <c r="C741" s="9"/>
      <c r="D741" s="9">
        <v>4740</v>
      </c>
      <c r="E741" s="14" t="s">
        <v>591</v>
      </c>
      <c r="F741" s="15"/>
      <c r="G741" s="15">
        <f>SUM(G742)</f>
        <v>2000</v>
      </c>
      <c r="H741" s="51">
        <f>SUM(H742)</f>
        <v>2000</v>
      </c>
      <c r="I741" s="51">
        <f>SUM(I742)</f>
        <v>2500</v>
      </c>
      <c r="J741" s="51">
        <f>SUM(J742)</f>
        <v>2491</v>
      </c>
      <c r="K741" s="53">
        <f t="shared" si="14"/>
        <v>99.64</v>
      </c>
      <c r="L741" s="16"/>
    </row>
    <row r="742" spans="1:12" ht="15.75" customHeight="1">
      <c r="A742" s="9">
        <v>736</v>
      </c>
      <c r="B742" s="9"/>
      <c r="C742" s="9"/>
      <c r="D742" s="9"/>
      <c r="E742" s="14" t="s">
        <v>407</v>
      </c>
      <c r="F742" s="15"/>
      <c r="G742" s="15">
        <v>2000</v>
      </c>
      <c r="H742" s="51">
        <v>2000</v>
      </c>
      <c r="I742" s="51">
        <v>2500</v>
      </c>
      <c r="J742" s="51">
        <v>2491</v>
      </c>
      <c r="K742" s="53">
        <f t="shared" si="14"/>
        <v>99.64</v>
      </c>
      <c r="L742" s="16"/>
    </row>
    <row r="743" spans="1:12" ht="12.75">
      <c r="A743" s="9">
        <v>737</v>
      </c>
      <c r="B743" s="9"/>
      <c r="C743" s="9"/>
      <c r="D743" s="9">
        <v>4750</v>
      </c>
      <c r="E743" s="14" t="s">
        <v>326</v>
      </c>
      <c r="F743" s="15"/>
      <c r="G743" s="15">
        <f>SUM(G744)</f>
        <v>1500</v>
      </c>
      <c r="H743" s="51">
        <f>SUM(H744)</f>
        <v>4700</v>
      </c>
      <c r="I743" s="51">
        <f>SUM(I744)</f>
        <v>12900</v>
      </c>
      <c r="J743" s="51">
        <f>SUM(J744)</f>
        <v>12488.48</v>
      </c>
      <c r="K743" s="53">
        <f t="shared" si="14"/>
        <v>96.80992248062014</v>
      </c>
      <c r="L743" s="16"/>
    </row>
    <row r="744" spans="1:12" ht="12.75">
      <c r="A744" s="9">
        <v>738</v>
      </c>
      <c r="B744" s="9"/>
      <c r="C744" s="9"/>
      <c r="D744" s="9"/>
      <c r="E744" s="14" t="s">
        <v>30</v>
      </c>
      <c r="F744" s="15"/>
      <c r="G744" s="15">
        <v>1500</v>
      </c>
      <c r="H744" s="51">
        <v>4700</v>
      </c>
      <c r="I744" s="51">
        <v>12900</v>
      </c>
      <c r="J744" s="51">
        <v>12488.48</v>
      </c>
      <c r="K744" s="53">
        <f t="shared" si="14"/>
        <v>96.80992248062014</v>
      </c>
      <c r="L744" s="16"/>
    </row>
    <row r="745" spans="1:12" ht="12.75">
      <c r="A745" s="9">
        <v>739</v>
      </c>
      <c r="B745" s="9" t="s">
        <v>732</v>
      </c>
      <c r="C745" s="13">
        <v>80120</v>
      </c>
      <c r="D745" s="13" t="s">
        <v>734</v>
      </c>
      <c r="E745" s="18" t="s">
        <v>589</v>
      </c>
      <c r="F745" s="19" t="e">
        <f>SUM(F746+F750+F752+F754+F756+F758+F760+F762+F764+F766+F768+#REF!+F772+F774+#REF!+F778+F780+#REF!)</f>
        <v>#REF!</v>
      </c>
      <c r="G745" s="19">
        <f>SUM(G746+G748+G750+G752+G754+G756+G758+G760+G762+G764+G766+G768+G770+G772+G774+G778+G780+G782+G784+G786)</f>
        <v>1722092</v>
      </c>
      <c r="H745" s="53">
        <f>SUM(H746+H748+H750+H752+H754+H756+H758+H760+H762+H764+H766+H768+H770+H772+H774+H778+H780+H782+H784+H786+H776)</f>
        <v>1902089</v>
      </c>
      <c r="I745" s="53">
        <f>SUM(I746+I748+I750+I752+I754+I756+I758+I760+I762+I764+I766+I768+I770+I772+I774+I778+I780+I782+I784+I786+I776)</f>
        <v>1820898</v>
      </c>
      <c r="J745" s="53">
        <f>J746+J748+J750+J752+J754+J756+J758+J760+J762+J764+J766+J768+J770+J772+J774+J776+J778+J780+J782+J784+J786</f>
        <v>1811196.0599999998</v>
      </c>
      <c r="K745" s="53">
        <f t="shared" si="14"/>
        <v>99.46718926595558</v>
      </c>
      <c r="L745" s="20"/>
    </row>
    <row r="746" spans="1:12" ht="12.75">
      <c r="A746" s="9">
        <v>740</v>
      </c>
      <c r="B746" s="9" t="s">
        <v>732</v>
      </c>
      <c r="C746" s="9" t="s">
        <v>733</v>
      </c>
      <c r="D746" s="9">
        <v>3020</v>
      </c>
      <c r="E746" s="14" t="s">
        <v>617</v>
      </c>
      <c r="F746" s="15">
        <f>SUM(F747:F747)</f>
        <v>66850</v>
      </c>
      <c r="G746" s="15">
        <f>SUM(G747:G747)</f>
        <v>89800</v>
      </c>
      <c r="H746" s="51">
        <f>SUM(H747:H747)</f>
        <v>97000</v>
      </c>
      <c r="I746" s="51">
        <v>101510</v>
      </c>
      <c r="J746" s="51">
        <v>101289.46</v>
      </c>
      <c r="K746" s="53">
        <f t="shared" si="14"/>
        <v>99.78274061668802</v>
      </c>
      <c r="L746" s="16"/>
    </row>
    <row r="747" spans="1:12" ht="12.75">
      <c r="A747" s="9">
        <v>741</v>
      </c>
      <c r="B747" s="9"/>
      <c r="C747" s="9"/>
      <c r="D747" s="9"/>
      <c r="E747" s="14" t="s">
        <v>134</v>
      </c>
      <c r="F747" s="15">
        <v>66850</v>
      </c>
      <c r="G747" s="15">
        <v>89800</v>
      </c>
      <c r="H747" s="51">
        <v>97000</v>
      </c>
      <c r="I747" s="51">
        <v>101510</v>
      </c>
      <c r="J747" s="51">
        <v>101289.46</v>
      </c>
      <c r="K747" s="53">
        <f t="shared" si="14"/>
        <v>99.78274061668802</v>
      </c>
      <c r="L747" s="16"/>
    </row>
    <row r="748" spans="1:12" ht="12.75">
      <c r="A748" s="9">
        <v>742</v>
      </c>
      <c r="B748" s="9"/>
      <c r="C748" s="9"/>
      <c r="D748" s="9">
        <v>3240</v>
      </c>
      <c r="E748" s="14" t="s">
        <v>656</v>
      </c>
      <c r="F748" s="15"/>
      <c r="G748" s="15">
        <f>SUM(G749)</f>
        <v>3300</v>
      </c>
      <c r="H748" s="51">
        <f>SUM(H749)</f>
        <v>3300</v>
      </c>
      <c r="I748" s="51">
        <f>SUM(I749)</f>
        <v>3300</v>
      </c>
      <c r="J748" s="51">
        <f>SUM(J749)</f>
        <v>3300</v>
      </c>
      <c r="K748" s="53">
        <f t="shared" si="14"/>
        <v>100</v>
      </c>
      <c r="L748" s="16"/>
    </row>
    <row r="749" spans="1:12" ht="12.75">
      <c r="A749" s="9">
        <v>743</v>
      </c>
      <c r="B749" s="9"/>
      <c r="C749" s="9"/>
      <c r="D749" s="9"/>
      <c r="E749" s="14" t="s">
        <v>29</v>
      </c>
      <c r="F749" s="15"/>
      <c r="G749" s="15">
        <v>3300</v>
      </c>
      <c r="H749" s="51">
        <v>3300</v>
      </c>
      <c r="I749" s="51">
        <v>3300</v>
      </c>
      <c r="J749" s="51">
        <v>3300</v>
      </c>
      <c r="K749" s="53">
        <f t="shared" si="14"/>
        <v>100</v>
      </c>
      <c r="L749" s="16"/>
    </row>
    <row r="750" spans="1:12" ht="12.75">
      <c r="A750" s="9">
        <v>744</v>
      </c>
      <c r="B750" s="9" t="s">
        <v>732</v>
      </c>
      <c r="C750" s="9" t="s">
        <v>733</v>
      </c>
      <c r="D750" s="9">
        <v>4010</v>
      </c>
      <c r="E750" s="14" t="s">
        <v>45</v>
      </c>
      <c r="F750" s="15">
        <f>SUM(F751)</f>
        <v>914790</v>
      </c>
      <c r="G750" s="15">
        <f>SUM(G751)</f>
        <v>1127000</v>
      </c>
      <c r="H750" s="51">
        <f>SUM(H751)</f>
        <v>1250000</v>
      </c>
      <c r="I750" s="51">
        <f>SUM(I751)</f>
        <v>1206709</v>
      </c>
      <c r="J750" s="51">
        <f>SUM(J751)</f>
        <v>1200913.66</v>
      </c>
      <c r="K750" s="53">
        <f t="shared" si="14"/>
        <v>99.51974005331856</v>
      </c>
      <c r="L750" s="16"/>
    </row>
    <row r="751" spans="1:12" ht="27.75" customHeight="1">
      <c r="A751" s="9">
        <v>745</v>
      </c>
      <c r="B751" s="9"/>
      <c r="C751" s="9"/>
      <c r="D751" s="9"/>
      <c r="E751" s="14" t="s">
        <v>511</v>
      </c>
      <c r="F751" s="15">
        <v>914790</v>
      </c>
      <c r="G751" s="15">
        <v>1127000</v>
      </c>
      <c r="H751" s="51">
        <v>1250000</v>
      </c>
      <c r="I751" s="51">
        <v>1206709</v>
      </c>
      <c r="J751" s="51">
        <v>1200913.66</v>
      </c>
      <c r="K751" s="53">
        <f t="shared" si="14"/>
        <v>99.51974005331856</v>
      </c>
      <c r="L751" s="16"/>
    </row>
    <row r="752" spans="1:12" ht="12.75">
      <c r="A752" s="9">
        <v>746</v>
      </c>
      <c r="B752" s="9" t="s">
        <v>732</v>
      </c>
      <c r="C752" s="9" t="s">
        <v>733</v>
      </c>
      <c r="D752" s="9">
        <v>4040</v>
      </c>
      <c r="E752" s="14" t="s">
        <v>46</v>
      </c>
      <c r="F752" s="15">
        <v>72803</v>
      </c>
      <c r="G752" s="15">
        <f>SUM(G753)</f>
        <v>85550</v>
      </c>
      <c r="H752" s="51">
        <f>SUM(H753)</f>
        <v>98000</v>
      </c>
      <c r="I752" s="51">
        <f>SUM(I753)</f>
        <v>87110</v>
      </c>
      <c r="J752" s="51">
        <f>SUM(J753)</f>
        <v>87105.1</v>
      </c>
      <c r="K752" s="53">
        <f t="shared" si="14"/>
        <v>99.99437492825164</v>
      </c>
      <c r="L752" s="16"/>
    </row>
    <row r="753" spans="1:12" ht="25.5">
      <c r="A753" s="9">
        <v>747</v>
      </c>
      <c r="B753" s="9"/>
      <c r="C753" s="9"/>
      <c r="D753" s="9"/>
      <c r="E753" s="14" t="s">
        <v>28</v>
      </c>
      <c r="F753" s="15"/>
      <c r="G753" s="15">
        <v>85550</v>
      </c>
      <c r="H753" s="51">
        <v>98000</v>
      </c>
      <c r="I753" s="51">
        <v>87110</v>
      </c>
      <c r="J753" s="51">
        <v>87105.1</v>
      </c>
      <c r="K753" s="53">
        <f t="shared" si="14"/>
        <v>99.99437492825164</v>
      </c>
      <c r="L753" s="16"/>
    </row>
    <row r="754" spans="1:12" ht="12.75">
      <c r="A754" s="9">
        <v>748</v>
      </c>
      <c r="B754" s="9" t="s">
        <v>732</v>
      </c>
      <c r="C754" s="9" t="s">
        <v>733</v>
      </c>
      <c r="D754" s="9">
        <v>4110</v>
      </c>
      <c r="E754" s="14" t="s">
        <v>0</v>
      </c>
      <c r="F754" s="15">
        <v>187000</v>
      </c>
      <c r="G754" s="15">
        <f>SUM(G755)</f>
        <v>194000</v>
      </c>
      <c r="H754" s="51">
        <f>SUM(H755)</f>
        <v>216000</v>
      </c>
      <c r="I754" s="51">
        <f>SUM(I755)</f>
        <v>205759</v>
      </c>
      <c r="J754" s="51">
        <f>SUM(J755)</f>
        <v>205176.01</v>
      </c>
      <c r="K754" s="53">
        <f t="shared" si="14"/>
        <v>99.71666366963292</v>
      </c>
      <c r="L754" s="16"/>
    </row>
    <row r="755" spans="1:12" ht="12.75">
      <c r="A755" s="9">
        <v>749</v>
      </c>
      <c r="B755" s="9"/>
      <c r="C755" s="9"/>
      <c r="D755" s="9"/>
      <c r="E755" s="14" t="s">
        <v>0</v>
      </c>
      <c r="F755" s="15"/>
      <c r="G755" s="15">
        <v>194000</v>
      </c>
      <c r="H755" s="51">
        <v>216000</v>
      </c>
      <c r="I755" s="51">
        <v>205759</v>
      </c>
      <c r="J755" s="51">
        <v>205176.01</v>
      </c>
      <c r="K755" s="53">
        <f aca="true" t="shared" si="15" ref="K755:K821">SUM(J755/I755)*100</f>
        <v>99.71666366963292</v>
      </c>
      <c r="L755" s="16"/>
    </row>
    <row r="756" spans="1:12" ht="12.75">
      <c r="A756" s="9">
        <v>750</v>
      </c>
      <c r="B756" s="9" t="s">
        <v>732</v>
      </c>
      <c r="C756" s="9" t="s">
        <v>733</v>
      </c>
      <c r="D756" s="9">
        <v>4120</v>
      </c>
      <c r="E756" s="14" t="s">
        <v>1</v>
      </c>
      <c r="F756" s="15">
        <v>25500</v>
      </c>
      <c r="G756" s="15">
        <f>SUM(G757)</f>
        <v>30700</v>
      </c>
      <c r="H756" s="51">
        <f>SUM(H757)</f>
        <v>35000</v>
      </c>
      <c r="I756" s="51">
        <f>SUM(I757)</f>
        <v>33542</v>
      </c>
      <c r="J756" s="51">
        <f>SUM(J757)</f>
        <v>32927.71</v>
      </c>
      <c r="K756" s="53">
        <f t="shared" si="15"/>
        <v>98.16859459781766</v>
      </c>
      <c r="L756" s="16"/>
    </row>
    <row r="757" spans="1:12" ht="12.75">
      <c r="A757" s="9">
        <v>751</v>
      </c>
      <c r="B757" s="9"/>
      <c r="C757" s="9"/>
      <c r="D757" s="9"/>
      <c r="E757" s="14" t="s">
        <v>1</v>
      </c>
      <c r="F757" s="15"/>
      <c r="G757" s="15">
        <v>30700</v>
      </c>
      <c r="H757" s="51">
        <v>35000</v>
      </c>
      <c r="I757" s="51">
        <v>33542</v>
      </c>
      <c r="J757" s="51">
        <v>32927.71</v>
      </c>
      <c r="K757" s="53">
        <f t="shared" si="15"/>
        <v>98.16859459781766</v>
      </c>
      <c r="L757" s="16"/>
    </row>
    <row r="758" spans="1:12" ht="12.75">
      <c r="A758" s="9">
        <v>752</v>
      </c>
      <c r="B758" s="9"/>
      <c r="C758" s="9"/>
      <c r="D758" s="9">
        <v>4140</v>
      </c>
      <c r="E758" s="14" t="s">
        <v>693</v>
      </c>
      <c r="F758" s="15">
        <v>6500</v>
      </c>
      <c r="G758" s="15">
        <f>SUM(G759)</f>
        <v>8280</v>
      </c>
      <c r="H758" s="51">
        <f>SUM(H759)</f>
        <v>9012</v>
      </c>
      <c r="I758" s="51">
        <f>SUM(I759)</f>
        <v>0</v>
      </c>
      <c r="J758" s="51">
        <f>SUM(J759)</f>
        <v>0</v>
      </c>
      <c r="K758" s="53" t="e">
        <f t="shared" si="15"/>
        <v>#DIV/0!</v>
      </c>
      <c r="L758" s="16"/>
    </row>
    <row r="759" spans="1:12" ht="12.75">
      <c r="A759" s="9">
        <v>753</v>
      </c>
      <c r="B759" s="9"/>
      <c r="C759" s="9"/>
      <c r="D759" s="9"/>
      <c r="E759" s="14" t="s">
        <v>693</v>
      </c>
      <c r="F759" s="15"/>
      <c r="G759" s="15">
        <v>8280</v>
      </c>
      <c r="H759" s="51">
        <v>9012</v>
      </c>
      <c r="I759" s="51">
        <v>0</v>
      </c>
      <c r="J759" s="51">
        <v>0</v>
      </c>
      <c r="K759" s="53" t="e">
        <f t="shared" si="15"/>
        <v>#DIV/0!</v>
      </c>
      <c r="L759" s="16"/>
    </row>
    <row r="760" spans="1:12" ht="12.75">
      <c r="A760" s="9">
        <v>754</v>
      </c>
      <c r="B760" s="9"/>
      <c r="C760" s="9"/>
      <c r="D760" s="9">
        <v>4170</v>
      </c>
      <c r="E760" s="14" t="s">
        <v>524</v>
      </c>
      <c r="F760" s="15">
        <f>SUM(F761)</f>
        <v>2000</v>
      </c>
      <c r="G760" s="15">
        <f>SUM(G761)</f>
        <v>2000</v>
      </c>
      <c r="H760" s="51">
        <f>SUM(H761)</f>
        <v>2000</v>
      </c>
      <c r="I760" s="51">
        <f>SUM(I761)</f>
        <v>4000</v>
      </c>
      <c r="J760" s="51">
        <f>SUM(J761)</f>
        <v>4000</v>
      </c>
      <c r="K760" s="53">
        <f t="shared" si="15"/>
        <v>100</v>
      </c>
      <c r="L760" s="16"/>
    </row>
    <row r="761" spans="1:12" ht="38.25">
      <c r="A761" s="9">
        <v>755</v>
      </c>
      <c r="B761" s="9"/>
      <c r="C761" s="9"/>
      <c r="D761" s="9"/>
      <c r="E761" s="14" t="s">
        <v>512</v>
      </c>
      <c r="F761" s="15">
        <v>2000</v>
      </c>
      <c r="G761" s="15">
        <v>2000</v>
      </c>
      <c r="H761" s="51">
        <v>2000</v>
      </c>
      <c r="I761" s="51">
        <v>4000</v>
      </c>
      <c r="J761" s="51">
        <v>4000</v>
      </c>
      <c r="K761" s="53">
        <f t="shared" si="15"/>
        <v>100</v>
      </c>
      <c r="L761" s="16"/>
    </row>
    <row r="762" spans="1:12" ht="12.75">
      <c r="A762" s="9">
        <v>756</v>
      </c>
      <c r="B762" s="9" t="s">
        <v>732</v>
      </c>
      <c r="C762" s="9" t="s">
        <v>733</v>
      </c>
      <c r="D762" s="9">
        <v>4210</v>
      </c>
      <c r="E762" s="14" t="s">
        <v>742</v>
      </c>
      <c r="F762" s="15">
        <f>SUM(F763)</f>
        <v>19200</v>
      </c>
      <c r="G762" s="15">
        <f>SUM(G763)</f>
        <v>17000</v>
      </c>
      <c r="H762" s="51">
        <f>SUM(H763)</f>
        <v>15000</v>
      </c>
      <c r="I762" s="51">
        <f>SUM(I763)</f>
        <v>15000</v>
      </c>
      <c r="J762" s="51">
        <f>SUM(J763)</f>
        <v>14859</v>
      </c>
      <c r="K762" s="53">
        <f t="shared" si="15"/>
        <v>99.06</v>
      </c>
      <c r="L762" s="16"/>
    </row>
    <row r="763" spans="1:12" ht="24.75" customHeight="1">
      <c r="A763" s="9">
        <v>757</v>
      </c>
      <c r="B763" s="9"/>
      <c r="C763" s="9"/>
      <c r="D763" s="9"/>
      <c r="E763" s="14" t="s">
        <v>671</v>
      </c>
      <c r="F763" s="15">
        <v>19200</v>
      </c>
      <c r="G763" s="15">
        <v>17000</v>
      </c>
      <c r="H763" s="51">
        <v>15000</v>
      </c>
      <c r="I763" s="51">
        <v>15000</v>
      </c>
      <c r="J763" s="51">
        <v>14859</v>
      </c>
      <c r="K763" s="53">
        <f t="shared" si="15"/>
        <v>99.06</v>
      </c>
      <c r="L763" s="16"/>
    </row>
    <row r="764" spans="1:12" ht="12.75">
      <c r="A764" s="9">
        <v>758</v>
      </c>
      <c r="B764" s="9" t="s">
        <v>732</v>
      </c>
      <c r="C764" s="9" t="s">
        <v>733</v>
      </c>
      <c r="D764" s="9">
        <v>4240</v>
      </c>
      <c r="E764" s="14" t="s">
        <v>136</v>
      </c>
      <c r="F764" s="15">
        <v>20000</v>
      </c>
      <c r="G764" s="15">
        <f>SUM(G765)</f>
        <v>18000</v>
      </c>
      <c r="H764" s="51">
        <f>SUM(H765)</f>
        <v>18000</v>
      </c>
      <c r="I764" s="51">
        <f>SUM(I765)</f>
        <v>11700</v>
      </c>
      <c r="J764" s="51">
        <f>SUM(J765)</f>
        <v>9983.92</v>
      </c>
      <c r="K764" s="53">
        <f t="shared" si="15"/>
        <v>85.33264957264957</v>
      </c>
      <c r="L764" s="16"/>
    </row>
    <row r="765" spans="1:12" ht="12.75">
      <c r="A765" s="9">
        <v>759</v>
      </c>
      <c r="B765" s="9"/>
      <c r="C765" s="9"/>
      <c r="D765" s="9"/>
      <c r="E765" s="14" t="s">
        <v>87</v>
      </c>
      <c r="F765" s="15"/>
      <c r="G765" s="15">
        <v>18000</v>
      </c>
      <c r="H765" s="51">
        <v>18000</v>
      </c>
      <c r="I765" s="51">
        <v>11700</v>
      </c>
      <c r="J765" s="51">
        <v>9983.92</v>
      </c>
      <c r="K765" s="53">
        <f t="shared" si="15"/>
        <v>85.33264957264957</v>
      </c>
      <c r="L765" s="16"/>
    </row>
    <row r="766" spans="1:12" ht="12.75">
      <c r="A766" s="9">
        <v>760</v>
      </c>
      <c r="B766" s="9" t="s">
        <v>732</v>
      </c>
      <c r="C766" s="9" t="s">
        <v>733</v>
      </c>
      <c r="D766" s="9">
        <v>4260</v>
      </c>
      <c r="E766" s="14" t="s">
        <v>744</v>
      </c>
      <c r="F766" s="15">
        <v>52500</v>
      </c>
      <c r="G766" s="15">
        <f>SUM(G767)</f>
        <v>55000</v>
      </c>
      <c r="H766" s="51">
        <f>SUM(H767)</f>
        <v>57000</v>
      </c>
      <c r="I766" s="51">
        <f>SUM(I767)</f>
        <v>57000</v>
      </c>
      <c r="J766" s="51">
        <f>SUM(J767)</f>
        <v>56999.69</v>
      </c>
      <c r="K766" s="53">
        <f t="shared" si="15"/>
        <v>99.99945614035089</v>
      </c>
      <c r="L766" s="16"/>
    </row>
    <row r="767" spans="1:12" ht="12.75">
      <c r="A767" s="9">
        <v>761</v>
      </c>
      <c r="B767" s="9"/>
      <c r="C767" s="9"/>
      <c r="D767" s="9"/>
      <c r="E767" s="14" t="s">
        <v>674</v>
      </c>
      <c r="F767" s="15"/>
      <c r="G767" s="15">
        <v>55000</v>
      </c>
      <c r="H767" s="51">
        <v>57000</v>
      </c>
      <c r="I767" s="51">
        <v>57000</v>
      </c>
      <c r="J767" s="51">
        <v>56999.69</v>
      </c>
      <c r="K767" s="53">
        <f t="shared" si="15"/>
        <v>99.99945614035089</v>
      </c>
      <c r="L767" s="16"/>
    </row>
    <row r="768" spans="1:12" ht="12.75">
      <c r="A768" s="9">
        <v>762</v>
      </c>
      <c r="B768" s="9" t="s">
        <v>732</v>
      </c>
      <c r="C768" s="9" t="s">
        <v>733</v>
      </c>
      <c r="D768" s="9">
        <v>4270</v>
      </c>
      <c r="E768" s="14" t="s">
        <v>745</v>
      </c>
      <c r="F768" s="15">
        <f>SUM(F769)</f>
        <v>3000</v>
      </c>
      <c r="G768" s="15">
        <f>SUM(G769)</f>
        <v>3000</v>
      </c>
      <c r="H768" s="51">
        <f>SUM(H769)</f>
        <v>2000</v>
      </c>
      <c r="I768" s="51">
        <f>SUM(I769)</f>
        <v>2000</v>
      </c>
      <c r="J768" s="51">
        <f>SUM(J769)</f>
        <v>1988.7</v>
      </c>
      <c r="K768" s="53">
        <f t="shared" si="15"/>
        <v>99.435</v>
      </c>
      <c r="L768" s="16"/>
    </row>
    <row r="769" spans="1:12" ht="12.75" customHeight="1">
      <c r="A769" s="9">
        <v>763</v>
      </c>
      <c r="B769" s="9"/>
      <c r="C769" s="9"/>
      <c r="D769" s="9"/>
      <c r="E769" s="14" t="s">
        <v>652</v>
      </c>
      <c r="F769" s="15">
        <v>3000</v>
      </c>
      <c r="G769" s="15">
        <v>3000</v>
      </c>
      <c r="H769" s="51">
        <v>2000</v>
      </c>
      <c r="I769" s="51">
        <v>2000</v>
      </c>
      <c r="J769" s="51">
        <v>1988.7</v>
      </c>
      <c r="K769" s="53">
        <f t="shared" si="15"/>
        <v>99.435</v>
      </c>
      <c r="L769" s="16"/>
    </row>
    <row r="770" spans="1:12" ht="12.75">
      <c r="A770" s="9">
        <v>764</v>
      </c>
      <c r="B770" s="9"/>
      <c r="C770" s="9"/>
      <c r="D770" s="9">
        <v>4280</v>
      </c>
      <c r="E770" s="14" t="s">
        <v>27</v>
      </c>
      <c r="F770" s="15"/>
      <c r="G770" s="15">
        <f>SUM(G771)</f>
        <v>1000</v>
      </c>
      <c r="H770" s="51">
        <f>SUM(H771)</f>
        <v>1000</v>
      </c>
      <c r="I770" s="51">
        <f>SUM(I771)</f>
        <v>1000</v>
      </c>
      <c r="J770" s="51">
        <f>SUM(J771)</f>
        <v>880</v>
      </c>
      <c r="K770" s="53">
        <f t="shared" si="15"/>
        <v>88</v>
      </c>
      <c r="L770" s="16"/>
    </row>
    <row r="771" spans="1:12" ht="25.5">
      <c r="A771" s="9">
        <v>765</v>
      </c>
      <c r="B771" s="9"/>
      <c r="C771" s="9"/>
      <c r="D771" s="9"/>
      <c r="E771" s="14" t="s">
        <v>26</v>
      </c>
      <c r="F771" s="15"/>
      <c r="G771" s="15">
        <v>1000</v>
      </c>
      <c r="H771" s="51">
        <v>1000</v>
      </c>
      <c r="I771" s="51">
        <v>1000</v>
      </c>
      <c r="J771" s="51">
        <v>880</v>
      </c>
      <c r="K771" s="53">
        <f t="shared" si="15"/>
        <v>88</v>
      </c>
      <c r="L771" s="16"/>
    </row>
    <row r="772" spans="1:12" ht="12.75">
      <c r="A772" s="9">
        <v>766</v>
      </c>
      <c r="B772" s="9" t="s">
        <v>732</v>
      </c>
      <c r="C772" s="9" t="s">
        <v>733</v>
      </c>
      <c r="D772" s="9">
        <v>4300</v>
      </c>
      <c r="E772" s="14" t="s">
        <v>807</v>
      </c>
      <c r="F772" s="15">
        <f>SUM(F773)</f>
        <v>22380</v>
      </c>
      <c r="G772" s="15">
        <f>SUM(G773)</f>
        <v>21000</v>
      </c>
      <c r="H772" s="51">
        <f>SUM(H773)</f>
        <v>18000</v>
      </c>
      <c r="I772" s="51">
        <f>SUM(I773)</f>
        <v>13450</v>
      </c>
      <c r="J772" s="51">
        <f>SUM(J773)</f>
        <v>13349.19</v>
      </c>
      <c r="K772" s="53">
        <f t="shared" si="15"/>
        <v>99.25048327137547</v>
      </c>
      <c r="L772" s="16"/>
    </row>
    <row r="773" spans="1:12" ht="25.5">
      <c r="A773" s="9">
        <v>767</v>
      </c>
      <c r="B773" s="9"/>
      <c r="C773" s="9"/>
      <c r="D773" s="9"/>
      <c r="E773" s="14" t="s">
        <v>228</v>
      </c>
      <c r="F773" s="15">
        <v>22380</v>
      </c>
      <c r="G773" s="15">
        <v>21000</v>
      </c>
      <c r="H773" s="51">
        <v>18000</v>
      </c>
      <c r="I773" s="51">
        <v>13450</v>
      </c>
      <c r="J773" s="51">
        <v>13349.19</v>
      </c>
      <c r="K773" s="53">
        <f t="shared" si="15"/>
        <v>99.25048327137547</v>
      </c>
      <c r="L773" s="16"/>
    </row>
    <row r="774" spans="1:12" ht="12.75">
      <c r="A774" s="9">
        <v>768</v>
      </c>
      <c r="B774" s="9"/>
      <c r="C774" s="9"/>
      <c r="D774" s="9">
        <v>4410</v>
      </c>
      <c r="E774" s="14" t="s">
        <v>49</v>
      </c>
      <c r="F774" s="15">
        <v>2300</v>
      </c>
      <c r="G774" s="15">
        <f>SUM(G775)</f>
        <v>3000</v>
      </c>
      <c r="H774" s="51">
        <f>SUM(H775)</f>
        <v>2800</v>
      </c>
      <c r="I774" s="51">
        <f>SUM(I775)</f>
        <v>2550</v>
      </c>
      <c r="J774" s="51">
        <f>SUM(J775)</f>
        <v>2397.2</v>
      </c>
      <c r="K774" s="53">
        <f t="shared" si="15"/>
        <v>94.0078431372549</v>
      </c>
      <c r="L774" s="16"/>
    </row>
    <row r="775" spans="1:12" ht="38.25">
      <c r="A775" s="9">
        <v>769</v>
      </c>
      <c r="B775" s="9"/>
      <c r="C775" s="9"/>
      <c r="D775" s="9"/>
      <c r="E775" s="14" t="s">
        <v>782</v>
      </c>
      <c r="F775" s="15"/>
      <c r="G775" s="15">
        <v>3000</v>
      </c>
      <c r="H775" s="51">
        <v>2800</v>
      </c>
      <c r="I775" s="51">
        <v>2550</v>
      </c>
      <c r="J775" s="51">
        <v>2397.2</v>
      </c>
      <c r="K775" s="53">
        <f t="shared" si="15"/>
        <v>94.0078431372549</v>
      </c>
      <c r="L775" s="16"/>
    </row>
    <row r="776" spans="1:12" ht="12.75">
      <c r="A776" s="9">
        <v>770</v>
      </c>
      <c r="B776" s="9"/>
      <c r="C776" s="9"/>
      <c r="D776" s="9">
        <v>4420</v>
      </c>
      <c r="E776" s="14" t="s">
        <v>522</v>
      </c>
      <c r="F776" s="15"/>
      <c r="G776" s="15">
        <f>SUM(G777)</f>
        <v>0</v>
      </c>
      <c r="H776" s="51">
        <f>SUM(H777)</f>
        <v>600</v>
      </c>
      <c r="I776" s="51">
        <f>SUM(I777)</f>
        <v>0</v>
      </c>
      <c r="J776" s="51">
        <f>SUM(J777)</f>
        <v>0</v>
      </c>
      <c r="K776" s="53" t="e">
        <f t="shared" si="15"/>
        <v>#DIV/0!</v>
      </c>
      <c r="L776" s="16"/>
    </row>
    <row r="777" spans="1:12" ht="12.75">
      <c r="A777" s="9">
        <v>771</v>
      </c>
      <c r="B777" s="9"/>
      <c r="C777" s="9"/>
      <c r="D777" s="9"/>
      <c r="E777" s="14" t="s">
        <v>522</v>
      </c>
      <c r="F777" s="15"/>
      <c r="G777" s="15"/>
      <c r="H777" s="51">
        <v>600</v>
      </c>
      <c r="I777" s="51">
        <v>0</v>
      </c>
      <c r="J777" s="51">
        <v>0</v>
      </c>
      <c r="K777" s="53" t="e">
        <f t="shared" si="15"/>
        <v>#DIV/0!</v>
      </c>
      <c r="L777" s="16"/>
    </row>
    <row r="778" spans="1:12" ht="12.75">
      <c r="A778" s="9">
        <v>772</v>
      </c>
      <c r="B778" s="9" t="s">
        <v>732</v>
      </c>
      <c r="C778" s="9" t="s">
        <v>733</v>
      </c>
      <c r="D778" s="9">
        <v>4430</v>
      </c>
      <c r="E778" s="14" t="s">
        <v>808</v>
      </c>
      <c r="F778" s="15">
        <f>SUM(F779)</f>
        <v>4400</v>
      </c>
      <c r="G778" s="15">
        <f>SUM(G779)</f>
        <v>4000</v>
      </c>
      <c r="H778" s="51">
        <f>SUM(H779)</f>
        <v>4200</v>
      </c>
      <c r="I778" s="51">
        <f>SUM(I779)</f>
        <v>4200</v>
      </c>
      <c r="J778" s="51">
        <f>SUM(J779)</f>
        <v>4186</v>
      </c>
      <c r="K778" s="53">
        <f t="shared" si="15"/>
        <v>99.66666666666667</v>
      </c>
      <c r="L778" s="16"/>
    </row>
    <row r="779" spans="1:12" ht="12.75">
      <c r="A779" s="9">
        <v>773</v>
      </c>
      <c r="B779" s="9"/>
      <c r="C779" s="9"/>
      <c r="D779" s="9"/>
      <c r="E779" s="14" t="s">
        <v>226</v>
      </c>
      <c r="F779" s="15">
        <v>4400</v>
      </c>
      <c r="G779" s="15">
        <v>4000</v>
      </c>
      <c r="H779" s="51">
        <v>4200</v>
      </c>
      <c r="I779" s="51">
        <v>4200</v>
      </c>
      <c r="J779" s="51">
        <v>4186</v>
      </c>
      <c r="K779" s="53">
        <f t="shared" si="15"/>
        <v>99.66666666666667</v>
      </c>
      <c r="L779" s="16"/>
    </row>
    <row r="780" spans="1:12" ht="12.75">
      <c r="A780" s="9">
        <v>774</v>
      </c>
      <c r="B780" s="9" t="s">
        <v>732</v>
      </c>
      <c r="C780" s="9" t="s">
        <v>733</v>
      </c>
      <c r="D780" s="9">
        <v>4440</v>
      </c>
      <c r="E780" s="14" t="s">
        <v>72</v>
      </c>
      <c r="F780" s="15">
        <v>48821</v>
      </c>
      <c r="G780" s="15">
        <f>SUM(G781)</f>
        <v>53962</v>
      </c>
      <c r="H780" s="51">
        <f>SUM(H781)</f>
        <v>68677</v>
      </c>
      <c r="I780" s="51">
        <f>SUM(I781)</f>
        <v>65668</v>
      </c>
      <c r="J780" s="51">
        <f>SUM(J781)</f>
        <v>65668</v>
      </c>
      <c r="K780" s="53">
        <f t="shared" si="15"/>
        <v>100</v>
      </c>
      <c r="L780" s="16"/>
    </row>
    <row r="781" spans="1:12" ht="28.5" customHeight="1">
      <c r="A781" s="9">
        <v>775</v>
      </c>
      <c r="B781" s="9"/>
      <c r="C781" s="9"/>
      <c r="D781" s="9"/>
      <c r="E781" s="14" t="s">
        <v>513</v>
      </c>
      <c r="F781" s="15"/>
      <c r="G781" s="15">
        <v>53962</v>
      </c>
      <c r="H781" s="51">
        <v>68677</v>
      </c>
      <c r="I781" s="51">
        <v>65668</v>
      </c>
      <c r="J781" s="51">
        <v>65668</v>
      </c>
      <c r="K781" s="53">
        <f t="shared" si="15"/>
        <v>100</v>
      </c>
      <c r="L781" s="16"/>
    </row>
    <row r="782" spans="1:12" ht="25.5">
      <c r="A782" s="9">
        <v>776</v>
      </c>
      <c r="B782" s="9"/>
      <c r="C782" s="9"/>
      <c r="D782" s="9">
        <v>4700</v>
      </c>
      <c r="E782" s="14" t="s">
        <v>353</v>
      </c>
      <c r="F782" s="15"/>
      <c r="G782" s="15">
        <f>SUM(G783)</f>
        <v>500</v>
      </c>
      <c r="H782" s="51">
        <f>SUM(H783)</f>
        <v>500</v>
      </c>
      <c r="I782" s="51">
        <f>SUM(I783)</f>
        <v>500</v>
      </c>
      <c r="J782" s="51">
        <f>SUM(J783)</f>
        <v>299</v>
      </c>
      <c r="K782" s="53">
        <f t="shared" si="15"/>
        <v>59.8</v>
      </c>
      <c r="L782" s="16"/>
    </row>
    <row r="783" spans="1:12" ht="12.75" customHeight="1">
      <c r="A783" s="9">
        <v>777</v>
      </c>
      <c r="B783" s="9"/>
      <c r="C783" s="9"/>
      <c r="D783" s="9"/>
      <c r="E783" s="14" t="s">
        <v>24</v>
      </c>
      <c r="F783" s="15"/>
      <c r="G783" s="15">
        <v>500</v>
      </c>
      <c r="H783" s="51">
        <v>500</v>
      </c>
      <c r="I783" s="51">
        <v>500</v>
      </c>
      <c r="J783" s="51">
        <v>299</v>
      </c>
      <c r="K783" s="53">
        <f t="shared" si="15"/>
        <v>59.8</v>
      </c>
      <c r="L783" s="16"/>
    </row>
    <row r="784" spans="1:12" ht="28.5" customHeight="1">
      <c r="A784" s="9">
        <v>778</v>
      </c>
      <c r="B784" s="9"/>
      <c r="C784" s="9"/>
      <c r="D784" s="9">
        <v>4740</v>
      </c>
      <c r="E784" s="14" t="s">
        <v>591</v>
      </c>
      <c r="F784" s="15"/>
      <c r="G784" s="15">
        <f>SUM(G785)</f>
        <v>3000</v>
      </c>
      <c r="H784" s="51">
        <f>SUM(H785)</f>
        <v>2000</v>
      </c>
      <c r="I784" s="51">
        <f>SUM(I785)</f>
        <v>2000</v>
      </c>
      <c r="J784" s="51">
        <f>SUM(J785)</f>
        <v>1993.8</v>
      </c>
      <c r="K784" s="53">
        <f t="shared" si="15"/>
        <v>99.69</v>
      </c>
      <c r="L784" s="16"/>
    </row>
    <row r="785" spans="1:12" ht="16.5" customHeight="1">
      <c r="A785" s="9">
        <v>779</v>
      </c>
      <c r="B785" s="9"/>
      <c r="C785" s="9"/>
      <c r="D785" s="9"/>
      <c r="E785" s="14" t="s">
        <v>627</v>
      </c>
      <c r="F785" s="15"/>
      <c r="G785" s="15">
        <v>3000</v>
      </c>
      <c r="H785" s="51">
        <v>2000</v>
      </c>
      <c r="I785" s="51">
        <v>2000</v>
      </c>
      <c r="J785" s="51">
        <v>1993.8</v>
      </c>
      <c r="K785" s="53">
        <f t="shared" si="15"/>
        <v>99.69</v>
      </c>
      <c r="L785" s="16"/>
    </row>
    <row r="786" spans="1:12" ht="15.75" customHeight="1">
      <c r="A786" s="9">
        <v>780</v>
      </c>
      <c r="B786" s="9"/>
      <c r="C786" s="9"/>
      <c r="D786" s="9">
        <v>4750</v>
      </c>
      <c r="E786" s="14" t="s">
        <v>88</v>
      </c>
      <c r="F786" s="15"/>
      <c r="G786" s="15">
        <f>SUM(G787)</f>
        <v>2000</v>
      </c>
      <c r="H786" s="51">
        <f>SUM(H787)</f>
        <v>2000</v>
      </c>
      <c r="I786" s="51">
        <f>SUM(I787)</f>
        <v>3900</v>
      </c>
      <c r="J786" s="51">
        <f>SUM(J787)</f>
        <v>3879.62</v>
      </c>
      <c r="K786" s="53">
        <f t="shared" si="15"/>
        <v>99.4774358974359</v>
      </c>
      <c r="L786" s="16"/>
    </row>
    <row r="787" spans="1:12" ht="16.5" customHeight="1">
      <c r="A787" s="9">
        <v>781</v>
      </c>
      <c r="B787" s="9"/>
      <c r="C787" s="9"/>
      <c r="D787" s="9"/>
      <c r="E787" s="14" t="s">
        <v>624</v>
      </c>
      <c r="F787" s="15"/>
      <c r="G787" s="15">
        <v>2000</v>
      </c>
      <c r="H787" s="51">
        <v>2000</v>
      </c>
      <c r="I787" s="51">
        <v>3900</v>
      </c>
      <c r="J787" s="51">
        <v>3879.62</v>
      </c>
      <c r="K787" s="53">
        <f t="shared" si="15"/>
        <v>99.4774358974359</v>
      </c>
      <c r="L787" s="16"/>
    </row>
    <row r="788" spans="1:12" ht="13.5" customHeight="1">
      <c r="A788" s="9">
        <v>782</v>
      </c>
      <c r="B788" s="9"/>
      <c r="C788" s="13">
        <v>80146</v>
      </c>
      <c r="D788" s="13"/>
      <c r="E788" s="18" t="s">
        <v>695</v>
      </c>
      <c r="F788" s="19">
        <f>SUM(F789)</f>
        <v>31050</v>
      </c>
      <c r="G788" s="19">
        <f>SUM(G789+G793)</f>
        <v>76758</v>
      </c>
      <c r="H788" s="53">
        <f>SUM(H789+H793)</f>
        <v>93902</v>
      </c>
      <c r="I788" s="53">
        <f>SUM(I789+I793)</f>
        <v>91902</v>
      </c>
      <c r="J788" s="53">
        <f>SUM(J789+J793)</f>
        <v>72986.84</v>
      </c>
      <c r="K788" s="53">
        <f t="shared" si="15"/>
        <v>79.41811930099453</v>
      </c>
      <c r="L788" s="20"/>
    </row>
    <row r="789" spans="1:12" ht="12.75">
      <c r="A789" s="9">
        <v>783</v>
      </c>
      <c r="B789" s="9"/>
      <c r="C789" s="9"/>
      <c r="D789" s="9">
        <v>4300</v>
      </c>
      <c r="E789" s="14" t="s">
        <v>807</v>
      </c>
      <c r="F789" s="15">
        <f>SUM(F790:F792)</f>
        <v>31050</v>
      </c>
      <c r="G789" s="15">
        <f>SUM(G790:G792)</f>
        <v>20500</v>
      </c>
      <c r="H789" s="51">
        <f>SUM(H790:H792)</f>
        <v>18600</v>
      </c>
      <c r="I789" s="51">
        <f>SUM(I790:I792)</f>
        <v>10896</v>
      </c>
      <c r="J789" s="51">
        <f>SUM(J790:J792)</f>
        <v>10191</v>
      </c>
      <c r="K789" s="53">
        <f t="shared" si="15"/>
        <v>93.52973568281938</v>
      </c>
      <c r="L789" s="16"/>
    </row>
    <row r="790" spans="1:12" ht="25.5">
      <c r="A790" s="9">
        <v>784</v>
      </c>
      <c r="B790" s="9"/>
      <c r="C790" s="9"/>
      <c r="D790" s="9"/>
      <c r="E790" s="14" t="s">
        <v>63</v>
      </c>
      <c r="F790" s="15">
        <v>10982</v>
      </c>
      <c r="G790" s="15">
        <v>10700</v>
      </c>
      <c r="H790" s="51">
        <v>11200</v>
      </c>
      <c r="I790" s="51">
        <v>7364</v>
      </c>
      <c r="J790" s="51">
        <v>6889</v>
      </c>
      <c r="K790" s="53">
        <f t="shared" si="15"/>
        <v>93.54970124932103</v>
      </c>
      <c r="L790" s="16"/>
    </row>
    <row r="791" spans="1:12" ht="25.5">
      <c r="A791" s="9">
        <v>785</v>
      </c>
      <c r="B791" s="9"/>
      <c r="C791" s="9"/>
      <c r="D791" s="9"/>
      <c r="E791" s="14" t="s">
        <v>64</v>
      </c>
      <c r="F791" s="15">
        <v>12616</v>
      </c>
      <c r="G791" s="15">
        <v>6300</v>
      </c>
      <c r="H791" s="51">
        <v>3900</v>
      </c>
      <c r="I791" s="51">
        <v>2702</v>
      </c>
      <c r="J791" s="51">
        <v>2702</v>
      </c>
      <c r="K791" s="53">
        <f t="shared" si="15"/>
        <v>100</v>
      </c>
      <c r="L791" s="16"/>
    </row>
    <row r="792" spans="1:12" ht="25.5">
      <c r="A792" s="9">
        <v>786</v>
      </c>
      <c r="B792" s="9"/>
      <c r="C792" s="9"/>
      <c r="D792" s="9"/>
      <c r="E792" s="14" t="s">
        <v>454</v>
      </c>
      <c r="F792" s="15">
        <v>7452</v>
      </c>
      <c r="G792" s="15">
        <v>3500</v>
      </c>
      <c r="H792" s="51">
        <v>3500</v>
      </c>
      <c r="I792" s="51">
        <v>830</v>
      </c>
      <c r="J792" s="51">
        <v>600</v>
      </c>
      <c r="K792" s="53">
        <f t="shared" si="15"/>
        <v>72.28915662650603</v>
      </c>
      <c r="L792" s="16"/>
    </row>
    <row r="793" spans="1:12" ht="25.5">
      <c r="A793" s="9">
        <v>787</v>
      </c>
      <c r="B793" s="9"/>
      <c r="C793" s="9"/>
      <c r="D793" s="9">
        <v>4700</v>
      </c>
      <c r="E793" s="14" t="s">
        <v>353</v>
      </c>
      <c r="F793" s="15"/>
      <c r="G793" s="15">
        <f>SUM(G794:G797)</f>
        <v>56258</v>
      </c>
      <c r="H793" s="51">
        <f>SUM(H794:H797)</f>
        <v>75302</v>
      </c>
      <c r="I793" s="51">
        <f>SUM(I794:I797)</f>
        <v>81006</v>
      </c>
      <c r="J793" s="51">
        <f>SUM(J794:J797)</f>
        <v>62795.84</v>
      </c>
      <c r="K793" s="53">
        <f t="shared" si="15"/>
        <v>77.51998617386366</v>
      </c>
      <c r="L793" s="16"/>
    </row>
    <row r="794" spans="1:12" ht="25.5">
      <c r="A794" s="9">
        <v>788</v>
      </c>
      <c r="B794" s="9"/>
      <c r="C794" s="9"/>
      <c r="D794" s="9"/>
      <c r="E794" s="14" t="s">
        <v>65</v>
      </c>
      <c r="F794" s="15"/>
      <c r="G794" s="15">
        <v>27039</v>
      </c>
      <c r="H794" s="51">
        <v>34972</v>
      </c>
      <c r="I794" s="51">
        <v>38808</v>
      </c>
      <c r="J794" s="51">
        <v>33682.34</v>
      </c>
      <c r="K794" s="53">
        <f t="shared" si="15"/>
        <v>86.79225932797361</v>
      </c>
      <c r="L794" s="16"/>
    </row>
    <row r="795" spans="1:12" ht="25.5">
      <c r="A795" s="9">
        <v>789</v>
      </c>
      <c r="B795" s="9"/>
      <c r="C795" s="9"/>
      <c r="D795" s="9"/>
      <c r="E795" s="14" t="s">
        <v>66</v>
      </c>
      <c r="F795" s="15"/>
      <c r="G795" s="15">
        <v>17560</v>
      </c>
      <c r="H795" s="51">
        <v>27411</v>
      </c>
      <c r="I795" s="51">
        <v>26609</v>
      </c>
      <c r="J795" s="51">
        <v>19546.75</v>
      </c>
      <c r="K795" s="53">
        <f t="shared" si="15"/>
        <v>73.45916795069337</v>
      </c>
      <c r="L795" s="16"/>
    </row>
    <row r="796" spans="1:12" ht="12.75">
      <c r="A796" s="9">
        <v>790</v>
      </c>
      <c r="B796" s="9"/>
      <c r="C796" s="9"/>
      <c r="D796" s="9"/>
      <c r="E796" s="14" t="s">
        <v>67</v>
      </c>
      <c r="F796" s="15"/>
      <c r="G796" s="15">
        <v>5369</v>
      </c>
      <c r="H796" s="51">
        <v>5741</v>
      </c>
      <c r="I796" s="51">
        <v>4911</v>
      </c>
      <c r="J796" s="51">
        <v>4900</v>
      </c>
      <c r="K796" s="53">
        <f t="shared" si="15"/>
        <v>99.77601303196904</v>
      </c>
      <c r="L796" s="16"/>
    </row>
    <row r="797" spans="1:12" ht="12.75">
      <c r="A797" s="9">
        <v>791</v>
      </c>
      <c r="B797" s="9"/>
      <c r="C797" s="9"/>
      <c r="D797" s="9"/>
      <c r="E797" s="14" t="s">
        <v>452</v>
      </c>
      <c r="F797" s="15"/>
      <c r="G797" s="15">
        <v>6290</v>
      </c>
      <c r="H797" s="51">
        <v>7178</v>
      </c>
      <c r="I797" s="51">
        <v>10678</v>
      </c>
      <c r="J797" s="51">
        <v>4666.75</v>
      </c>
      <c r="K797" s="53">
        <f t="shared" si="15"/>
        <v>43.70434538303053</v>
      </c>
      <c r="L797" s="16"/>
    </row>
    <row r="798" spans="1:12" ht="12.75">
      <c r="A798" s="9">
        <v>792</v>
      </c>
      <c r="B798" s="9"/>
      <c r="C798" s="96">
        <v>80195</v>
      </c>
      <c r="D798" s="9"/>
      <c r="E798" s="27" t="s">
        <v>370</v>
      </c>
      <c r="F798" s="15"/>
      <c r="G798" s="15"/>
      <c r="H798" s="55">
        <v>0</v>
      </c>
      <c r="I798" s="55">
        <f>SUM(I799)</f>
        <v>21742.5</v>
      </c>
      <c r="J798" s="55">
        <f>SUM(J799)</f>
        <v>21742.5</v>
      </c>
      <c r="K798" s="53">
        <f t="shared" si="15"/>
        <v>100</v>
      </c>
      <c r="L798" s="16"/>
    </row>
    <row r="799" spans="1:12" ht="12.75">
      <c r="A799" s="9">
        <v>793</v>
      </c>
      <c r="B799" s="9"/>
      <c r="C799" s="9"/>
      <c r="D799" s="9">
        <v>4300</v>
      </c>
      <c r="E799" s="14" t="s">
        <v>807</v>
      </c>
      <c r="F799" s="15"/>
      <c r="G799" s="15"/>
      <c r="H799" s="51">
        <f>SUM(H800)</f>
        <v>0</v>
      </c>
      <c r="I799" s="51">
        <f>SUM(I800)</f>
        <v>21742.5</v>
      </c>
      <c r="J799" s="51">
        <f>SUM(J800)</f>
        <v>21742.5</v>
      </c>
      <c r="K799" s="53">
        <f t="shared" si="15"/>
        <v>100</v>
      </c>
      <c r="L799" s="16"/>
    </row>
    <row r="800" spans="1:12" ht="12.75">
      <c r="A800" s="9">
        <v>794</v>
      </c>
      <c r="B800" s="9"/>
      <c r="C800" s="9"/>
      <c r="D800" s="9"/>
      <c r="E800" s="14" t="s">
        <v>783</v>
      </c>
      <c r="F800" s="15"/>
      <c r="G800" s="15"/>
      <c r="H800" s="51">
        <v>0</v>
      </c>
      <c r="I800" s="51">
        <v>21742.5</v>
      </c>
      <c r="J800" s="51">
        <v>21742.5</v>
      </c>
      <c r="K800" s="53">
        <f t="shared" si="15"/>
        <v>100</v>
      </c>
      <c r="L800" s="16"/>
    </row>
    <row r="801" spans="1:12" ht="12.75">
      <c r="A801" s="9">
        <v>795</v>
      </c>
      <c r="B801" s="108" t="s">
        <v>471</v>
      </c>
      <c r="C801" s="109"/>
      <c r="D801" s="109"/>
      <c r="E801" s="109"/>
      <c r="F801" s="21" t="e">
        <f>SUM(F377+F485+#REF!+F544+F613+F699+F705+F745+#REF!+F788)</f>
        <v>#REF!</v>
      </c>
      <c r="G801" s="21" t="e">
        <f>SUM(G377+G506+G485+G544+G613+G699+G705+G745+G788+#REF!)</f>
        <v>#REF!</v>
      </c>
      <c r="H801" s="54">
        <f>SUM(H377+H506+H485+H544+H613+H699+H705+H745+H788)</f>
        <v>22959817</v>
      </c>
      <c r="I801" s="54">
        <f>SUM(I377+I506+I485+I544+I613+I699+I705+I745+I788+I798)</f>
        <v>21375693.5</v>
      </c>
      <c r="J801" s="54">
        <f>SUM(J377+J506+J485+J544+J613+J699+J705+J745+J788+J798)</f>
        <v>20743273.59</v>
      </c>
      <c r="K801" s="53">
        <f t="shared" si="15"/>
        <v>97.04140635250033</v>
      </c>
      <c r="L801" s="22" t="e">
        <f>SUM(L377+L485+#REF!+L544+L613+L699+L705+L745+#REF!+L788+#REF!)</f>
        <v>#REF!</v>
      </c>
    </row>
    <row r="802" spans="1:12" ht="12.75">
      <c r="A802" s="9">
        <v>796</v>
      </c>
      <c r="B802" s="29">
        <v>803</v>
      </c>
      <c r="C802" s="30">
        <v>80309</v>
      </c>
      <c r="D802" s="30">
        <v>3210</v>
      </c>
      <c r="E802" s="30" t="s">
        <v>23</v>
      </c>
      <c r="F802" s="31"/>
      <c r="G802" s="28">
        <f>SUM(G803)</f>
        <v>36000</v>
      </c>
      <c r="H802" s="55">
        <f>SUM(H803)</f>
        <v>36000</v>
      </c>
      <c r="I802" s="55">
        <f>SUM(I803)</f>
        <v>29600</v>
      </c>
      <c r="J802" s="55">
        <f>SUM(J803)</f>
        <v>29536</v>
      </c>
      <c r="K802" s="53">
        <f t="shared" si="15"/>
        <v>99.78378378378379</v>
      </c>
      <c r="L802" s="22"/>
    </row>
    <row r="803" spans="1:12" ht="12.75">
      <c r="A803" s="9">
        <v>797</v>
      </c>
      <c r="B803" s="29"/>
      <c r="C803" s="29"/>
      <c r="D803" s="29"/>
      <c r="E803" s="29" t="s">
        <v>620</v>
      </c>
      <c r="F803" s="21"/>
      <c r="G803" s="32">
        <v>36000</v>
      </c>
      <c r="H803" s="52">
        <v>36000</v>
      </c>
      <c r="I803" s="52">
        <v>29600</v>
      </c>
      <c r="J803" s="52">
        <v>29536</v>
      </c>
      <c r="K803" s="53">
        <f t="shared" si="15"/>
        <v>99.78378378378379</v>
      </c>
      <c r="L803" s="22"/>
    </row>
    <row r="804" spans="1:12" ht="12.75">
      <c r="A804" s="9">
        <v>798</v>
      </c>
      <c r="B804" s="33"/>
      <c r="C804" s="29"/>
      <c r="D804" s="30" t="s">
        <v>618</v>
      </c>
      <c r="E804" s="30"/>
      <c r="F804" s="31"/>
      <c r="G804" s="28">
        <f>SUM(G802)</f>
        <v>36000</v>
      </c>
      <c r="H804" s="55">
        <f>SUM(H802)</f>
        <v>36000</v>
      </c>
      <c r="I804" s="55">
        <f>SUM(I802)</f>
        <v>29600</v>
      </c>
      <c r="J804" s="55">
        <v>18286</v>
      </c>
      <c r="K804" s="53">
        <f t="shared" si="15"/>
        <v>61.77702702702703</v>
      </c>
      <c r="L804" s="22"/>
    </row>
    <row r="805" spans="1:12" ht="12.75">
      <c r="A805" s="9">
        <v>799</v>
      </c>
      <c r="B805" s="33" t="s">
        <v>619</v>
      </c>
      <c r="C805" s="29"/>
      <c r="D805" s="29"/>
      <c r="E805" s="29"/>
      <c r="F805" s="21"/>
      <c r="G805" s="21">
        <f>SUM(G804)</f>
        <v>36000</v>
      </c>
      <c r="H805" s="54">
        <f>SUM(H804)</f>
        <v>36000</v>
      </c>
      <c r="I805" s="54">
        <f>SUM(I804)</f>
        <v>29600</v>
      </c>
      <c r="J805" s="54">
        <f>SUM(J802)</f>
        <v>29536</v>
      </c>
      <c r="K805" s="53">
        <f t="shared" si="15"/>
        <v>99.78378378378379</v>
      </c>
      <c r="L805" s="22"/>
    </row>
    <row r="806" spans="1:12" ht="12.75">
      <c r="A806" s="9">
        <v>800</v>
      </c>
      <c r="B806" s="9">
        <v>851</v>
      </c>
      <c r="C806" s="13">
        <v>85153</v>
      </c>
      <c r="D806" s="13" t="s">
        <v>734</v>
      </c>
      <c r="E806" s="18" t="s">
        <v>716</v>
      </c>
      <c r="F806" s="15"/>
      <c r="G806" s="19">
        <f>SUM(G809+G811)</f>
        <v>15000</v>
      </c>
      <c r="H806" s="53">
        <f>SUM(H809+H811+H807)</f>
        <v>20000</v>
      </c>
      <c r="I806" s="53">
        <f>SUM(I809+I811+I807)</f>
        <v>20000</v>
      </c>
      <c r="J806" s="53">
        <f>SUM(J809+J811+J807)</f>
        <v>17040</v>
      </c>
      <c r="K806" s="53">
        <f t="shared" si="15"/>
        <v>85.2</v>
      </c>
      <c r="L806" s="34"/>
    </row>
    <row r="807" spans="1:12" ht="12.75">
      <c r="A807" s="9">
        <v>801</v>
      </c>
      <c r="B807" s="9"/>
      <c r="C807" s="13"/>
      <c r="D807" s="9">
        <v>4170</v>
      </c>
      <c r="E807" s="14" t="s">
        <v>524</v>
      </c>
      <c r="F807" s="15"/>
      <c r="G807" s="19"/>
      <c r="H807" s="52">
        <f>SUM(H808)</f>
        <v>9000</v>
      </c>
      <c r="I807" s="52">
        <f>SUM(I808)</f>
        <v>9000</v>
      </c>
      <c r="J807" s="53">
        <f>SUM(J808)</f>
        <v>8880</v>
      </c>
      <c r="K807" s="53">
        <f t="shared" si="15"/>
        <v>98.66666666666667</v>
      </c>
      <c r="L807" s="34"/>
    </row>
    <row r="808" spans="1:12" ht="12.75">
      <c r="A808" s="9">
        <v>802</v>
      </c>
      <c r="B808" s="9"/>
      <c r="C808" s="13"/>
      <c r="D808" s="13"/>
      <c r="E808" s="14" t="s">
        <v>189</v>
      </c>
      <c r="F808" s="15"/>
      <c r="G808" s="19"/>
      <c r="H808" s="52">
        <v>9000</v>
      </c>
      <c r="I808" s="52">
        <v>9000</v>
      </c>
      <c r="J808" s="53">
        <v>8880</v>
      </c>
      <c r="K808" s="53">
        <f t="shared" si="15"/>
        <v>98.66666666666667</v>
      </c>
      <c r="L808" s="34"/>
    </row>
    <row r="809" spans="1:12" ht="12.75">
      <c r="A809" s="9">
        <v>803</v>
      </c>
      <c r="B809" s="9"/>
      <c r="C809" s="13"/>
      <c r="D809" s="9">
        <v>4210</v>
      </c>
      <c r="E809" s="14" t="s">
        <v>742</v>
      </c>
      <c r="F809" s="15"/>
      <c r="G809" s="19">
        <f>SUM(G810)</f>
        <v>3000</v>
      </c>
      <c r="H809" s="53">
        <f>SUM(H810)</f>
        <v>1000</v>
      </c>
      <c r="I809" s="53">
        <f>SUM(I810)</f>
        <v>1000</v>
      </c>
      <c r="J809" s="53">
        <f>SUM(J810)</f>
        <v>0</v>
      </c>
      <c r="K809" s="53">
        <f t="shared" si="15"/>
        <v>0</v>
      </c>
      <c r="L809" s="34"/>
    </row>
    <row r="810" spans="1:12" ht="12.75">
      <c r="A810" s="9">
        <v>804</v>
      </c>
      <c r="B810" s="9"/>
      <c r="C810" s="13"/>
      <c r="D810" s="13"/>
      <c r="E810" s="14" t="s">
        <v>192</v>
      </c>
      <c r="F810" s="15"/>
      <c r="G810" s="43">
        <v>3000</v>
      </c>
      <c r="H810" s="51">
        <v>1000</v>
      </c>
      <c r="I810" s="51">
        <v>1000</v>
      </c>
      <c r="J810" s="52">
        <v>0</v>
      </c>
      <c r="K810" s="53">
        <f t="shared" si="15"/>
        <v>0</v>
      </c>
      <c r="L810" s="34"/>
    </row>
    <row r="811" spans="1:12" ht="12.75">
      <c r="A811" s="9">
        <v>805</v>
      </c>
      <c r="B811" s="9"/>
      <c r="C811" s="9" t="s">
        <v>733</v>
      </c>
      <c r="D811" s="9">
        <v>4300</v>
      </c>
      <c r="E811" s="14" t="s">
        <v>807</v>
      </c>
      <c r="F811" s="15"/>
      <c r="G811" s="15">
        <f>SUM(G812)</f>
        <v>12000</v>
      </c>
      <c r="H811" s="51">
        <f>SUM(H812)</f>
        <v>10000</v>
      </c>
      <c r="I811" s="51">
        <f>SUM(I812)</f>
        <v>10000</v>
      </c>
      <c r="J811" s="51">
        <f>SUM(J812)</f>
        <v>8160</v>
      </c>
      <c r="K811" s="53">
        <f t="shared" si="15"/>
        <v>81.6</v>
      </c>
      <c r="L811" s="34"/>
    </row>
    <row r="812" spans="1:12" ht="12.75">
      <c r="A812" s="9">
        <v>806</v>
      </c>
      <c r="B812" s="9"/>
      <c r="C812" s="9" t="s">
        <v>733</v>
      </c>
      <c r="D812" s="9"/>
      <c r="E812" s="14" t="s">
        <v>191</v>
      </c>
      <c r="F812" s="15"/>
      <c r="G812" s="15">
        <v>12000</v>
      </c>
      <c r="H812" s="51">
        <v>10000</v>
      </c>
      <c r="I812" s="51">
        <v>10000</v>
      </c>
      <c r="J812" s="51">
        <v>8160</v>
      </c>
      <c r="K812" s="53">
        <f t="shared" si="15"/>
        <v>81.6</v>
      </c>
      <c r="L812" s="34"/>
    </row>
    <row r="813" spans="1:12" ht="12.75">
      <c r="A813" s="9">
        <v>807</v>
      </c>
      <c r="B813" s="9"/>
      <c r="C813" s="26">
        <v>85121</v>
      </c>
      <c r="D813" s="26"/>
      <c r="E813" s="27" t="s">
        <v>679</v>
      </c>
      <c r="F813" s="28"/>
      <c r="G813" s="28" t="e">
        <f>SUM(#REF!)</f>
        <v>#REF!</v>
      </c>
      <c r="H813" s="55">
        <f>SUM(H814)</f>
        <v>8000</v>
      </c>
      <c r="I813" s="55">
        <f>SUM(I814)</f>
        <v>8000</v>
      </c>
      <c r="J813" s="55">
        <f>SUM(J814)</f>
        <v>0</v>
      </c>
      <c r="K813" s="53">
        <f t="shared" si="15"/>
        <v>0</v>
      </c>
      <c r="L813" s="34"/>
    </row>
    <row r="814" spans="1:12" ht="12.75">
      <c r="A814" s="9">
        <v>808</v>
      </c>
      <c r="B814" s="9"/>
      <c r="C814" s="26"/>
      <c r="D814" s="9">
        <v>4300</v>
      </c>
      <c r="E814" s="14" t="s">
        <v>807</v>
      </c>
      <c r="F814" s="28"/>
      <c r="G814" s="28" t="e">
        <f>SUM(#REF!)</f>
        <v>#REF!</v>
      </c>
      <c r="H814" s="52">
        <f>SUM(H815:H815)</f>
        <v>8000</v>
      </c>
      <c r="I814" s="52">
        <f>SUM(I815:I815)</f>
        <v>8000</v>
      </c>
      <c r="J814" s="55">
        <f>SUM(J815)</f>
        <v>0</v>
      </c>
      <c r="K814" s="53">
        <f t="shared" si="15"/>
        <v>0</v>
      </c>
      <c r="L814" s="34"/>
    </row>
    <row r="815" spans="1:12" ht="12.75">
      <c r="A815" s="9">
        <v>809</v>
      </c>
      <c r="B815" s="9"/>
      <c r="C815" s="26"/>
      <c r="D815" s="9"/>
      <c r="E815" s="58" t="s">
        <v>755</v>
      </c>
      <c r="F815" s="28"/>
      <c r="G815" s="28"/>
      <c r="H815" s="52">
        <v>8000</v>
      </c>
      <c r="I815" s="52">
        <v>8000</v>
      </c>
      <c r="J815" s="55">
        <v>0</v>
      </c>
      <c r="K815" s="53">
        <f t="shared" si="15"/>
        <v>0</v>
      </c>
      <c r="L815" s="34"/>
    </row>
    <row r="816" spans="1:12" ht="12.75">
      <c r="A816" s="9">
        <v>810</v>
      </c>
      <c r="B816" s="9"/>
      <c r="C816" s="13">
        <v>85154</v>
      </c>
      <c r="D816" s="13" t="s">
        <v>734</v>
      </c>
      <c r="E816" s="18" t="s">
        <v>133</v>
      </c>
      <c r="F816" s="19" t="e">
        <f>SUM(F817+#REF!+F819+F821+#REF!+F823+F825)</f>
        <v>#REF!</v>
      </c>
      <c r="G816" s="19">
        <f>SUM(G817+G819+G821+G823+G825+G827+G829)</f>
        <v>125000</v>
      </c>
      <c r="H816" s="53">
        <f>SUM(H817+H819+H821+H823+H825+H827+H829+H833+H835)</f>
        <v>149000</v>
      </c>
      <c r="I816" s="53">
        <f>SUM(I817+I819+I821+I823+I825+I827+I829+I833+I835+I831)</f>
        <v>162000</v>
      </c>
      <c r="J816" s="53">
        <f>SUM(J817+J819+J821+J823+J825+J827+J829+J833+J835+J831)</f>
        <v>110305.62000000001</v>
      </c>
      <c r="K816" s="53">
        <f t="shared" si="15"/>
        <v>68.0898888888889</v>
      </c>
      <c r="L816" s="20" t="e">
        <f>SUM(#REF!+L821+#REF!+L823+L825+#REF!)</f>
        <v>#REF!</v>
      </c>
    </row>
    <row r="817" spans="1:12" ht="25.5">
      <c r="A817" s="9">
        <v>811</v>
      </c>
      <c r="B817" s="9"/>
      <c r="C817" s="13"/>
      <c r="D817" s="9">
        <v>2820</v>
      </c>
      <c r="E817" s="14" t="s">
        <v>717</v>
      </c>
      <c r="F817" s="15">
        <f>SUM(F818:F818)</f>
        <v>17100</v>
      </c>
      <c r="G817" s="15">
        <f>SUM(G818:G818)</f>
        <v>12000</v>
      </c>
      <c r="H817" s="51">
        <f>SUM(H818:H818)</f>
        <v>12000</v>
      </c>
      <c r="I817" s="51">
        <f>SUM(I818:I818)</f>
        <v>8000</v>
      </c>
      <c r="J817" s="51">
        <f>SUM(J818:J818)</f>
        <v>8000</v>
      </c>
      <c r="K817" s="53">
        <f t="shared" si="15"/>
        <v>100</v>
      </c>
      <c r="L817" s="20"/>
    </row>
    <row r="818" spans="1:12" ht="25.5">
      <c r="A818" s="9">
        <v>812</v>
      </c>
      <c r="B818" s="9"/>
      <c r="C818" s="13"/>
      <c r="D818" s="9"/>
      <c r="E818" s="14" t="s">
        <v>89</v>
      </c>
      <c r="F818" s="15">
        <v>17100</v>
      </c>
      <c r="G818" s="15">
        <v>12000</v>
      </c>
      <c r="H818" s="51">
        <v>12000</v>
      </c>
      <c r="I818" s="51">
        <v>8000</v>
      </c>
      <c r="J818" s="51">
        <v>8000</v>
      </c>
      <c r="K818" s="53">
        <f t="shared" si="15"/>
        <v>100</v>
      </c>
      <c r="L818" s="20"/>
    </row>
    <row r="819" spans="1:12" ht="12.75">
      <c r="A819" s="9">
        <v>813</v>
      </c>
      <c r="B819" s="9"/>
      <c r="C819" s="9"/>
      <c r="D819" s="9">
        <v>4170</v>
      </c>
      <c r="E819" s="14" t="s">
        <v>524</v>
      </c>
      <c r="F819" s="15">
        <f>SUM(F820)</f>
        <v>32020</v>
      </c>
      <c r="G819" s="15">
        <f>SUM(G820)</f>
        <v>38140</v>
      </c>
      <c r="H819" s="51">
        <f>SUM(H820)</f>
        <v>40000</v>
      </c>
      <c r="I819" s="51">
        <f>SUM(I820)</f>
        <v>40000</v>
      </c>
      <c r="J819" s="51">
        <f>SUM(J820)</f>
        <v>28743</v>
      </c>
      <c r="K819" s="53">
        <f t="shared" si="15"/>
        <v>71.8575</v>
      </c>
      <c r="L819" s="16"/>
    </row>
    <row r="820" spans="1:12" ht="12.75">
      <c r="A820" s="9">
        <v>814</v>
      </c>
      <c r="B820" s="9"/>
      <c r="C820" s="9"/>
      <c r="D820" s="9"/>
      <c r="E820" s="14" t="s">
        <v>190</v>
      </c>
      <c r="F820" s="15">
        <v>32020</v>
      </c>
      <c r="G820" s="15">
        <v>38140</v>
      </c>
      <c r="H820" s="51">
        <v>40000</v>
      </c>
      <c r="I820" s="51">
        <v>40000</v>
      </c>
      <c r="J820" s="51">
        <v>28743</v>
      </c>
      <c r="K820" s="53">
        <f t="shared" si="15"/>
        <v>71.8575</v>
      </c>
      <c r="L820" s="16"/>
    </row>
    <row r="821" spans="1:12" ht="12.75">
      <c r="A821" s="9">
        <v>815</v>
      </c>
      <c r="B821" s="9" t="s">
        <v>732</v>
      </c>
      <c r="C821" s="9" t="s">
        <v>733</v>
      </c>
      <c r="D821" s="9">
        <v>4210</v>
      </c>
      <c r="E821" s="14" t="s">
        <v>742</v>
      </c>
      <c r="F821" s="15">
        <f>SUM(F822)</f>
        <v>5520</v>
      </c>
      <c r="G821" s="15">
        <f>SUM(G822)</f>
        <v>6300</v>
      </c>
      <c r="H821" s="51">
        <f>SUM(H822)</f>
        <v>7500</v>
      </c>
      <c r="I821" s="51">
        <f>SUM(I822)</f>
        <v>7500</v>
      </c>
      <c r="J821" s="51">
        <f>SUM(J822)</f>
        <v>3601.04</v>
      </c>
      <c r="K821" s="53">
        <f t="shared" si="15"/>
        <v>48.013866666666665</v>
      </c>
      <c r="L821" s="16">
        <f>SUM(L822)</f>
        <v>0</v>
      </c>
    </row>
    <row r="822" spans="1:12" ht="14.25" customHeight="1">
      <c r="A822" s="9">
        <v>816</v>
      </c>
      <c r="B822" s="9" t="s">
        <v>732</v>
      </c>
      <c r="C822" s="9" t="s">
        <v>733</v>
      </c>
      <c r="D822" s="9"/>
      <c r="E822" s="14" t="s">
        <v>193</v>
      </c>
      <c r="F822" s="15">
        <v>5520</v>
      </c>
      <c r="G822" s="15">
        <v>6300</v>
      </c>
      <c r="H822" s="51">
        <v>7500</v>
      </c>
      <c r="I822" s="51">
        <v>7500</v>
      </c>
      <c r="J822" s="51">
        <v>3601.04</v>
      </c>
      <c r="K822" s="53">
        <f aca="true" t="shared" si="16" ref="K822:K885">SUM(J822/I822)*100</f>
        <v>48.013866666666665</v>
      </c>
      <c r="L822" s="16"/>
    </row>
    <row r="823" spans="1:12" ht="12.75">
      <c r="A823" s="9">
        <v>817</v>
      </c>
      <c r="B823" s="9" t="s">
        <v>732</v>
      </c>
      <c r="C823" s="9" t="s">
        <v>733</v>
      </c>
      <c r="D823" s="9">
        <v>4260</v>
      </c>
      <c r="E823" s="14" t="s">
        <v>744</v>
      </c>
      <c r="F823" s="15">
        <f>SUM(F824)</f>
        <v>3000</v>
      </c>
      <c r="G823" s="15">
        <f>SUM(G824)</f>
        <v>6000</v>
      </c>
      <c r="H823" s="51">
        <f>SUM(H824)</f>
        <v>5000</v>
      </c>
      <c r="I823" s="51">
        <f>SUM(I824)</f>
        <v>5000</v>
      </c>
      <c r="J823" s="51">
        <f>SUM(J824)</f>
        <v>3784.11</v>
      </c>
      <c r="K823" s="53">
        <f t="shared" si="16"/>
        <v>75.6822</v>
      </c>
      <c r="L823" s="16">
        <f>SUM(L824)</f>
        <v>0</v>
      </c>
    </row>
    <row r="824" spans="1:12" ht="12.75">
      <c r="A824" s="9">
        <v>818</v>
      </c>
      <c r="B824" s="9" t="s">
        <v>732</v>
      </c>
      <c r="C824" s="9" t="s">
        <v>733</v>
      </c>
      <c r="D824" s="9"/>
      <c r="E824" s="14" t="s">
        <v>194</v>
      </c>
      <c r="F824" s="15">
        <v>3000</v>
      </c>
      <c r="G824" s="15">
        <v>6000</v>
      </c>
      <c r="H824" s="51">
        <v>5000</v>
      </c>
      <c r="I824" s="51">
        <v>5000</v>
      </c>
      <c r="J824" s="51">
        <v>3784.11</v>
      </c>
      <c r="K824" s="53">
        <f t="shared" si="16"/>
        <v>75.6822</v>
      </c>
      <c r="L824" s="16"/>
    </row>
    <row r="825" spans="1:12" ht="12.75">
      <c r="A825" s="9">
        <v>819</v>
      </c>
      <c r="B825" s="9" t="s">
        <v>732</v>
      </c>
      <c r="C825" s="9" t="s">
        <v>733</v>
      </c>
      <c r="D825" s="9">
        <v>4300</v>
      </c>
      <c r="E825" s="14" t="s">
        <v>807</v>
      </c>
      <c r="F825" s="15">
        <f>SUM(F826)</f>
        <v>21240</v>
      </c>
      <c r="G825" s="15">
        <f>SUM(G826)</f>
        <v>56060</v>
      </c>
      <c r="H825" s="51">
        <f>SUM(H826)</f>
        <v>75700</v>
      </c>
      <c r="I825" s="51">
        <f>SUM(I826)</f>
        <v>92000</v>
      </c>
      <c r="J825" s="51">
        <f>SUM(J826)</f>
        <v>63813.45</v>
      </c>
      <c r="K825" s="53">
        <f t="shared" si="16"/>
        <v>69.3624456521739</v>
      </c>
      <c r="L825" s="16">
        <f>SUM(L826)</f>
        <v>0</v>
      </c>
    </row>
    <row r="826" spans="1:12" ht="66" customHeight="1">
      <c r="A826" s="9">
        <v>820</v>
      </c>
      <c r="B826" s="9" t="s">
        <v>732</v>
      </c>
      <c r="C826" s="9" t="s">
        <v>733</v>
      </c>
      <c r="D826" s="9"/>
      <c r="E826" s="14" t="s">
        <v>34</v>
      </c>
      <c r="F826" s="15">
        <v>21240</v>
      </c>
      <c r="G826" s="15">
        <v>56060</v>
      </c>
      <c r="H826" s="65">
        <v>75700</v>
      </c>
      <c r="I826" s="65">
        <v>92000</v>
      </c>
      <c r="J826" s="65">
        <v>63813.45</v>
      </c>
      <c r="K826" s="91">
        <f t="shared" si="16"/>
        <v>69.3624456521739</v>
      </c>
      <c r="L826" s="16"/>
    </row>
    <row r="827" spans="1:12" ht="12.75" customHeight="1">
      <c r="A827" s="9">
        <v>821</v>
      </c>
      <c r="B827" s="9"/>
      <c r="C827" s="9"/>
      <c r="D827" s="9">
        <v>4370</v>
      </c>
      <c r="E827" s="14" t="s">
        <v>670</v>
      </c>
      <c r="F827" s="15"/>
      <c r="G827" s="15">
        <f>SUM(G828)</f>
        <v>3000</v>
      </c>
      <c r="H827" s="51">
        <f>SUM(H828)</f>
        <v>2500</v>
      </c>
      <c r="I827" s="51">
        <f>SUM(I828)</f>
        <v>2500</v>
      </c>
      <c r="J827" s="51">
        <f>SUM(J828)</f>
        <v>564.02</v>
      </c>
      <c r="K827" s="53">
        <f t="shared" si="16"/>
        <v>22.5608</v>
      </c>
      <c r="L827" s="16"/>
    </row>
    <row r="828" spans="1:12" ht="12.75" customHeight="1">
      <c r="A828" s="9">
        <v>822</v>
      </c>
      <c r="B828" s="9"/>
      <c r="C828" s="9"/>
      <c r="D828" s="9"/>
      <c r="E828" s="14" t="s">
        <v>16</v>
      </c>
      <c r="F828" s="15"/>
      <c r="G828" s="15">
        <v>3000</v>
      </c>
      <c r="H828" s="51">
        <v>2500</v>
      </c>
      <c r="I828" s="51">
        <v>2500</v>
      </c>
      <c r="J828" s="51">
        <v>564.02</v>
      </c>
      <c r="K828" s="53">
        <f t="shared" si="16"/>
        <v>22.5608</v>
      </c>
      <c r="L828" s="16"/>
    </row>
    <row r="829" spans="1:12" ht="12.75" customHeight="1">
      <c r="A829" s="9">
        <v>823</v>
      </c>
      <c r="B829" s="9"/>
      <c r="C829" s="9"/>
      <c r="D829" s="9">
        <v>4390</v>
      </c>
      <c r="E829" s="14" t="s">
        <v>129</v>
      </c>
      <c r="F829" s="15"/>
      <c r="G829" s="15">
        <f>SUM(G830)</f>
        <v>3500</v>
      </c>
      <c r="H829" s="51">
        <f>SUM(H830)</f>
        <v>5000</v>
      </c>
      <c r="I829" s="51">
        <f>SUM(I830)</f>
        <v>5000</v>
      </c>
      <c r="J829" s="51">
        <f>SUM(J830)</f>
        <v>1520</v>
      </c>
      <c r="K829" s="53">
        <f t="shared" si="16"/>
        <v>30.4</v>
      </c>
      <c r="L829" s="16"/>
    </row>
    <row r="830" spans="1:12" ht="14.25" customHeight="1">
      <c r="A830" s="9">
        <v>824</v>
      </c>
      <c r="B830" s="9"/>
      <c r="C830" s="9"/>
      <c r="D830" s="9"/>
      <c r="E830" s="14" t="s">
        <v>272</v>
      </c>
      <c r="F830" s="15"/>
      <c r="G830" s="15">
        <v>3500</v>
      </c>
      <c r="H830" s="51">
        <v>5000</v>
      </c>
      <c r="I830" s="51">
        <v>5000</v>
      </c>
      <c r="J830" s="51">
        <v>1520</v>
      </c>
      <c r="K830" s="53">
        <f t="shared" si="16"/>
        <v>30.4</v>
      </c>
      <c r="L830" s="16"/>
    </row>
    <row r="831" spans="1:12" ht="14.25" customHeight="1">
      <c r="A831" s="9">
        <v>825</v>
      </c>
      <c r="B831" s="9"/>
      <c r="C831" s="9"/>
      <c r="D831" s="9">
        <v>4610</v>
      </c>
      <c r="E831" s="14" t="s">
        <v>231</v>
      </c>
      <c r="F831" s="15"/>
      <c r="G831" s="15"/>
      <c r="H831" s="51">
        <f>SUM(H832)</f>
        <v>0</v>
      </c>
      <c r="I831" s="51">
        <f>SUM(I832)</f>
        <v>700</v>
      </c>
      <c r="J831" s="51">
        <f>SUM(J832)</f>
        <v>280</v>
      </c>
      <c r="K831" s="53">
        <f t="shared" si="16"/>
        <v>40</v>
      </c>
      <c r="L831" s="16"/>
    </row>
    <row r="832" spans="1:12" ht="14.25" customHeight="1">
      <c r="A832" s="9">
        <v>826</v>
      </c>
      <c r="B832" s="9"/>
      <c r="C832" s="9"/>
      <c r="D832" s="9"/>
      <c r="E832" s="14" t="s">
        <v>231</v>
      </c>
      <c r="F832" s="15"/>
      <c r="G832" s="15"/>
      <c r="H832" s="51"/>
      <c r="I832" s="51">
        <v>700</v>
      </c>
      <c r="J832" s="51">
        <v>280</v>
      </c>
      <c r="K832" s="53">
        <f t="shared" si="16"/>
        <v>40</v>
      </c>
      <c r="L832" s="16"/>
    </row>
    <row r="833" spans="1:12" ht="14.25" customHeight="1">
      <c r="A833" s="9">
        <v>827</v>
      </c>
      <c r="B833" s="9"/>
      <c r="C833" s="9"/>
      <c r="D833" s="9">
        <v>4740</v>
      </c>
      <c r="E833" s="14" t="s">
        <v>591</v>
      </c>
      <c r="F833" s="15"/>
      <c r="G833" s="15"/>
      <c r="H833" s="51">
        <f>SUM(H834)</f>
        <v>300</v>
      </c>
      <c r="I833" s="51">
        <f>SUM(I834)</f>
        <v>300</v>
      </c>
      <c r="J833" s="51">
        <f>SUM(J834)</f>
        <v>0</v>
      </c>
      <c r="K833" s="53">
        <f t="shared" si="16"/>
        <v>0</v>
      </c>
      <c r="L833" s="16"/>
    </row>
    <row r="834" spans="1:12" ht="14.25" customHeight="1">
      <c r="A834" s="9">
        <v>828</v>
      </c>
      <c r="B834" s="9"/>
      <c r="C834" s="9"/>
      <c r="D834" s="9"/>
      <c r="E834" s="14" t="s">
        <v>627</v>
      </c>
      <c r="F834" s="15"/>
      <c r="G834" s="15"/>
      <c r="H834" s="51">
        <v>300</v>
      </c>
      <c r="I834" s="51">
        <v>300</v>
      </c>
      <c r="J834" s="51">
        <v>0</v>
      </c>
      <c r="K834" s="53">
        <f t="shared" si="16"/>
        <v>0</v>
      </c>
      <c r="L834" s="16"/>
    </row>
    <row r="835" spans="1:12" ht="14.25" customHeight="1">
      <c r="A835" s="9">
        <v>829</v>
      </c>
      <c r="B835" s="9"/>
      <c r="C835" s="9"/>
      <c r="D835" s="9">
        <v>4750</v>
      </c>
      <c r="E835" s="14" t="s">
        <v>88</v>
      </c>
      <c r="F835" s="15"/>
      <c r="G835" s="15"/>
      <c r="H835" s="51">
        <f>SUM(H836)</f>
        <v>1000</v>
      </c>
      <c r="I835" s="51">
        <f>SUM(I836)</f>
        <v>1000</v>
      </c>
      <c r="J835" s="51">
        <f>SUM(J836)</f>
        <v>0</v>
      </c>
      <c r="K835" s="53">
        <f t="shared" si="16"/>
        <v>0</v>
      </c>
      <c r="L835" s="16"/>
    </row>
    <row r="836" spans="1:12" ht="14.25" customHeight="1">
      <c r="A836" s="9">
        <v>830</v>
      </c>
      <c r="B836" s="9"/>
      <c r="C836" s="9"/>
      <c r="D836" s="9"/>
      <c r="E836" s="14" t="s">
        <v>624</v>
      </c>
      <c r="F836" s="15"/>
      <c r="G836" s="15"/>
      <c r="H836" s="51">
        <v>1000</v>
      </c>
      <c r="I836" s="51">
        <v>1000</v>
      </c>
      <c r="J836" s="51">
        <v>0</v>
      </c>
      <c r="K836" s="53">
        <f t="shared" si="16"/>
        <v>0</v>
      </c>
      <c r="L836" s="16"/>
    </row>
    <row r="837" spans="1:12" ht="12.75">
      <c r="A837" s="9">
        <v>831</v>
      </c>
      <c r="B837" s="9"/>
      <c r="C837" s="13">
        <v>85195</v>
      </c>
      <c r="D837" s="13" t="s">
        <v>734</v>
      </c>
      <c r="E837" s="18" t="s">
        <v>728</v>
      </c>
      <c r="F837" s="19">
        <f>SUM(F840)</f>
        <v>5000</v>
      </c>
      <c r="G837" s="19">
        <f>SUM(G840)</f>
        <v>15000</v>
      </c>
      <c r="H837" s="53">
        <f>SUM(H840)</f>
        <v>15000</v>
      </c>
      <c r="I837" s="53">
        <f>SUM(I838+I840)</f>
        <v>15337</v>
      </c>
      <c r="J837" s="53">
        <f>SUM(J838+J840)</f>
        <v>9011.94</v>
      </c>
      <c r="K837" s="53">
        <f t="shared" si="16"/>
        <v>58.759470561387495</v>
      </c>
      <c r="L837" s="20">
        <f>SUM(L840)</f>
        <v>0</v>
      </c>
    </row>
    <row r="838" spans="1:12" ht="12.75">
      <c r="A838" s="9">
        <v>832</v>
      </c>
      <c r="B838" s="9"/>
      <c r="C838" s="13"/>
      <c r="D838" s="9">
        <v>4210</v>
      </c>
      <c r="E838" s="14" t="s">
        <v>742</v>
      </c>
      <c r="F838" s="19"/>
      <c r="G838" s="19"/>
      <c r="H838" s="53">
        <v>0</v>
      </c>
      <c r="I838" s="53">
        <f>SUM(I839)</f>
        <v>337</v>
      </c>
      <c r="J838" s="53">
        <f>SUM(J839)</f>
        <v>336.94</v>
      </c>
      <c r="K838" s="53">
        <f t="shared" si="16"/>
        <v>99.98219584569733</v>
      </c>
      <c r="L838" s="20"/>
    </row>
    <row r="839" spans="1:12" ht="12.75">
      <c r="A839" s="9">
        <v>833</v>
      </c>
      <c r="B839" s="9"/>
      <c r="C839" s="13"/>
      <c r="D839" s="13"/>
      <c r="E839" s="14" t="s">
        <v>742</v>
      </c>
      <c r="F839" s="19"/>
      <c r="G839" s="19"/>
      <c r="H839" s="53">
        <v>0</v>
      </c>
      <c r="I839" s="52">
        <v>337</v>
      </c>
      <c r="J839" s="53">
        <v>336.94</v>
      </c>
      <c r="K839" s="53">
        <f t="shared" si="16"/>
        <v>99.98219584569733</v>
      </c>
      <c r="L839" s="20"/>
    </row>
    <row r="840" spans="1:12" ht="12.75">
      <c r="A840" s="9">
        <v>834</v>
      </c>
      <c r="B840" s="9"/>
      <c r="C840" s="9" t="s">
        <v>733</v>
      </c>
      <c r="D840" s="9">
        <v>4300</v>
      </c>
      <c r="E840" s="14" t="s">
        <v>807</v>
      </c>
      <c r="F840" s="15">
        <f aca="true" t="shared" si="17" ref="F840:L840">SUM(F841)</f>
        <v>5000</v>
      </c>
      <c r="G840" s="15">
        <f t="shared" si="17"/>
        <v>15000</v>
      </c>
      <c r="H840" s="51">
        <f t="shared" si="17"/>
        <v>15000</v>
      </c>
      <c r="I840" s="51">
        <f t="shared" si="17"/>
        <v>15000</v>
      </c>
      <c r="J840" s="51">
        <f t="shared" si="17"/>
        <v>8675</v>
      </c>
      <c r="K840" s="53">
        <f t="shared" si="16"/>
        <v>57.833333333333336</v>
      </c>
      <c r="L840" s="16">
        <f t="shared" si="17"/>
        <v>0</v>
      </c>
    </row>
    <row r="841" spans="1:12" ht="12.75">
      <c r="A841" s="9">
        <v>835</v>
      </c>
      <c r="B841" s="9"/>
      <c r="C841" s="9" t="s">
        <v>733</v>
      </c>
      <c r="D841" s="9"/>
      <c r="E841" s="14" t="s">
        <v>367</v>
      </c>
      <c r="F841" s="15">
        <v>5000</v>
      </c>
      <c r="G841" s="15">
        <v>15000</v>
      </c>
      <c r="H841" s="51">
        <v>15000</v>
      </c>
      <c r="I841" s="51">
        <v>15000</v>
      </c>
      <c r="J841" s="51">
        <v>8675</v>
      </c>
      <c r="K841" s="53">
        <f t="shared" si="16"/>
        <v>57.833333333333336</v>
      </c>
      <c r="L841" s="16"/>
    </row>
    <row r="842" spans="1:12" ht="12.75">
      <c r="A842" s="9">
        <v>836</v>
      </c>
      <c r="B842" s="108" t="s">
        <v>472</v>
      </c>
      <c r="C842" s="109"/>
      <c r="D842" s="109"/>
      <c r="E842" s="109"/>
      <c r="F842" s="21" t="e">
        <f>SUM(#REF!+F816+F837)</f>
        <v>#REF!</v>
      </c>
      <c r="G842" s="21" t="e">
        <f>SUM(G816+G837+G806+G813)</f>
        <v>#REF!</v>
      </c>
      <c r="H842" s="54">
        <f>SUM(H806+H813+H816+H837)</f>
        <v>192000</v>
      </c>
      <c r="I842" s="54">
        <f>SUM(I806+I813+I816+I837)</f>
        <v>205337</v>
      </c>
      <c r="J842" s="54">
        <f>SUM(J806+J813+J816+J837)</f>
        <v>136357.56</v>
      </c>
      <c r="K842" s="53">
        <f t="shared" si="16"/>
        <v>66.40671676317467</v>
      </c>
      <c r="L842" s="22" t="e">
        <f>SUM(#REF!+L816+L837)</f>
        <v>#REF!</v>
      </c>
    </row>
    <row r="843" spans="1:12" ht="15.75" customHeight="1">
      <c r="A843" s="9">
        <v>837</v>
      </c>
      <c r="B843" s="13">
        <v>852</v>
      </c>
      <c r="C843" s="26">
        <v>85202</v>
      </c>
      <c r="D843" s="9"/>
      <c r="E843" s="18" t="s">
        <v>354</v>
      </c>
      <c r="F843" s="21"/>
      <c r="G843" s="43">
        <f>SUM(G844)</f>
        <v>0</v>
      </c>
      <c r="H843" s="52">
        <f>SUM(H844+H846)</f>
        <v>105800</v>
      </c>
      <c r="I843" s="52">
        <f>SUM(I844+I846)</f>
        <v>40000</v>
      </c>
      <c r="J843" s="52">
        <f>SUM(J844+J846)</f>
        <v>39998.94</v>
      </c>
      <c r="K843" s="53">
        <f t="shared" si="16"/>
        <v>99.99735000000001</v>
      </c>
      <c r="L843" s="22"/>
    </row>
    <row r="844" spans="1:12" ht="25.5">
      <c r="A844" s="9">
        <v>838</v>
      </c>
      <c r="B844" s="24"/>
      <c r="C844" s="25"/>
      <c r="D844" s="9">
        <v>4330</v>
      </c>
      <c r="E844" s="14" t="s">
        <v>531</v>
      </c>
      <c r="F844" s="21"/>
      <c r="G844" s="21"/>
      <c r="H844" s="52">
        <f>SUM(H845)</f>
        <v>55800</v>
      </c>
      <c r="I844" s="52">
        <f>SUM(I845)</f>
        <v>40000</v>
      </c>
      <c r="J844" s="52">
        <f>SUM(J845)</f>
        <v>39998.94</v>
      </c>
      <c r="K844" s="53">
        <f t="shared" si="16"/>
        <v>99.99735000000001</v>
      </c>
      <c r="L844" s="22"/>
    </row>
    <row r="845" spans="1:12" ht="15.75" customHeight="1">
      <c r="A845" s="9">
        <v>839</v>
      </c>
      <c r="B845" s="24"/>
      <c r="C845" s="25"/>
      <c r="D845" s="9"/>
      <c r="E845" s="14" t="s">
        <v>528</v>
      </c>
      <c r="F845" s="21"/>
      <c r="G845" s="21"/>
      <c r="H845" s="52">
        <v>55800</v>
      </c>
      <c r="I845" s="52">
        <v>40000</v>
      </c>
      <c r="J845" s="52">
        <v>39998.94</v>
      </c>
      <c r="K845" s="53">
        <f t="shared" si="16"/>
        <v>99.99735000000001</v>
      </c>
      <c r="L845" s="22"/>
    </row>
    <row r="846" spans="1:12" ht="15.75" customHeight="1">
      <c r="A846" s="9">
        <v>840</v>
      </c>
      <c r="B846" s="24"/>
      <c r="C846" s="25"/>
      <c r="D846" s="9">
        <v>6050</v>
      </c>
      <c r="E846" s="14" t="s">
        <v>809</v>
      </c>
      <c r="F846" s="21"/>
      <c r="G846" s="21"/>
      <c r="H846" s="52">
        <f>SUM(H847)</f>
        <v>50000</v>
      </c>
      <c r="I846" s="52">
        <f>SUM(I847)</f>
        <v>0</v>
      </c>
      <c r="J846" s="52">
        <f>SUM(J847)</f>
        <v>0</v>
      </c>
      <c r="K846" s="53" t="e">
        <f t="shared" si="16"/>
        <v>#DIV/0!</v>
      </c>
      <c r="L846" s="22"/>
    </row>
    <row r="847" spans="1:12" ht="15.75" customHeight="1">
      <c r="A847" s="9">
        <v>841</v>
      </c>
      <c r="B847" s="24"/>
      <c r="C847" s="25"/>
      <c r="D847" s="9"/>
      <c r="E847" s="14" t="s">
        <v>128</v>
      </c>
      <c r="F847" s="21"/>
      <c r="G847" s="21"/>
      <c r="H847" s="52">
        <v>50000</v>
      </c>
      <c r="I847" s="52">
        <v>0</v>
      </c>
      <c r="J847" s="52">
        <v>0</v>
      </c>
      <c r="K847" s="53" t="e">
        <f t="shared" si="16"/>
        <v>#DIV/0!</v>
      </c>
      <c r="L847" s="22"/>
    </row>
    <row r="848" spans="1:12" ht="25.5">
      <c r="A848" s="9">
        <v>842</v>
      </c>
      <c r="B848" s="9"/>
      <c r="C848" s="35">
        <v>85212</v>
      </c>
      <c r="D848" s="25"/>
      <c r="E848" s="18" t="s">
        <v>721</v>
      </c>
      <c r="F848" s="19">
        <f>SUM(F852:F867)</f>
        <v>2027400</v>
      </c>
      <c r="G848" s="19">
        <f>SUM(G851+G853+G855+G857+G859+G861+G863+G867+G871+G873+G875)</f>
        <v>1470350</v>
      </c>
      <c r="H848" s="19">
        <f>SUM(H851+H853+H855+H857+H859+H861+H863+H867+H871+H873+H875+H865+H849+H869)</f>
        <v>1353370</v>
      </c>
      <c r="I848" s="19">
        <f>SUM(I851+I853+I855+I857+I859+I861+I863+I867+I871+I873+I875+I865+I849+I869)</f>
        <v>1191566</v>
      </c>
      <c r="J848" s="53">
        <f>SUM(J851+J853+J855+J857+J859+J861+J863+J867+J871+J873+J875+J865+J849+J869)</f>
        <v>1159566.73</v>
      </c>
      <c r="K848" s="53">
        <f t="shared" si="16"/>
        <v>97.31451971607112</v>
      </c>
      <c r="L848" s="22"/>
    </row>
    <row r="849" spans="1:12" ht="12.75">
      <c r="A849" s="9">
        <v>843</v>
      </c>
      <c r="B849" s="13"/>
      <c r="C849" s="35"/>
      <c r="D849" s="41">
        <v>3020</v>
      </c>
      <c r="E849" s="14" t="s">
        <v>705</v>
      </c>
      <c r="F849" s="19"/>
      <c r="G849" s="19"/>
      <c r="H849" s="53">
        <f>SUM(H850)</f>
        <v>500</v>
      </c>
      <c r="I849" s="53">
        <f>SUM(I850)</f>
        <v>53</v>
      </c>
      <c r="J849" s="53">
        <f>SUM(J850)</f>
        <v>52.68</v>
      </c>
      <c r="K849" s="53">
        <f t="shared" si="16"/>
        <v>99.39622641509433</v>
      </c>
      <c r="L849" s="22"/>
    </row>
    <row r="850" spans="1:12" ht="30.75" customHeight="1">
      <c r="A850" s="9">
        <v>844</v>
      </c>
      <c r="B850" s="13"/>
      <c r="C850" s="35"/>
      <c r="D850" s="41"/>
      <c r="E850" s="14" t="s">
        <v>778</v>
      </c>
      <c r="F850" s="19"/>
      <c r="G850" s="19"/>
      <c r="H850" s="52">
        <v>500</v>
      </c>
      <c r="I850" s="52">
        <v>53</v>
      </c>
      <c r="J850" s="52">
        <v>52.68</v>
      </c>
      <c r="K850" s="53">
        <f t="shared" si="16"/>
        <v>99.39622641509433</v>
      </c>
      <c r="L850" s="22"/>
    </row>
    <row r="851" spans="1:12" ht="12.75">
      <c r="A851" s="9">
        <v>845</v>
      </c>
      <c r="B851" s="9"/>
      <c r="C851" s="9"/>
      <c r="D851" s="9">
        <v>3110</v>
      </c>
      <c r="E851" s="14" t="s">
        <v>600</v>
      </c>
      <c r="F851" s="15">
        <f>SUM(F852)</f>
        <v>1940400</v>
      </c>
      <c r="G851" s="15">
        <f>SUM(G852)</f>
        <v>1358000</v>
      </c>
      <c r="H851" s="51">
        <f>SUM(H852)</f>
        <v>1189900</v>
      </c>
      <c r="I851" s="51">
        <f>SUM(I852)</f>
        <v>1044000</v>
      </c>
      <c r="J851" s="51">
        <f>SUM(J852)</f>
        <v>1017497.7</v>
      </c>
      <c r="K851" s="53">
        <f t="shared" si="16"/>
        <v>97.46146551724138</v>
      </c>
      <c r="L851" s="22"/>
    </row>
    <row r="852" spans="1:12" ht="25.5">
      <c r="A852" s="9">
        <v>846</v>
      </c>
      <c r="B852" s="9"/>
      <c r="C852" s="9"/>
      <c r="D852" s="9"/>
      <c r="E852" s="66" t="s">
        <v>573</v>
      </c>
      <c r="F852" s="15">
        <v>1940400</v>
      </c>
      <c r="G852" s="15">
        <v>1358000</v>
      </c>
      <c r="H852" s="51">
        <v>1189900</v>
      </c>
      <c r="I852" s="51">
        <v>1044000</v>
      </c>
      <c r="J852" s="51">
        <v>1017497.7</v>
      </c>
      <c r="K852" s="53">
        <f t="shared" si="16"/>
        <v>97.46146551724138</v>
      </c>
      <c r="L852" s="22"/>
    </row>
    <row r="853" spans="1:12" ht="12.75">
      <c r="A853" s="9">
        <v>847</v>
      </c>
      <c r="B853" s="9"/>
      <c r="C853" s="9"/>
      <c r="D853" s="9">
        <v>4010</v>
      </c>
      <c r="E853" s="14" t="s">
        <v>45</v>
      </c>
      <c r="F853" s="15">
        <v>39000</v>
      </c>
      <c r="G853" s="15">
        <f>SUM(G854)</f>
        <v>58150</v>
      </c>
      <c r="H853" s="51">
        <f>SUM(H854)</f>
        <v>88570</v>
      </c>
      <c r="I853" s="51">
        <f>SUM(I854)</f>
        <v>85743</v>
      </c>
      <c r="J853" s="51">
        <f>SUM(J854)</f>
        <v>83476.04</v>
      </c>
      <c r="K853" s="53">
        <f t="shared" si="16"/>
        <v>97.35609904015487</v>
      </c>
      <c r="L853" s="22"/>
    </row>
    <row r="854" spans="1:12" ht="12.75">
      <c r="A854" s="9">
        <v>848</v>
      </c>
      <c r="B854" s="9"/>
      <c r="C854" s="9"/>
      <c r="D854" s="9"/>
      <c r="E854" s="14" t="s">
        <v>45</v>
      </c>
      <c r="F854" s="15"/>
      <c r="G854" s="15">
        <v>58150</v>
      </c>
      <c r="H854" s="51">
        <v>88570</v>
      </c>
      <c r="I854" s="51">
        <v>85743</v>
      </c>
      <c r="J854" s="51">
        <v>83476.04</v>
      </c>
      <c r="K854" s="53">
        <f t="shared" si="16"/>
        <v>97.35609904015487</v>
      </c>
      <c r="L854" s="22"/>
    </row>
    <row r="855" spans="1:12" ht="12.75">
      <c r="A855" s="9">
        <v>849</v>
      </c>
      <c r="B855" s="9"/>
      <c r="C855" s="9"/>
      <c r="D855" s="9">
        <v>4040</v>
      </c>
      <c r="E855" s="14" t="s">
        <v>46</v>
      </c>
      <c r="F855" s="15">
        <v>2000</v>
      </c>
      <c r="G855" s="15">
        <f>SUM(G856)</f>
        <v>3400</v>
      </c>
      <c r="H855" s="51">
        <f>SUM(H856)</f>
        <v>3700</v>
      </c>
      <c r="I855" s="51">
        <f>SUM(I856)</f>
        <v>3319</v>
      </c>
      <c r="J855" s="51">
        <f>SUM(J856)</f>
        <v>3318.6</v>
      </c>
      <c r="K855" s="53">
        <f t="shared" si="16"/>
        <v>99.98794817716178</v>
      </c>
      <c r="L855" s="22"/>
    </row>
    <row r="856" spans="1:12" ht="12.75">
      <c r="A856" s="9">
        <v>850</v>
      </c>
      <c r="B856" s="9"/>
      <c r="C856" s="9"/>
      <c r="D856" s="9"/>
      <c r="E856" s="14" t="s">
        <v>46</v>
      </c>
      <c r="F856" s="15"/>
      <c r="G856" s="15">
        <v>3400</v>
      </c>
      <c r="H856" s="51">
        <v>3700</v>
      </c>
      <c r="I856" s="51">
        <v>3319</v>
      </c>
      <c r="J856" s="51">
        <v>3318.6</v>
      </c>
      <c r="K856" s="53">
        <f t="shared" si="16"/>
        <v>99.98794817716178</v>
      </c>
      <c r="L856" s="22"/>
    </row>
    <row r="857" spans="1:12" ht="12.75">
      <c r="A857" s="9">
        <v>851</v>
      </c>
      <c r="B857" s="9"/>
      <c r="C857" s="9"/>
      <c r="D857" s="9">
        <v>4110</v>
      </c>
      <c r="E857" s="14" t="s">
        <v>0</v>
      </c>
      <c r="F857" s="15">
        <v>8500</v>
      </c>
      <c r="G857" s="15">
        <f>SUM(G858)</f>
        <v>11300</v>
      </c>
      <c r="H857" s="51">
        <f>SUM(H858)</f>
        <v>27615</v>
      </c>
      <c r="I857" s="51">
        <f>SUM(I858)</f>
        <v>24561</v>
      </c>
      <c r="J857" s="51">
        <f>SUM(J858)</f>
        <v>22265.68</v>
      </c>
      <c r="K857" s="53">
        <f t="shared" si="16"/>
        <v>90.65461504010423</v>
      </c>
      <c r="L857" s="22"/>
    </row>
    <row r="858" spans="1:12" ht="12.75">
      <c r="A858" s="9">
        <v>852</v>
      </c>
      <c r="B858" s="9"/>
      <c r="C858" s="9"/>
      <c r="D858" s="9"/>
      <c r="E858" s="14" t="s">
        <v>0</v>
      </c>
      <c r="F858" s="15"/>
      <c r="G858" s="15">
        <v>11300</v>
      </c>
      <c r="H858" s="51">
        <v>27615</v>
      </c>
      <c r="I858" s="51">
        <v>24561</v>
      </c>
      <c r="J858" s="51">
        <v>22265.68</v>
      </c>
      <c r="K858" s="53">
        <f t="shared" si="16"/>
        <v>90.65461504010423</v>
      </c>
      <c r="L858" s="22"/>
    </row>
    <row r="859" spans="1:12" ht="12.75">
      <c r="A859" s="9">
        <v>853</v>
      </c>
      <c r="B859" s="9"/>
      <c r="C859" s="9"/>
      <c r="D859" s="9">
        <v>4120</v>
      </c>
      <c r="E859" s="14" t="s">
        <v>1</v>
      </c>
      <c r="F859" s="15">
        <v>1200</v>
      </c>
      <c r="G859" s="15">
        <f>SUM(G860)</f>
        <v>1500</v>
      </c>
      <c r="H859" s="51">
        <f>SUM(H860)</f>
        <v>2315</v>
      </c>
      <c r="I859" s="51">
        <f>SUM(I860)</f>
        <v>2071</v>
      </c>
      <c r="J859" s="51">
        <f>SUM(J860)</f>
        <v>1906.16</v>
      </c>
      <c r="K859" s="53">
        <f t="shared" si="16"/>
        <v>92.04056011588605</v>
      </c>
      <c r="L859" s="22"/>
    </row>
    <row r="860" spans="1:12" ht="12.75">
      <c r="A860" s="9">
        <v>854</v>
      </c>
      <c r="B860" s="9"/>
      <c r="C860" s="9"/>
      <c r="D860" s="9"/>
      <c r="E860" s="14" t="s">
        <v>1</v>
      </c>
      <c r="F860" s="15"/>
      <c r="G860" s="15">
        <v>1500</v>
      </c>
      <c r="H860" s="51">
        <v>2315</v>
      </c>
      <c r="I860" s="51">
        <v>2071</v>
      </c>
      <c r="J860" s="51">
        <v>1906.16</v>
      </c>
      <c r="K860" s="53">
        <f t="shared" si="16"/>
        <v>92.04056011588605</v>
      </c>
      <c r="L860" s="22"/>
    </row>
    <row r="861" spans="1:12" ht="12.75">
      <c r="A861" s="9">
        <v>855</v>
      </c>
      <c r="B861" s="9"/>
      <c r="C861" s="9"/>
      <c r="D861" s="9">
        <v>4170</v>
      </c>
      <c r="E861" s="14" t="s">
        <v>524</v>
      </c>
      <c r="F861" s="15">
        <v>5400</v>
      </c>
      <c r="G861" s="15">
        <f>SUM(G862)</f>
        <v>1200</v>
      </c>
      <c r="H861" s="51">
        <f>SUM(H862)</f>
        <v>1200</v>
      </c>
      <c r="I861" s="51">
        <f>SUM(I862)</f>
        <v>0</v>
      </c>
      <c r="J861" s="51">
        <f>SUM(J862)</f>
        <v>0</v>
      </c>
      <c r="K861" s="53" t="e">
        <f t="shared" si="16"/>
        <v>#DIV/0!</v>
      </c>
      <c r="L861" s="22"/>
    </row>
    <row r="862" spans="1:12" ht="12.75">
      <c r="A862" s="9">
        <v>856</v>
      </c>
      <c r="B862" s="9"/>
      <c r="C862" s="9"/>
      <c r="D862" s="9"/>
      <c r="E862" s="14" t="s">
        <v>90</v>
      </c>
      <c r="F862" s="15"/>
      <c r="G862" s="15">
        <v>1200</v>
      </c>
      <c r="H862" s="51">
        <v>1200</v>
      </c>
      <c r="I862" s="51">
        <v>0</v>
      </c>
      <c r="J862" s="51">
        <v>0</v>
      </c>
      <c r="K862" s="53" t="e">
        <f t="shared" si="16"/>
        <v>#DIV/0!</v>
      </c>
      <c r="L862" s="22"/>
    </row>
    <row r="863" spans="1:12" ht="12.75">
      <c r="A863" s="9">
        <v>857</v>
      </c>
      <c r="B863" s="9"/>
      <c r="C863" s="9"/>
      <c r="D863" s="9">
        <v>4210</v>
      </c>
      <c r="E863" s="14" t="s">
        <v>742</v>
      </c>
      <c r="F863" s="15">
        <v>4900</v>
      </c>
      <c r="G863" s="15">
        <f>SUM(G864)</f>
        <v>8000</v>
      </c>
      <c r="H863" s="51">
        <f>SUM(H864)</f>
        <v>8000</v>
      </c>
      <c r="I863" s="51">
        <f>SUM(I864)</f>
        <v>6000</v>
      </c>
      <c r="J863" s="51">
        <f>SUM(J864)</f>
        <v>5999.31</v>
      </c>
      <c r="K863" s="53">
        <f t="shared" si="16"/>
        <v>99.9885</v>
      </c>
      <c r="L863" s="22"/>
    </row>
    <row r="864" spans="1:12" ht="12.75">
      <c r="A864" s="9">
        <v>858</v>
      </c>
      <c r="B864" s="9"/>
      <c r="C864" s="9"/>
      <c r="D864" s="9"/>
      <c r="E864" s="14" t="s">
        <v>17</v>
      </c>
      <c r="F864" s="15"/>
      <c r="G864" s="15">
        <v>8000</v>
      </c>
      <c r="H864" s="51">
        <v>8000</v>
      </c>
      <c r="I864" s="51">
        <v>6000</v>
      </c>
      <c r="J864" s="51">
        <v>5999.31</v>
      </c>
      <c r="K864" s="53">
        <f t="shared" si="16"/>
        <v>99.9885</v>
      </c>
      <c r="L864" s="22"/>
    </row>
    <row r="865" spans="1:12" ht="12.75">
      <c r="A865" s="9">
        <v>859</v>
      </c>
      <c r="B865" s="9"/>
      <c r="C865" s="9"/>
      <c r="D865" s="9">
        <v>4280</v>
      </c>
      <c r="E865" s="14" t="s">
        <v>580</v>
      </c>
      <c r="F865" s="15"/>
      <c r="G865" s="15"/>
      <c r="H865" s="51">
        <f>SUM(H866)</f>
        <v>200</v>
      </c>
      <c r="I865" s="51">
        <f>SUM(I866)</f>
        <v>200</v>
      </c>
      <c r="J865" s="51">
        <f>SUM(J866)</f>
        <v>100</v>
      </c>
      <c r="K865" s="53">
        <f t="shared" si="16"/>
        <v>50</v>
      </c>
      <c r="L865" s="22"/>
    </row>
    <row r="866" spans="1:12" ht="12.75">
      <c r="A866" s="9">
        <v>860</v>
      </c>
      <c r="B866" s="9"/>
      <c r="C866" s="9"/>
      <c r="D866" s="9"/>
      <c r="E866" s="14" t="s">
        <v>580</v>
      </c>
      <c r="F866" s="15"/>
      <c r="G866" s="15"/>
      <c r="H866" s="51">
        <v>200</v>
      </c>
      <c r="I866" s="51">
        <v>200</v>
      </c>
      <c r="J866" s="51">
        <v>100</v>
      </c>
      <c r="K866" s="53">
        <f t="shared" si="16"/>
        <v>50</v>
      </c>
      <c r="L866" s="22"/>
    </row>
    <row r="867" spans="1:12" ht="12.75">
      <c r="A867" s="9">
        <v>861</v>
      </c>
      <c r="B867" s="9"/>
      <c r="C867" s="9"/>
      <c r="D867" s="9">
        <v>4300</v>
      </c>
      <c r="E867" s="14" t="s">
        <v>807</v>
      </c>
      <c r="F867" s="15">
        <f>SUM(F868)</f>
        <v>26000</v>
      </c>
      <c r="G867" s="15">
        <f>SUM(G868)</f>
        <v>26200</v>
      </c>
      <c r="H867" s="51">
        <f>SUM(H868)</f>
        <v>25550</v>
      </c>
      <c r="I867" s="51">
        <f>SUM(I868)</f>
        <v>20018</v>
      </c>
      <c r="J867" s="51">
        <f>SUM(J868)</f>
        <v>19364.96</v>
      </c>
      <c r="K867" s="53">
        <f t="shared" si="16"/>
        <v>96.7377360375662</v>
      </c>
      <c r="L867" s="22"/>
    </row>
    <row r="868" spans="1:12" ht="25.5">
      <c r="A868" s="9">
        <v>862</v>
      </c>
      <c r="B868" s="9"/>
      <c r="C868" s="9"/>
      <c r="D868" s="9"/>
      <c r="E868" s="14" t="s">
        <v>270</v>
      </c>
      <c r="F868" s="15">
        <v>26000</v>
      </c>
      <c r="G868" s="15">
        <v>26200</v>
      </c>
      <c r="H868" s="51">
        <v>25550</v>
      </c>
      <c r="I868" s="51">
        <v>20018</v>
      </c>
      <c r="J868" s="51">
        <v>19364.96</v>
      </c>
      <c r="K868" s="53">
        <f t="shared" si="16"/>
        <v>96.7377360375662</v>
      </c>
      <c r="L868" s="22"/>
    </row>
    <row r="869" spans="1:12" ht="12.75">
      <c r="A869" s="9">
        <v>863</v>
      </c>
      <c r="B869" s="9"/>
      <c r="C869" s="9"/>
      <c r="D869" s="9">
        <v>4440</v>
      </c>
      <c r="E869" s="14" t="s">
        <v>72</v>
      </c>
      <c r="F869" s="15"/>
      <c r="G869" s="15"/>
      <c r="H869" s="51">
        <f>SUM(H870)</f>
        <v>2220</v>
      </c>
      <c r="I869" s="51">
        <f>SUM(I870)</f>
        <v>2501</v>
      </c>
      <c r="J869" s="51">
        <f>SUM(J870)</f>
        <v>2500.1</v>
      </c>
      <c r="K869" s="53">
        <f t="shared" si="16"/>
        <v>99.9640143942423</v>
      </c>
      <c r="L869" s="22"/>
    </row>
    <row r="870" spans="1:12" ht="12.75">
      <c r="A870" s="9">
        <v>864</v>
      </c>
      <c r="B870" s="9"/>
      <c r="C870" s="9"/>
      <c r="D870" s="9"/>
      <c r="E870" s="14" t="s">
        <v>72</v>
      </c>
      <c r="F870" s="15"/>
      <c r="G870" s="15"/>
      <c r="H870" s="51">
        <v>2220</v>
      </c>
      <c r="I870" s="51">
        <v>2501</v>
      </c>
      <c r="J870" s="51">
        <v>2500.1</v>
      </c>
      <c r="K870" s="53">
        <f t="shared" si="16"/>
        <v>99.9640143942423</v>
      </c>
      <c r="L870" s="22"/>
    </row>
    <row r="871" spans="1:12" ht="27.75" customHeight="1">
      <c r="A871" s="9">
        <v>865</v>
      </c>
      <c r="B871" s="9"/>
      <c r="C871" s="9"/>
      <c r="D871" s="9">
        <v>4700</v>
      </c>
      <c r="E871" s="14" t="s">
        <v>363</v>
      </c>
      <c r="F871" s="15"/>
      <c r="G871" s="15">
        <f>SUM(G872)</f>
        <v>1000</v>
      </c>
      <c r="H871" s="51">
        <f>SUM(H872)</f>
        <v>2000</v>
      </c>
      <c r="I871" s="51">
        <f>SUM(I872)</f>
        <v>2000</v>
      </c>
      <c r="J871" s="51">
        <f>SUM(J872)</f>
        <v>2000</v>
      </c>
      <c r="K871" s="53">
        <f t="shared" si="16"/>
        <v>100</v>
      </c>
      <c r="L871" s="22"/>
    </row>
    <row r="872" spans="1:12" ht="15.75" customHeight="1">
      <c r="A872" s="9">
        <v>866</v>
      </c>
      <c r="B872" s="9"/>
      <c r="C872" s="9"/>
      <c r="D872" s="9"/>
      <c r="E872" s="14" t="s">
        <v>653</v>
      </c>
      <c r="F872" s="15"/>
      <c r="G872" s="15">
        <v>1000</v>
      </c>
      <c r="H872" s="51">
        <v>2000</v>
      </c>
      <c r="I872" s="51">
        <v>2000</v>
      </c>
      <c r="J872" s="51">
        <v>2000</v>
      </c>
      <c r="K872" s="53">
        <f t="shared" si="16"/>
        <v>100</v>
      </c>
      <c r="L872" s="22"/>
    </row>
    <row r="873" spans="1:12" ht="25.5">
      <c r="A873" s="9">
        <v>867</v>
      </c>
      <c r="B873" s="9"/>
      <c r="C873" s="9"/>
      <c r="D873" s="9">
        <v>4740</v>
      </c>
      <c r="E873" s="14" t="s">
        <v>591</v>
      </c>
      <c r="F873" s="15"/>
      <c r="G873" s="15">
        <f>SUM(G874)</f>
        <v>1000</v>
      </c>
      <c r="H873" s="51">
        <f>SUM(H874)</f>
        <v>1000</v>
      </c>
      <c r="I873" s="51">
        <f>SUM(I874)</f>
        <v>1000</v>
      </c>
      <c r="J873" s="51">
        <f>SUM(J874)</f>
        <v>990.5</v>
      </c>
      <c r="K873" s="53">
        <f t="shared" si="16"/>
        <v>99.05000000000001</v>
      </c>
      <c r="L873" s="22"/>
    </row>
    <row r="874" spans="1:12" ht="25.5">
      <c r="A874" s="9">
        <v>868</v>
      </c>
      <c r="B874" s="9"/>
      <c r="C874" s="9"/>
      <c r="D874" s="9"/>
      <c r="E874" s="14" t="s">
        <v>591</v>
      </c>
      <c r="F874" s="15"/>
      <c r="G874" s="15">
        <v>1000</v>
      </c>
      <c r="H874" s="51">
        <v>1000</v>
      </c>
      <c r="I874" s="51">
        <v>1000</v>
      </c>
      <c r="J874" s="51">
        <v>990.5</v>
      </c>
      <c r="K874" s="53">
        <f t="shared" si="16"/>
        <v>99.05000000000001</v>
      </c>
      <c r="L874" s="22"/>
    </row>
    <row r="875" spans="1:12" ht="16.5" customHeight="1">
      <c r="A875" s="9">
        <v>869</v>
      </c>
      <c r="B875" s="9"/>
      <c r="C875" s="9"/>
      <c r="D875" s="9">
        <v>4750</v>
      </c>
      <c r="E875" s="14" t="s">
        <v>326</v>
      </c>
      <c r="F875" s="15"/>
      <c r="G875" s="15">
        <f>SUM(G876)</f>
        <v>600</v>
      </c>
      <c r="H875" s="51">
        <f>SUM(H876)</f>
        <v>600</v>
      </c>
      <c r="I875" s="51">
        <f>SUM(I876)</f>
        <v>100</v>
      </c>
      <c r="J875" s="51">
        <f>SUM(J876)</f>
        <v>95</v>
      </c>
      <c r="K875" s="53">
        <f t="shared" si="16"/>
        <v>95</v>
      </c>
      <c r="L875" s="22"/>
    </row>
    <row r="876" spans="1:12" ht="12.75">
      <c r="A876" s="9">
        <v>870</v>
      </c>
      <c r="B876" s="9"/>
      <c r="C876" s="9"/>
      <c r="D876" s="9"/>
      <c r="E876" s="14" t="s">
        <v>574</v>
      </c>
      <c r="F876" s="15"/>
      <c r="G876" s="15">
        <v>600</v>
      </c>
      <c r="H876" s="51">
        <v>600</v>
      </c>
      <c r="I876" s="51">
        <v>100</v>
      </c>
      <c r="J876" s="51">
        <v>95</v>
      </c>
      <c r="K876" s="53">
        <f t="shared" si="16"/>
        <v>95</v>
      </c>
      <c r="L876" s="22"/>
    </row>
    <row r="877" spans="1:12" ht="28.5" customHeight="1">
      <c r="A877" s="9">
        <v>871</v>
      </c>
      <c r="B877" s="9"/>
      <c r="C877" s="35">
        <v>85213</v>
      </c>
      <c r="D877" s="13"/>
      <c r="E877" s="18" t="s">
        <v>521</v>
      </c>
      <c r="F877" s="19">
        <f aca="true" t="shared" si="18" ref="F877:L878">SUM(F878)</f>
        <v>8500</v>
      </c>
      <c r="G877" s="19">
        <f t="shared" si="18"/>
        <v>12000</v>
      </c>
      <c r="H877" s="53">
        <f t="shared" si="18"/>
        <v>13400</v>
      </c>
      <c r="I877" s="53">
        <f t="shared" si="18"/>
        <v>15376</v>
      </c>
      <c r="J877" s="53">
        <f t="shared" si="18"/>
        <v>15328.14</v>
      </c>
      <c r="K877" s="53">
        <f t="shared" si="16"/>
        <v>99.6887356919875</v>
      </c>
      <c r="L877" s="20">
        <f t="shared" si="18"/>
        <v>1000</v>
      </c>
    </row>
    <row r="878" spans="1:12" ht="12.75" customHeight="1">
      <c r="A878" s="9">
        <v>872</v>
      </c>
      <c r="B878" s="24"/>
      <c r="C878" s="24"/>
      <c r="D878" s="9">
        <v>4130</v>
      </c>
      <c r="E878" s="14" t="s">
        <v>601</v>
      </c>
      <c r="F878" s="15">
        <f t="shared" si="18"/>
        <v>8500</v>
      </c>
      <c r="G878" s="15">
        <f t="shared" si="18"/>
        <v>12000</v>
      </c>
      <c r="H878" s="51">
        <f t="shared" si="18"/>
        <v>13400</v>
      </c>
      <c r="I878" s="51">
        <f t="shared" si="18"/>
        <v>15376</v>
      </c>
      <c r="J878" s="51">
        <f t="shared" si="18"/>
        <v>15328.14</v>
      </c>
      <c r="K878" s="53">
        <f t="shared" si="16"/>
        <v>99.6887356919875</v>
      </c>
      <c r="L878" s="16">
        <f t="shared" si="18"/>
        <v>1000</v>
      </c>
    </row>
    <row r="879" spans="1:12" ht="29.25" customHeight="1">
      <c r="A879" s="9">
        <v>873</v>
      </c>
      <c r="B879" s="24"/>
      <c r="C879" s="24"/>
      <c r="D879" s="9"/>
      <c r="E879" s="14" t="s">
        <v>527</v>
      </c>
      <c r="F879" s="15">
        <v>8500</v>
      </c>
      <c r="G879" s="15">
        <v>12000</v>
      </c>
      <c r="H879" s="51">
        <v>13400</v>
      </c>
      <c r="I879" s="51">
        <v>15376</v>
      </c>
      <c r="J879" s="51">
        <v>15328.14</v>
      </c>
      <c r="K879" s="53">
        <f t="shared" si="16"/>
        <v>99.6887356919875</v>
      </c>
      <c r="L879" s="16">
        <v>1000</v>
      </c>
    </row>
    <row r="880" spans="1:12" ht="25.5">
      <c r="A880" s="9">
        <v>874</v>
      </c>
      <c r="B880" s="9" t="s">
        <v>732</v>
      </c>
      <c r="C880" s="93">
        <v>85214</v>
      </c>
      <c r="D880" s="13" t="s">
        <v>734</v>
      </c>
      <c r="E880" s="18" t="s">
        <v>110</v>
      </c>
      <c r="F880" s="19" t="e">
        <f>SUM(F881+#REF!)</f>
        <v>#REF!</v>
      </c>
      <c r="G880" s="19" t="e">
        <f>SUM(G881+#REF!)</f>
        <v>#REF!</v>
      </c>
      <c r="H880" s="53">
        <f>SUM(H881)</f>
        <v>372600</v>
      </c>
      <c r="I880" s="53">
        <f>SUM(I881)</f>
        <v>406950</v>
      </c>
      <c r="J880" s="53">
        <f>SUM(J881)</f>
        <v>406849.64</v>
      </c>
      <c r="K880" s="53">
        <f t="shared" si="16"/>
        <v>99.97533849367245</v>
      </c>
      <c r="L880" s="20">
        <f>SUM(L881)</f>
        <v>0</v>
      </c>
    </row>
    <row r="881" spans="1:12" ht="12.75">
      <c r="A881" s="9">
        <v>875</v>
      </c>
      <c r="B881" s="9" t="s">
        <v>732</v>
      </c>
      <c r="C881" s="9" t="s">
        <v>733</v>
      </c>
      <c r="D881" s="9">
        <v>3110</v>
      </c>
      <c r="E881" s="14" t="s">
        <v>600</v>
      </c>
      <c r="F881" s="15">
        <f>SUM(F882:F882)</f>
        <v>399000</v>
      </c>
      <c r="G881" s="15">
        <f>SUM(G882:G882)</f>
        <v>420570</v>
      </c>
      <c r="H881" s="51">
        <f>SUM(H882:H882)</f>
        <v>372600</v>
      </c>
      <c r="I881" s="51">
        <f>SUM(I882:I882)</f>
        <v>406950</v>
      </c>
      <c r="J881" s="51">
        <f>SUM(J882:J882)</f>
        <v>406849.64</v>
      </c>
      <c r="K881" s="53">
        <f t="shared" si="16"/>
        <v>99.97533849367245</v>
      </c>
      <c r="L881" s="16">
        <f>SUM(L882)</f>
        <v>0</v>
      </c>
    </row>
    <row r="882" spans="1:12" ht="12.75">
      <c r="A882" s="9">
        <v>876</v>
      </c>
      <c r="B882" s="9" t="s">
        <v>732</v>
      </c>
      <c r="C882" s="9" t="s">
        <v>733</v>
      </c>
      <c r="D882" s="9"/>
      <c r="E882" s="14" t="s">
        <v>575</v>
      </c>
      <c r="F882" s="15">
        <v>399000</v>
      </c>
      <c r="G882" s="15">
        <v>420570</v>
      </c>
      <c r="H882" s="51">
        <v>372600</v>
      </c>
      <c r="I882" s="51">
        <v>406950</v>
      </c>
      <c r="J882" s="51">
        <v>406849.64</v>
      </c>
      <c r="K882" s="53">
        <f t="shared" si="16"/>
        <v>99.97533849367245</v>
      </c>
      <c r="L882" s="16"/>
    </row>
    <row r="883" spans="1:12" ht="12.75">
      <c r="A883" s="9">
        <v>877</v>
      </c>
      <c r="B883" s="9" t="s">
        <v>732</v>
      </c>
      <c r="C883" s="13">
        <v>85215</v>
      </c>
      <c r="D883" s="13" t="s">
        <v>734</v>
      </c>
      <c r="E883" s="18" t="s">
        <v>602</v>
      </c>
      <c r="F883" s="19">
        <f aca="true" t="shared" si="19" ref="F883:L884">SUM(F884)</f>
        <v>5000</v>
      </c>
      <c r="G883" s="19">
        <f t="shared" si="19"/>
        <v>7500</v>
      </c>
      <c r="H883" s="53">
        <f t="shared" si="19"/>
        <v>5000</v>
      </c>
      <c r="I883" s="53">
        <f t="shared" si="19"/>
        <v>0</v>
      </c>
      <c r="J883" s="53">
        <f t="shared" si="19"/>
        <v>0</v>
      </c>
      <c r="K883" s="53" t="e">
        <f t="shared" si="16"/>
        <v>#DIV/0!</v>
      </c>
      <c r="L883" s="20">
        <f t="shared" si="19"/>
        <v>0</v>
      </c>
    </row>
    <row r="884" spans="1:12" ht="12.75">
      <c r="A884" s="9">
        <v>878</v>
      </c>
      <c r="B884" s="9" t="s">
        <v>732</v>
      </c>
      <c r="C884" s="9" t="s">
        <v>733</v>
      </c>
      <c r="D884" s="9">
        <v>3110</v>
      </c>
      <c r="E884" s="14" t="s">
        <v>600</v>
      </c>
      <c r="F884" s="15">
        <f t="shared" si="19"/>
        <v>5000</v>
      </c>
      <c r="G884" s="15">
        <f t="shared" si="19"/>
        <v>7500</v>
      </c>
      <c r="H884" s="51">
        <f t="shared" si="19"/>
        <v>5000</v>
      </c>
      <c r="I884" s="51">
        <f t="shared" si="19"/>
        <v>0</v>
      </c>
      <c r="J884" s="51">
        <f t="shared" si="19"/>
        <v>0</v>
      </c>
      <c r="K884" s="53" t="e">
        <f t="shared" si="16"/>
        <v>#DIV/0!</v>
      </c>
      <c r="L884" s="16">
        <f t="shared" si="19"/>
        <v>0</v>
      </c>
    </row>
    <row r="885" spans="1:14" ht="12.75">
      <c r="A885" s="9">
        <v>879</v>
      </c>
      <c r="B885" s="9" t="s">
        <v>732</v>
      </c>
      <c r="C885" s="9" t="s">
        <v>733</v>
      </c>
      <c r="D885" s="9"/>
      <c r="E885" s="14" t="s">
        <v>602</v>
      </c>
      <c r="F885" s="15">
        <v>5000</v>
      </c>
      <c r="G885" s="15">
        <v>7500</v>
      </c>
      <c r="H885" s="51">
        <v>5000</v>
      </c>
      <c r="I885" s="51">
        <v>0</v>
      </c>
      <c r="J885" s="51">
        <v>0</v>
      </c>
      <c r="K885" s="53" t="e">
        <f t="shared" si="16"/>
        <v>#DIV/0!</v>
      </c>
      <c r="L885" s="16"/>
      <c r="N885" s="60"/>
    </row>
    <row r="886" spans="1:12" ht="12.75">
      <c r="A886" s="9">
        <v>880</v>
      </c>
      <c r="B886" s="9" t="s">
        <v>732</v>
      </c>
      <c r="C886" s="13">
        <v>85219</v>
      </c>
      <c r="D886" s="13" t="s">
        <v>734</v>
      </c>
      <c r="E886" s="18" t="s">
        <v>603</v>
      </c>
      <c r="F886" s="19" t="e">
        <f>SUM(F889+F896+F898+F904+F916+F918+F924+F940+F942+F944+#REF!+F910+F930+F922+F920)</f>
        <v>#REF!</v>
      </c>
      <c r="G886" s="19">
        <f>SUM(G887+G889+G896+G898+G904+G910+G916+G918+G920+G922+G924+G930+G932+G934+G940+G942+G944+G946+G948+G954+G960)</f>
        <v>773135</v>
      </c>
      <c r="H886" s="53">
        <f>SUM(H887+H889+H896+H898+H904+H910+H916+H918+H920+H922+H924+H930+H932+H934+H940+H942+H944+H946+H948+H954+H960)</f>
        <v>885160</v>
      </c>
      <c r="I886" s="53">
        <f>SUM(I887+I889+I892+I894+I896+I898+I900+I902+I904+I906+I908+I910+I912+I914+I916+I918+I920+I922+I924+I926+I928+I930+I932+I934+I936+I938+I940+I942+I944+I946+I948+I950+I952+I954+I956+I958+I960+I962+I964)</f>
        <v>941251.9199999999</v>
      </c>
      <c r="J886" s="53">
        <f>SUM(J887+J889+J892+J894+J896+J898+J900+J902+J904+J906+J908+J910+J912+J914+J916+J918+J920+J922+J924+J926+J928+J930+J932+J934+J936+J938+J940+J942+J944+J946+J948+J950+J952+J954+J956+J958+J960+J962+J964)</f>
        <v>888357.1199999998</v>
      </c>
      <c r="K886" s="53">
        <f aca="true" t="shared" si="20" ref="K886:K985">SUM(J886/I886)*100</f>
        <v>94.38037799699785</v>
      </c>
      <c r="L886" s="20" t="e">
        <f>SUM(L889+L896+L898+L904+L916+L918+L924+L940+L942+L944+#REF!)</f>
        <v>#REF!</v>
      </c>
    </row>
    <row r="887" spans="1:12" ht="12.75">
      <c r="A887" s="9">
        <v>881</v>
      </c>
      <c r="B887" s="9"/>
      <c r="C887" s="13"/>
      <c r="D887" s="41">
        <v>3020</v>
      </c>
      <c r="E887" s="14" t="s">
        <v>705</v>
      </c>
      <c r="F887" s="19"/>
      <c r="G887" s="19">
        <f>SUM(G888)</f>
        <v>1650</v>
      </c>
      <c r="H887" s="53">
        <f>SUM(H888)</f>
        <v>1650</v>
      </c>
      <c r="I887" s="53">
        <f>SUM(I888)</f>
        <v>1650</v>
      </c>
      <c r="J887" s="53">
        <f>SUM(J888)</f>
        <v>1460.7</v>
      </c>
      <c r="K887" s="53">
        <f t="shared" si="20"/>
        <v>88.52727272727273</v>
      </c>
      <c r="L887" s="20"/>
    </row>
    <row r="888" spans="1:12" ht="25.5">
      <c r="A888" s="9">
        <v>882</v>
      </c>
      <c r="B888" s="9"/>
      <c r="C888" s="13"/>
      <c r="D888" s="41"/>
      <c r="E888" s="14" t="s">
        <v>793</v>
      </c>
      <c r="F888" s="19"/>
      <c r="G888" s="43">
        <v>1650</v>
      </c>
      <c r="H888" s="52">
        <v>1650</v>
      </c>
      <c r="I888" s="52">
        <v>1650</v>
      </c>
      <c r="J888" s="52">
        <v>1460.7</v>
      </c>
      <c r="K888" s="53">
        <f t="shared" si="20"/>
        <v>88.52727272727273</v>
      </c>
      <c r="L888" s="20"/>
    </row>
    <row r="889" spans="1:12" ht="12.75">
      <c r="A889" s="9">
        <v>883</v>
      </c>
      <c r="B889" s="9" t="s">
        <v>732</v>
      </c>
      <c r="C889" s="9" t="s">
        <v>733</v>
      </c>
      <c r="D889" s="9">
        <v>4010</v>
      </c>
      <c r="E889" s="14" t="s">
        <v>45</v>
      </c>
      <c r="F889" s="15">
        <f>SUM(F890)</f>
        <v>322600</v>
      </c>
      <c r="G889" s="15">
        <f>SUM(G890)</f>
        <v>492900</v>
      </c>
      <c r="H889" s="15">
        <f>SUM(H890+H891)</f>
        <v>582000</v>
      </c>
      <c r="I889" s="51">
        <f>SUM(I890+I891)</f>
        <v>552739.91</v>
      </c>
      <c r="J889" s="51">
        <f>SUM(J890+J891)</f>
        <v>518134.95</v>
      </c>
      <c r="K889" s="53">
        <f t="shared" si="20"/>
        <v>93.73937735018988</v>
      </c>
      <c r="L889" s="16">
        <f>SUM(L890)</f>
        <v>0</v>
      </c>
    </row>
    <row r="890" spans="1:12" ht="12.75">
      <c r="A890" s="9">
        <v>884</v>
      </c>
      <c r="B890" s="9" t="s">
        <v>732</v>
      </c>
      <c r="C890" s="9" t="s">
        <v>733</v>
      </c>
      <c r="D890" s="9"/>
      <c r="E890" s="14" t="s">
        <v>743</v>
      </c>
      <c r="F890" s="15">
        <v>322600</v>
      </c>
      <c r="G890" s="15">
        <v>492900</v>
      </c>
      <c r="H890" s="51">
        <v>563050</v>
      </c>
      <c r="I890" s="51">
        <v>539941.91</v>
      </c>
      <c r="J890" s="51">
        <v>505336.95</v>
      </c>
      <c r="K890" s="53">
        <f t="shared" si="20"/>
        <v>93.59098463017995</v>
      </c>
      <c r="L890" s="16"/>
    </row>
    <row r="891" spans="1:12" ht="12.75">
      <c r="A891" s="9">
        <v>885</v>
      </c>
      <c r="B891" s="9"/>
      <c r="C891" s="9"/>
      <c r="D891" s="9"/>
      <c r="E891" s="14" t="s">
        <v>13</v>
      </c>
      <c r="F891" s="15"/>
      <c r="G891" s="15"/>
      <c r="H891" s="51">
        <v>18950</v>
      </c>
      <c r="I891" s="51">
        <v>12798</v>
      </c>
      <c r="J891" s="51">
        <v>12798</v>
      </c>
      <c r="K891" s="53">
        <f t="shared" si="20"/>
        <v>100</v>
      </c>
      <c r="L891" s="16"/>
    </row>
    <row r="892" spans="1:12" ht="12.75">
      <c r="A892" s="9">
        <v>886</v>
      </c>
      <c r="B892" s="9"/>
      <c r="C892" s="9"/>
      <c r="D892" s="9">
        <v>4018</v>
      </c>
      <c r="E892" s="14" t="s">
        <v>743</v>
      </c>
      <c r="F892" s="15"/>
      <c r="G892" s="15"/>
      <c r="H892" s="51">
        <f>SUM(H893)</f>
        <v>0</v>
      </c>
      <c r="I892" s="51">
        <f>SUM(I893)</f>
        <v>39001.4</v>
      </c>
      <c r="J892" s="51">
        <f>SUM(J893)</f>
        <v>39001.4</v>
      </c>
      <c r="K892" s="53">
        <f t="shared" si="20"/>
        <v>100</v>
      </c>
      <c r="L892" s="16"/>
    </row>
    <row r="893" spans="1:12" ht="12.75">
      <c r="A893" s="9">
        <v>887</v>
      </c>
      <c r="B893" s="9"/>
      <c r="C893" s="9"/>
      <c r="D893" s="9"/>
      <c r="E893" s="14" t="s">
        <v>562</v>
      </c>
      <c r="F893" s="15"/>
      <c r="G893" s="15"/>
      <c r="H893" s="51"/>
      <c r="I893" s="51">
        <v>39001.4</v>
      </c>
      <c r="J893" s="51">
        <v>39001.4</v>
      </c>
      <c r="K893" s="53">
        <f t="shared" si="20"/>
        <v>100</v>
      </c>
      <c r="L893" s="16"/>
    </row>
    <row r="894" spans="1:12" ht="12.75">
      <c r="A894" s="9">
        <v>888</v>
      </c>
      <c r="B894" s="9"/>
      <c r="C894" s="9"/>
      <c r="D894" s="9">
        <v>4019</v>
      </c>
      <c r="E894" s="14" t="s">
        <v>743</v>
      </c>
      <c r="F894" s="15"/>
      <c r="G894" s="15"/>
      <c r="H894" s="51">
        <f>SUM(H895)</f>
        <v>0</v>
      </c>
      <c r="I894" s="51">
        <f>SUM(I895)</f>
        <v>6882.6</v>
      </c>
      <c r="J894" s="51">
        <f>SUM(J895)</f>
        <v>6882.6</v>
      </c>
      <c r="K894" s="53">
        <f t="shared" si="20"/>
        <v>100</v>
      </c>
      <c r="L894" s="16"/>
    </row>
    <row r="895" spans="1:12" ht="12.75">
      <c r="A895" s="9">
        <v>889</v>
      </c>
      <c r="B895" s="9"/>
      <c r="C895" s="9"/>
      <c r="D895" s="9"/>
      <c r="E895" s="14" t="s">
        <v>562</v>
      </c>
      <c r="F895" s="15"/>
      <c r="G895" s="15"/>
      <c r="H895" s="51"/>
      <c r="I895" s="51">
        <v>6882.6</v>
      </c>
      <c r="J895" s="51">
        <v>6882.6</v>
      </c>
      <c r="K895" s="53">
        <f t="shared" si="20"/>
        <v>100</v>
      </c>
      <c r="L895" s="16"/>
    </row>
    <row r="896" spans="1:12" ht="12.75">
      <c r="A896" s="9">
        <v>890</v>
      </c>
      <c r="B896" s="9" t="s">
        <v>732</v>
      </c>
      <c r="C896" s="9" t="s">
        <v>733</v>
      </c>
      <c r="D896" s="9">
        <v>4040</v>
      </c>
      <c r="E896" s="14" t="s">
        <v>70</v>
      </c>
      <c r="F896" s="15">
        <f>SUM(F897)</f>
        <v>22500</v>
      </c>
      <c r="G896" s="15">
        <f>SUM(G897)</f>
        <v>31500</v>
      </c>
      <c r="H896" s="51">
        <f>SUM(H897)</f>
        <v>35800</v>
      </c>
      <c r="I896" s="51">
        <f>SUM(I897)</f>
        <v>36355</v>
      </c>
      <c r="J896" s="51">
        <f>SUM(J897)</f>
        <v>36354.28</v>
      </c>
      <c r="K896" s="53">
        <f t="shared" si="20"/>
        <v>99.99801952963828</v>
      </c>
      <c r="L896" s="16">
        <f>SUM(L897)</f>
        <v>0</v>
      </c>
    </row>
    <row r="897" spans="1:12" ht="12.75">
      <c r="A897" s="9">
        <v>891</v>
      </c>
      <c r="B897" s="9" t="s">
        <v>732</v>
      </c>
      <c r="C897" s="9" t="s">
        <v>733</v>
      </c>
      <c r="D897" s="9"/>
      <c r="E897" s="14" t="s">
        <v>70</v>
      </c>
      <c r="F897" s="15">
        <v>22500</v>
      </c>
      <c r="G897" s="15">
        <v>31500</v>
      </c>
      <c r="H897" s="51">
        <v>35800</v>
      </c>
      <c r="I897" s="51">
        <v>36355</v>
      </c>
      <c r="J897" s="51">
        <v>36354.28</v>
      </c>
      <c r="K897" s="53">
        <f t="shared" si="20"/>
        <v>99.99801952963828</v>
      </c>
      <c r="L897" s="16"/>
    </row>
    <row r="898" spans="1:12" ht="12.75">
      <c r="A898" s="9">
        <v>892</v>
      </c>
      <c r="B898" s="9" t="s">
        <v>732</v>
      </c>
      <c r="C898" s="9" t="s">
        <v>733</v>
      </c>
      <c r="D898" s="9">
        <v>4110</v>
      </c>
      <c r="E898" s="14" t="s">
        <v>0</v>
      </c>
      <c r="F898" s="15">
        <f>SUM(F899)</f>
        <v>61300</v>
      </c>
      <c r="G898" s="15">
        <f>SUM(G899)</f>
        <v>96550</v>
      </c>
      <c r="H898" s="51">
        <f>SUM(H899)</f>
        <v>98100</v>
      </c>
      <c r="I898" s="51">
        <f>SUM(I899)</f>
        <v>90979.04</v>
      </c>
      <c r="J898" s="51">
        <f>SUM(J899)</f>
        <v>80308.34</v>
      </c>
      <c r="K898" s="53">
        <f t="shared" si="20"/>
        <v>88.27125456588682</v>
      </c>
      <c r="L898" s="16">
        <f>SUM(L899)</f>
        <v>0</v>
      </c>
    </row>
    <row r="899" spans="1:12" ht="12.75">
      <c r="A899" s="9">
        <v>893</v>
      </c>
      <c r="B899" s="9" t="s">
        <v>732</v>
      </c>
      <c r="C899" s="9" t="s">
        <v>733</v>
      </c>
      <c r="D899" s="9"/>
      <c r="E899" s="14" t="s">
        <v>0</v>
      </c>
      <c r="F899" s="15">
        <v>61300</v>
      </c>
      <c r="G899" s="15">
        <v>96550</v>
      </c>
      <c r="H899" s="51">
        <v>98100</v>
      </c>
      <c r="I899" s="51">
        <v>90979.04</v>
      </c>
      <c r="J899" s="51">
        <v>80308.34</v>
      </c>
      <c r="K899" s="53">
        <f t="shared" si="20"/>
        <v>88.27125456588682</v>
      </c>
      <c r="L899" s="16"/>
    </row>
    <row r="900" spans="1:12" ht="12.75">
      <c r="A900" s="9">
        <v>894</v>
      </c>
      <c r="B900" s="9"/>
      <c r="C900" s="9"/>
      <c r="D900" s="9">
        <v>4118</v>
      </c>
      <c r="E900" s="14" t="s">
        <v>0</v>
      </c>
      <c r="F900" s="15"/>
      <c r="G900" s="15"/>
      <c r="H900" s="51">
        <f>SUM(H901)</f>
        <v>0</v>
      </c>
      <c r="I900" s="51">
        <f>SUM(I901)</f>
        <v>6014.44</v>
      </c>
      <c r="J900" s="51">
        <f>SUM(J901)</f>
        <v>5999.38</v>
      </c>
      <c r="K900" s="53">
        <f t="shared" si="20"/>
        <v>99.7496026230206</v>
      </c>
      <c r="L900" s="16"/>
    </row>
    <row r="901" spans="1:12" ht="12.75">
      <c r="A901" s="9">
        <v>895</v>
      </c>
      <c r="B901" s="9"/>
      <c r="C901" s="9"/>
      <c r="D901" s="9"/>
      <c r="E901" s="14" t="s">
        <v>563</v>
      </c>
      <c r="F901" s="15"/>
      <c r="G901" s="15"/>
      <c r="H901" s="51">
        <v>0</v>
      </c>
      <c r="I901" s="51">
        <v>6014.44</v>
      </c>
      <c r="J901" s="51">
        <v>5999.38</v>
      </c>
      <c r="K901" s="53">
        <f t="shared" si="20"/>
        <v>99.7496026230206</v>
      </c>
      <c r="L901" s="16"/>
    </row>
    <row r="902" spans="1:12" ht="12.75">
      <c r="A902" s="9">
        <v>896</v>
      </c>
      <c r="B902" s="9"/>
      <c r="C902" s="9"/>
      <c r="D902" s="9">
        <v>4119</v>
      </c>
      <c r="E902" s="14" t="s">
        <v>0</v>
      </c>
      <c r="F902" s="15"/>
      <c r="G902" s="15"/>
      <c r="H902" s="51">
        <f>SUM(H903)</f>
        <v>0</v>
      </c>
      <c r="I902" s="51">
        <f>SUM(I903)</f>
        <v>1061.39</v>
      </c>
      <c r="J902" s="51">
        <f>SUM(J903)</f>
        <v>1058.74</v>
      </c>
      <c r="K902" s="53">
        <f t="shared" si="20"/>
        <v>99.75032740086112</v>
      </c>
      <c r="L902" s="16"/>
    </row>
    <row r="903" spans="1:12" ht="12.75">
      <c r="A903" s="9">
        <v>897</v>
      </c>
      <c r="B903" s="9"/>
      <c r="C903" s="9"/>
      <c r="D903" s="9"/>
      <c r="E903" s="14" t="s">
        <v>563</v>
      </c>
      <c r="F903" s="15"/>
      <c r="G903" s="15"/>
      <c r="H903" s="51">
        <v>0</v>
      </c>
      <c r="I903" s="51">
        <v>1061.39</v>
      </c>
      <c r="J903" s="51">
        <v>1058.74</v>
      </c>
      <c r="K903" s="53">
        <f t="shared" si="20"/>
        <v>99.75032740086112</v>
      </c>
      <c r="L903" s="16"/>
    </row>
    <row r="904" spans="1:12" ht="12.75">
      <c r="A904" s="9">
        <v>898</v>
      </c>
      <c r="B904" s="9" t="s">
        <v>732</v>
      </c>
      <c r="C904" s="9" t="s">
        <v>733</v>
      </c>
      <c r="D904" s="9">
        <v>4120</v>
      </c>
      <c r="E904" s="14" t="s">
        <v>1</v>
      </c>
      <c r="F904" s="15">
        <f>SUM(F905)</f>
        <v>8400</v>
      </c>
      <c r="G904" s="15">
        <f>SUM(G905)</f>
        <v>13100</v>
      </c>
      <c r="H904" s="51">
        <f>SUM(H905)</f>
        <v>15300</v>
      </c>
      <c r="I904" s="51">
        <f>SUM(I905)</f>
        <v>14266.23</v>
      </c>
      <c r="J904" s="51">
        <f>SUM(J905)</f>
        <v>11776.03</v>
      </c>
      <c r="K904" s="53">
        <f t="shared" si="20"/>
        <v>82.54479284295851</v>
      </c>
      <c r="L904" s="16" t="e">
        <f>SUM(#REF!)</f>
        <v>#REF!</v>
      </c>
    </row>
    <row r="905" spans="1:12" ht="12.75">
      <c r="A905" s="9">
        <v>899</v>
      </c>
      <c r="B905" s="9"/>
      <c r="C905" s="9"/>
      <c r="D905" s="9"/>
      <c r="E905" s="14" t="s">
        <v>1</v>
      </c>
      <c r="F905" s="15">
        <v>8400</v>
      </c>
      <c r="G905" s="15">
        <v>13100</v>
      </c>
      <c r="H905" s="51">
        <v>15300</v>
      </c>
      <c r="I905" s="51">
        <v>14266.23</v>
      </c>
      <c r="J905" s="51">
        <v>11776.03</v>
      </c>
      <c r="K905" s="53">
        <f t="shared" si="20"/>
        <v>82.54479284295851</v>
      </c>
      <c r="L905" s="16"/>
    </row>
    <row r="906" spans="1:12" ht="12.75">
      <c r="A906" s="9">
        <v>900</v>
      </c>
      <c r="B906" s="9"/>
      <c r="C906" s="9"/>
      <c r="D906" s="9">
        <v>4128</v>
      </c>
      <c r="E906" s="14" t="s">
        <v>1</v>
      </c>
      <c r="F906" s="15"/>
      <c r="G906" s="15"/>
      <c r="H906" s="51">
        <f>SUM(H907)</f>
        <v>0</v>
      </c>
      <c r="I906" s="51">
        <f>SUM(I907)</f>
        <v>955.55</v>
      </c>
      <c r="J906" s="51">
        <f>SUM(J907)</f>
        <v>951.28</v>
      </c>
      <c r="K906" s="53">
        <f t="shared" si="20"/>
        <v>99.55313693684266</v>
      </c>
      <c r="L906" s="16"/>
    </row>
    <row r="907" spans="1:12" ht="12.75">
      <c r="A907" s="9">
        <v>901</v>
      </c>
      <c r="B907" s="9"/>
      <c r="C907" s="9"/>
      <c r="D907" s="9"/>
      <c r="E907" s="14" t="s">
        <v>564</v>
      </c>
      <c r="F907" s="15"/>
      <c r="G907" s="15"/>
      <c r="H907" s="51">
        <f>SUM(H908)</f>
        <v>0</v>
      </c>
      <c r="I907" s="51">
        <v>955.55</v>
      </c>
      <c r="J907" s="51">
        <v>951.28</v>
      </c>
      <c r="K907" s="53">
        <f t="shared" si="20"/>
        <v>99.55313693684266</v>
      </c>
      <c r="L907" s="16"/>
    </row>
    <row r="908" spans="1:12" ht="12.75">
      <c r="A908" s="9">
        <v>902</v>
      </c>
      <c r="B908" s="9"/>
      <c r="C908" s="9"/>
      <c r="D908" s="9">
        <v>4129</v>
      </c>
      <c r="E908" s="14" t="s">
        <v>1</v>
      </c>
      <c r="F908" s="15"/>
      <c r="G908" s="15"/>
      <c r="H908" s="51">
        <f>SUM(H909)</f>
        <v>0</v>
      </c>
      <c r="I908" s="51">
        <f>SUM(I909)</f>
        <v>168.61</v>
      </c>
      <c r="J908" s="51">
        <f>SUM(J909)</f>
        <v>167.86</v>
      </c>
      <c r="K908" s="53">
        <f t="shared" si="20"/>
        <v>99.55518652511714</v>
      </c>
      <c r="L908" s="16"/>
    </row>
    <row r="909" spans="1:12" ht="12.75">
      <c r="A909" s="9">
        <v>903</v>
      </c>
      <c r="B909" s="9"/>
      <c r="C909" s="9"/>
      <c r="D909" s="9"/>
      <c r="E909" s="14" t="s">
        <v>564</v>
      </c>
      <c r="F909" s="15"/>
      <c r="G909" s="15"/>
      <c r="H909" s="51"/>
      <c r="I909" s="51">
        <v>168.61</v>
      </c>
      <c r="J909" s="51">
        <v>167.86</v>
      </c>
      <c r="K909" s="53">
        <f t="shared" si="20"/>
        <v>99.55518652511714</v>
      </c>
      <c r="L909" s="16"/>
    </row>
    <row r="910" spans="1:12" ht="12.75">
      <c r="A910" s="9">
        <v>904</v>
      </c>
      <c r="B910" s="9"/>
      <c r="C910" s="9"/>
      <c r="D910" s="9">
        <v>4170</v>
      </c>
      <c r="E910" s="14" t="s">
        <v>211</v>
      </c>
      <c r="F910" s="15">
        <f>SUM(F911)</f>
        <v>4800</v>
      </c>
      <c r="G910" s="15">
        <f>SUM(G911)</f>
        <v>8500</v>
      </c>
      <c r="H910" s="51">
        <f>SUM(H911)</f>
        <v>13000</v>
      </c>
      <c r="I910" s="51">
        <f>SUM(I911)</f>
        <v>10887.5</v>
      </c>
      <c r="J910" s="51">
        <f>SUM(J911)</f>
        <v>10885</v>
      </c>
      <c r="K910" s="53">
        <f t="shared" si="20"/>
        <v>99.97703788748565</v>
      </c>
      <c r="L910" s="16"/>
    </row>
    <row r="911" spans="1:12" ht="12.75">
      <c r="A911" s="9">
        <v>905</v>
      </c>
      <c r="B911" s="9"/>
      <c r="C911" s="9"/>
      <c r="D911" s="9"/>
      <c r="E911" s="14" t="s">
        <v>529</v>
      </c>
      <c r="F911" s="15">
        <v>4800</v>
      </c>
      <c r="G911" s="15">
        <v>8500</v>
      </c>
      <c r="H911" s="51">
        <v>13000</v>
      </c>
      <c r="I911" s="51">
        <v>10887.5</v>
      </c>
      <c r="J911" s="51">
        <v>10885</v>
      </c>
      <c r="K911" s="53">
        <f t="shared" si="20"/>
        <v>99.97703788748565</v>
      </c>
      <c r="L911" s="16"/>
    </row>
    <row r="912" spans="1:12" ht="12.75">
      <c r="A912" s="9">
        <v>906</v>
      </c>
      <c r="B912" s="9"/>
      <c r="C912" s="9"/>
      <c r="D912" s="9">
        <v>4178</v>
      </c>
      <c r="E912" s="14" t="s">
        <v>211</v>
      </c>
      <c r="F912" s="15"/>
      <c r="G912" s="15"/>
      <c r="H912" s="51">
        <f>SUM(H913)</f>
        <v>0</v>
      </c>
      <c r="I912" s="51">
        <f>SUM(I913)</f>
        <v>2125</v>
      </c>
      <c r="J912" s="51">
        <f>SUM(J913)</f>
        <v>2125</v>
      </c>
      <c r="K912" s="53">
        <f t="shared" si="20"/>
        <v>100</v>
      </c>
      <c r="L912" s="16"/>
    </row>
    <row r="913" spans="1:12" ht="12.75">
      <c r="A913" s="9">
        <v>907</v>
      </c>
      <c r="B913" s="9"/>
      <c r="C913" s="9"/>
      <c r="D913" s="9"/>
      <c r="E913" s="14" t="s">
        <v>565</v>
      </c>
      <c r="F913" s="15"/>
      <c r="G913" s="15"/>
      <c r="H913" s="51"/>
      <c r="I913" s="51">
        <v>2125</v>
      </c>
      <c r="J913" s="51">
        <v>2125</v>
      </c>
      <c r="K913" s="53">
        <f t="shared" si="20"/>
        <v>100</v>
      </c>
      <c r="L913" s="16"/>
    </row>
    <row r="914" spans="1:12" ht="12.75">
      <c r="A914" s="9">
        <v>908</v>
      </c>
      <c r="B914" s="9"/>
      <c r="C914" s="9"/>
      <c r="D914" s="9">
        <v>4179</v>
      </c>
      <c r="E914" s="14" t="s">
        <v>211</v>
      </c>
      <c r="F914" s="15"/>
      <c r="G914" s="15"/>
      <c r="H914" s="51">
        <f>SUM(H915)</f>
        <v>0</v>
      </c>
      <c r="I914" s="51">
        <f>SUM(I915)</f>
        <v>375</v>
      </c>
      <c r="J914" s="51">
        <f>SUM(J915)</f>
        <v>375</v>
      </c>
      <c r="K914" s="53">
        <f t="shared" si="20"/>
        <v>100</v>
      </c>
      <c r="L914" s="16"/>
    </row>
    <row r="915" spans="1:12" ht="12.75">
      <c r="A915" s="9">
        <v>909</v>
      </c>
      <c r="B915" s="9"/>
      <c r="C915" s="9"/>
      <c r="D915" s="9"/>
      <c r="E915" s="14" t="s">
        <v>565</v>
      </c>
      <c r="F915" s="15"/>
      <c r="G915" s="15"/>
      <c r="H915" s="51"/>
      <c r="I915" s="51">
        <v>375</v>
      </c>
      <c r="J915" s="51">
        <v>375</v>
      </c>
      <c r="K915" s="53">
        <f t="shared" si="20"/>
        <v>100</v>
      </c>
      <c r="L915" s="16"/>
    </row>
    <row r="916" spans="1:12" ht="12.75">
      <c r="A916" s="9">
        <v>910</v>
      </c>
      <c r="B916" s="9" t="s">
        <v>732</v>
      </c>
      <c r="C916" s="9" t="s">
        <v>733</v>
      </c>
      <c r="D916" s="9">
        <v>4210</v>
      </c>
      <c r="E916" s="14" t="s">
        <v>742</v>
      </c>
      <c r="F916" s="15">
        <f>SUM(F917)</f>
        <v>20500</v>
      </c>
      <c r="G916" s="15">
        <f>SUM(G917)</f>
        <v>25500</v>
      </c>
      <c r="H916" s="51">
        <f>SUM(H917)</f>
        <v>23800</v>
      </c>
      <c r="I916" s="51">
        <f>SUM(I917)</f>
        <v>21980</v>
      </c>
      <c r="J916" s="51">
        <f>SUM(J917)</f>
        <v>21949.11</v>
      </c>
      <c r="K916" s="53">
        <f t="shared" si="20"/>
        <v>99.85946314831665</v>
      </c>
      <c r="L916" s="16">
        <f>SUM(L917)</f>
        <v>0</v>
      </c>
    </row>
    <row r="917" spans="1:12" ht="51">
      <c r="A917" s="9">
        <v>911</v>
      </c>
      <c r="B917" s="9" t="s">
        <v>732</v>
      </c>
      <c r="C917" s="9" t="s">
        <v>733</v>
      </c>
      <c r="D917" s="9"/>
      <c r="E917" s="14" t="s">
        <v>91</v>
      </c>
      <c r="F917" s="15">
        <v>20500</v>
      </c>
      <c r="G917" s="15">
        <v>25500</v>
      </c>
      <c r="H917" s="65">
        <v>23800</v>
      </c>
      <c r="I917" s="65">
        <v>21980</v>
      </c>
      <c r="J917" s="65">
        <v>21949.11</v>
      </c>
      <c r="K917" s="91">
        <f t="shared" si="20"/>
        <v>99.85946314831665</v>
      </c>
      <c r="L917" s="16"/>
    </row>
    <row r="918" spans="1:12" ht="12.75">
      <c r="A918" s="9">
        <v>912</v>
      </c>
      <c r="B918" s="9" t="s">
        <v>732</v>
      </c>
      <c r="C918" s="9" t="s">
        <v>733</v>
      </c>
      <c r="D918" s="9">
        <v>4260</v>
      </c>
      <c r="E918" s="14" t="s">
        <v>744</v>
      </c>
      <c r="F918" s="15">
        <f>SUM(F919)</f>
        <v>4600</v>
      </c>
      <c r="G918" s="15">
        <f>SUM(G919)</f>
        <v>5100</v>
      </c>
      <c r="H918" s="51">
        <f>SUM(H919)</f>
        <v>5250</v>
      </c>
      <c r="I918" s="51">
        <f>SUM(I919)</f>
        <v>5850</v>
      </c>
      <c r="J918" s="51">
        <f>SUM(J919)</f>
        <v>5447.35</v>
      </c>
      <c r="K918" s="53">
        <f t="shared" si="20"/>
        <v>93.11709401709403</v>
      </c>
      <c r="L918" s="16">
        <f>SUM(L919)</f>
        <v>0</v>
      </c>
    </row>
    <row r="919" spans="1:12" ht="12.75">
      <c r="A919" s="9">
        <v>913</v>
      </c>
      <c r="B919" s="9" t="s">
        <v>732</v>
      </c>
      <c r="C919" s="9" t="s">
        <v>733</v>
      </c>
      <c r="D919" s="9"/>
      <c r="E919" s="14" t="s">
        <v>347</v>
      </c>
      <c r="F919" s="15">
        <v>4600</v>
      </c>
      <c r="G919" s="15">
        <v>5100</v>
      </c>
      <c r="H919" s="51">
        <v>5250</v>
      </c>
      <c r="I919" s="51">
        <v>5850</v>
      </c>
      <c r="J919" s="51">
        <v>5447.35</v>
      </c>
      <c r="K919" s="53">
        <f t="shared" si="20"/>
        <v>93.11709401709403</v>
      </c>
      <c r="L919" s="16"/>
    </row>
    <row r="920" spans="1:12" ht="12.75">
      <c r="A920" s="9">
        <v>914</v>
      </c>
      <c r="B920" s="9"/>
      <c r="C920" s="9"/>
      <c r="D920" s="9">
        <v>4270</v>
      </c>
      <c r="E920" s="14" t="s">
        <v>702</v>
      </c>
      <c r="F920" s="15">
        <f>SUM(F921)</f>
        <v>3500</v>
      </c>
      <c r="G920" s="15">
        <f>SUM(G921)</f>
        <v>4600</v>
      </c>
      <c r="H920" s="51">
        <f>SUM(H921)</f>
        <v>3300</v>
      </c>
      <c r="I920" s="51">
        <f>SUM(I921)</f>
        <v>4300</v>
      </c>
      <c r="J920" s="51">
        <f>SUM(J921)</f>
        <v>3917</v>
      </c>
      <c r="K920" s="53">
        <f t="shared" si="20"/>
        <v>91.09302325581396</v>
      </c>
      <c r="L920" s="16"/>
    </row>
    <row r="921" spans="1:12" ht="25.5">
      <c r="A921" s="9">
        <v>915</v>
      </c>
      <c r="B921" s="9"/>
      <c r="C921" s="9"/>
      <c r="D921" s="9"/>
      <c r="E921" s="14" t="s">
        <v>350</v>
      </c>
      <c r="F921" s="15">
        <v>3500</v>
      </c>
      <c r="G921" s="15">
        <v>4600</v>
      </c>
      <c r="H921" s="51">
        <v>3300</v>
      </c>
      <c r="I921" s="51">
        <v>4300</v>
      </c>
      <c r="J921" s="51">
        <v>3917</v>
      </c>
      <c r="K921" s="53">
        <f t="shared" si="20"/>
        <v>91.09302325581396</v>
      </c>
      <c r="L921" s="16"/>
    </row>
    <row r="922" spans="1:12" ht="12.75">
      <c r="A922" s="9">
        <v>916</v>
      </c>
      <c r="B922" s="9"/>
      <c r="C922" s="9"/>
      <c r="D922" s="9">
        <v>4280</v>
      </c>
      <c r="E922" s="14" t="s">
        <v>609</v>
      </c>
      <c r="F922" s="15">
        <v>200</v>
      </c>
      <c r="G922" s="15">
        <f>SUM(G923)</f>
        <v>200</v>
      </c>
      <c r="H922" s="51">
        <f>SUM(H923)</f>
        <v>470</v>
      </c>
      <c r="I922" s="51">
        <f>SUM(I923)</f>
        <v>534</v>
      </c>
      <c r="J922" s="51">
        <f>SUM(J923)</f>
        <v>534</v>
      </c>
      <c r="K922" s="53">
        <f t="shared" si="20"/>
        <v>100</v>
      </c>
      <c r="L922" s="16"/>
    </row>
    <row r="923" spans="1:12" ht="12.75">
      <c r="A923" s="9">
        <v>917</v>
      </c>
      <c r="B923" s="9"/>
      <c r="C923" s="9"/>
      <c r="D923" s="9"/>
      <c r="E923" s="14" t="s">
        <v>530</v>
      </c>
      <c r="F923" s="15"/>
      <c r="G923" s="15">
        <v>200</v>
      </c>
      <c r="H923" s="51">
        <v>470</v>
      </c>
      <c r="I923" s="51">
        <v>534</v>
      </c>
      <c r="J923" s="51">
        <v>534</v>
      </c>
      <c r="K923" s="53">
        <f t="shared" si="20"/>
        <v>100</v>
      </c>
      <c r="L923" s="16"/>
    </row>
    <row r="924" spans="1:12" ht="12.75">
      <c r="A924" s="9">
        <v>918</v>
      </c>
      <c r="B924" s="9" t="s">
        <v>732</v>
      </c>
      <c r="C924" s="9" t="s">
        <v>733</v>
      </c>
      <c r="D924" s="9">
        <v>4300</v>
      </c>
      <c r="E924" s="14" t="s">
        <v>807</v>
      </c>
      <c r="F924" s="15">
        <f>SUM(F925)</f>
        <v>36300</v>
      </c>
      <c r="G924" s="15">
        <f>SUM(G925)</f>
        <v>37100</v>
      </c>
      <c r="H924" s="51">
        <f>SUM(H925)</f>
        <v>41400</v>
      </c>
      <c r="I924" s="51">
        <f>SUM(I925)</f>
        <v>36133.65</v>
      </c>
      <c r="J924" s="51">
        <f>SUM(J925)</f>
        <v>35459.7</v>
      </c>
      <c r="K924" s="53">
        <f t="shared" si="20"/>
        <v>98.13484106919726</v>
      </c>
      <c r="L924" s="16">
        <f>SUM(L925)</f>
        <v>0</v>
      </c>
    </row>
    <row r="925" spans="1:12" ht="38.25">
      <c r="A925" s="9">
        <v>919</v>
      </c>
      <c r="B925" s="9" t="s">
        <v>732</v>
      </c>
      <c r="C925" s="9" t="s">
        <v>733</v>
      </c>
      <c r="D925" s="9"/>
      <c r="E925" s="14" t="s">
        <v>92</v>
      </c>
      <c r="F925" s="15">
        <v>36300</v>
      </c>
      <c r="G925" s="15">
        <v>37100</v>
      </c>
      <c r="H925" s="65">
        <v>41400</v>
      </c>
      <c r="I925" s="65">
        <v>36133.65</v>
      </c>
      <c r="J925" s="65">
        <v>35459.7</v>
      </c>
      <c r="K925" s="53">
        <f t="shared" si="20"/>
        <v>98.13484106919726</v>
      </c>
      <c r="L925" s="16"/>
    </row>
    <row r="926" spans="1:12" ht="12.75">
      <c r="A926" s="9">
        <v>920</v>
      </c>
      <c r="B926" s="9"/>
      <c r="C926" s="9"/>
      <c r="D926" s="9">
        <v>4308</v>
      </c>
      <c r="E926" s="14" t="s">
        <v>807</v>
      </c>
      <c r="F926" s="15"/>
      <c r="G926" s="15"/>
      <c r="H926" s="65">
        <f>SUM(H927)</f>
        <v>0</v>
      </c>
      <c r="I926" s="65">
        <f>SUM(I927)</f>
        <v>37168.11</v>
      </c>
      <c r="J926" s="65">
        <f>SUM(J927)</f>
        <v>36354.5</v>
      </c>
      <c r="K926" s="53">
        <f t="shared" si="20"/>
        <v>97.8109998060165</v>
      </c>
      <c r="L926" s="16"/>
    </row>
    <row r="927" spans="1:12" ht="12.75">
      <c r="A927" s="9">
        <v>921</v>
      </c>
      <c r="B927" s="9"/>
      <c r="C927" s="9"/>
      <c r="D927" s="9"/>
      <c r="E927" s="14" t="s">
        <v>566</v>
      </c>
      <c r="F927" s="15"/>
      <c r="G927" s="15"/>
      <c r="H927" s="65"/>
      <c r="I927" s="65">
        <v>37168.11</v>
      </c>
      <c r="J927" s="65">
        <v>36354.5</v>
      </c>
      <c r="K927" s="53">
        <f t="shared" si="20"/>
        <v>97.8109998060165</v>
      </c>
      <c r="L927" s="16"/>
    </row>
    <row r="928" spans="1:12" ht="12.75">
      <c r="A928" s="9">
        <v>922</v>
      </c>
      <c r="B928" s="9"/>
      <c r="C928" s="9"/>
      <c r="D928" s="9">
        <v>4309</v>
      </c>
      <c r="E928" s="14" t="s">
        <v>807</v>
      </c>
      <c r="F928" s="15"/>
      <c r="G928" s="15"/>
      <c r="H928" s="65">
        <f>SUM(H929)</f>
        <v>0</v>
      </c>
      <c r="I928" s="65">
        <f>SUM(I929)</f>
        <v>6559.08</v>
      </c>
      <c r="J928" s="65">
        <f>SUM(J929)</f>
        <v>6415.49</v>
      </c>
      <c r="K928" s="53">
        <f t="shared" si="20"/>
        <v>97.81082102977857</v>
      </c>
      <c r="L928" s="16"/>
    </row>
    <row r="929" spans="1:12" ht="12.75">
      <c r="A929" s="9">
        <v>923</v>
      </c>
      <c r="B929" s="9"/>
      <c r="C929" s="9"/>
      <c r="D929" s="9"/>
      <c r="E929" s="14" t="s">
        <v>566</v>
      </c>
      <c r="F929" s="15"/>
      <c r="G929" s="15"/>
      <c r="H929" s="65"/>
      <c r="I929" s="65">
        <v>6559.08</v>
      </c>
      <c r="J929" s="65">
        <v>6415.49</v>
      </c>
      <c r="K929" s="53">
        <f t="shared" si="20"/>
        <v>97.81082102977857</v>
      </c>
      <c r="L929" s="16"/>
    </row>
    <row r="930" spans="1:12" ht="12.75">
      <c r="A930" s="9">
        <v>924</v>
      </c>
      <c r="B930" s="9"/>
      <c r="C930" s="9"/>
      <c r="D930" s="9">
        <v>4350</v>
      </c>
      <c r="E930" s="14" t="s">
        <v>369</v>
      </c>
      <c r="F930" s="15">
        <v>900</v>
      </c>
      <c r="G930" s="15">
        <f>SUM(G931)</f>
        <v>2000</v>
      </c>
      <c r="H930" s="51">
        <f>SUM(H931)</f>
        <v>4500</v>
      </c>
      <c r="I930" s="51">
        <f>SUM(I931)</f>
        <v>4380</v>
      </c>
      <c r="J930" s="51">
        <f>SUM(J931)</f>
        <v>4377.36</v>
      </c>
      <c r="K930" s="53">
        <f t="shared" si="20"/>
        <v>99.93972602739726</v>
      </c>
      <c r="L930" s="16"/>
    </row>
    <row r="931" spans="1:12" ht="12.75">
      <c r="A931" s="9">
        <v>925</v>
      </c>
      <c r="B931" s="9"/>
      <c r="C931" s="9"/>
      <c r="D931" s="9"/>
      <c r="E931" s="14" t="s">
        <v>101</v>
      </c>
      <c r="F931" s="15"/>
      <c r="G931" s="15">
        <v>2000</v>
      </c>
      <c r="H931" s="51">
        <v>4500</v>
      </c>
      <c r="I931" s="51">
        <v>4380</v>
      </c>
      <c r="J931" s="51">
        <v>4377.36</v>
      </c>
      <c r="K931" s="53">
        <f t="shared" si="20"/>
        <v>99.93972602739726</v>
      </c>
      <c r="L931" s="16"/>
    </row>
    <row r="932" spans="1:12" ht="18" customHeight="1">
      <c r="A932" s="9">
        <v>926</v>
      </c>
      <c r="B932" s="9"/>
      <c r="C932" s="9"/>
      <c r="D932" s="9">
        <v>4360</v>
      </c>
      <c r="E932" s="14" t="s">
        <v>166</v>
      </c>
      <c r="F932" s="15"/>
      <c r="G932" s="15">
        <f>SUM(G933)</f>
        <v>1500</v>
      </c>
      <c r="H932" s="51">
        <f>SUM(H933)</f>
        <v>5000</v>
      </c>
      <c r="I932" s="51">
        <f>SUM(I933)</f>
        <v>1500</v>
      </c>
      <c r="J932" s="51">
        <f>SUM(J933)</f>
        <v>1259.04</v>
      </c>
      <c r="K932" s="53">
        <f t="shared" si="20"/>
        <v>83.93599999999999</v>
      </c>
      <c r="L932" s="16"/>
    </row>
    <row r="933" spans="1:12" ht="12.75">
      <c r="A933" s="9">
        <v>927</v>
      </c>
      <c r="B933" s="9"/>
      <c r="C933" s="9"/>
      <c r="D933" s="9"/>
      <c r="E933" s="14" t="s">
        <v>15</v>
      </c>
      <c r="F933" s="15"/>
      <c r="G933" s="15">
        <v>1500</v>
      </c>
      <c r="H933" s="51">
        <v>5000</v>
      </c>
      <c r="I933" s="51">
        <v>1500</v>
      </c>
      <c r="J933" s="51">
        <v>1259.04</v>
      </c>
      <c r="K933" s="53">
        <f t="shared" si="20"/>
        <v>83.93599999999999</v>
      </c>
      <c r="L933" s="16"/>
    </row>
    <row r="934" spans="1:12" ht="15.75" customHeight="1">
      <c r="A934" s="9">
        <v>928</v>
      </c>
      <c r="B934" s="9"/>
      <c r="C934" s="9"/>
      <c r="D934" s="9">
        <v>4370</v>
      </c>
      <c r="E934" s="14" t="s">
        <v>687</v>
      </c>
      <c r="F934" s="15"/>
      <c r="G934" s="15">
        <f>SUM(G935)</f>
        <v>7900</v>
      </c>
      <c r="H934" s="51">
        <f>SUM(H935)</f>
        <v>7900</v>
      </c>
      <c r="I934" s="51">
        <f>SUM(I935)</f>
        <v>7840.72</v>
      </c>
      <c r="J934" s="51">
        <f>SUM(J935)</f>
        <v>6633.59</v>
      </c>
      <c r="K934" s="53">
        <f t="shared" si="20"/>
        <v>84.60434755991797</v>
      </c>
      <c r="L934" s="16"/>
    </row>
    <row r="935" spans="1:12" ht="15.75" customHeight="1">
      <c r="A935" s="9">
        <v>929</v>
      </c>
      <c r="B935" s="9"/>
      <c r="C935" s="9"/>
      <c r="D935" s="9"/>
      <c r="E935" s="14" t="s">
        <v>687</v>
      </c>
      <c r="F935" s="15"/>
      <c r="G935" s="15">
        <v>7900</v>
      </c>
      <c r="H935" s="51">
        <v>7900</v>
      </c>
      <c r="I935" s="51">
        <v>7840.72</v>
      </c>
      <c r="J935" s="51">
        <v>6633.59</v>
      </c>
      <c r="K935" s="53">
        <f t="shared" si="20"/>
        <v>84.60434755991797</v>
      </c>
      <c r="L935" s="16"/>
    </row>
    <row r="936" spans="1:12" ht="15.75" customHeight="1">
      <c r="A936" s="9">
        <v>930</v>
      </c>
      <c r="B936" s="9"/>
      <c r="C936" s="9"/>
      <c r="D936" s="9">
        <v>4378</v>
      </c>
      <c r="E936" s="14" t="s">
        <v>687</v>
      </c>
      <c r="F936" s="15"/>
      <c r="G936" s="15"/>
      <c r="H936" s="51">
        <f>SUM(H937)</f>
        <v>0</v>
      </c>
      <c r="I936" s="51">
        <f>SUM(I937)</f>
        <v>479.93</v>
      </c>
      <c r="J936" s="51">
        <f>SUM(J937)</f>
        <v>474.33</v>
      </c>
      <c r="K936" s="53">
        <f t="shared" si="20"/>
        <v>98.8331631696289</v>
      </c>
      <c r="L936" s="16"/>
    </row>
    <row r="937" spans="1:12" ht="29.25" customHeight="1">
      <c r="A937" s="9">
        <v>931</v>
      </c>
      <c r="B937" s="9"/>
      <c r="C937" s="9"/>
      <c r="D937" s="9"/>
      <c r="E937" s="14" t="s">
        <v>567</v>
      </c>
      <c r="F937" s="15"/>
      <c r="G937" s="15"/>
      <c r="H937" s="51"/>
      <c r="I937" s="51">
        <v>479.93</v>
      </c>
      <c r="J937" s="51">
        <v>474.33</v>
      </c>
      <c r="K937" s="53">
        <f t="shared" si="20"/>
        <v>98.8331631696289</v>
      </c>
      <c r="L937" s="16"/>
    </row>
    <row r="938" spans="1:12" ht="15.75" customHeight="1">
      <c r="A938" s="9">
        <v>932</v>
      </c>
      <c r="B938" s="9"/>
      <c r="C938" s="9"/>
      <c r="D938" s="9">
        <v>4379</v>
      </c>
      <c r="E938" s="14" t="s">
        <v>687</v>
      </c>
      <c r="F938" s="15"/>
      <c r="G938" s="15"/>
      <c r="H938" s="51">
        <f>SUM(H939)</f>
        <v>0</v>
      </c>
      <c r="I938" s="51">
        <f>SUM(I939)</f>
        <v>84.69</v>
      </c>
      <c r="J938" s="51">
        <f>SUM(J939)</f>
        <v>83.7</v>
      </c>
      <c r="K938" s="53">
        <f t="shared" si="20"/>
        <v>98.83103081827844</v>
      </c>
      <c r="L938" s="16"/>
    </row>
    <row r="939" spans="1:12" ht="15.75" customHeight="1">
      <c r="A939" s="9">
        <v>933</v>
      </c>
      <c r="B939" s="9"/>
      <c r="C939" s="9"/>
      <c r="D939" s="9"/>
      <c r="E939" s="14" t="s">
        <v>567</v>
      </c>
      <c r="F939" s="15"/>
      <c r="G939" s="15"/>
      <c r="H939" s="51"/>
      <c r="I939" s="51">
        <v>84.69</v>
      </c>
      <c r="J939" s="51">
        <v>83.7</v>
      </c>
      <c r="K939" s="53">
        <f t="shared" si="20"/>
        <v>98.83103081827844</v>
      </c>
      <c r="L939" s="16"/>
    </row>
    <row r="940" spans="1:12" ht="12.75">
      <c r="A940" s="9">
        <v>934</v>
      </c>
      <c r="B940" s="9" t="s">
        <v>732</v>
      </c>
      <c r="C940" s="9" t="s">
        <v>733</v>
      </c>
      <c r="D940" s="9">
        <v>4410</v>
      </c>
      <c r="E940" s="14" t="s">
        <v>49</v>
      </c>
      <c r="F940" s="15">
        <f>SUM(F941)</f>
        <v>1000</v>
      </c>
      <c r="G940" s="15">
        <f>SUM(G941)</f>
        <v>2000</v>
      </c>
      <c r="H940" s="51">
        <f>SUM(H941)</f>
        <v>2000</v>
      </c>
      <c r="I940" s="51">
        <f>SUM(I941)</f>
        <v>1315</v>
      </c>
      <c r="J940" s="51">
        <f>SUM(J941)</f>
        <v>1313.89</v>
      </c>
      <c r="K940" s="53">
        <f t="shared" si="20"/>
        <v>99.91558935361218</v>
      </c>
      <c r="L940" s="16">
        <f>SUM(L941)</f>
        <v>0</v>
      </c>
    </row>
    <row r="941" spans="1:12" ht="12.75">
      <c r="A941" s="9">
        <v>935</v>
      </c>
      <c r="B941" s="9" t="s">
        <v>732</v>
      </c>
      <c r="C941" s="9" t="s">
        <v>733</v>
      </c>
      <c r="D941" s="9"/>
      <c r="E941" s="14" t="s">
        <v>411</v>
      </c>
      <c r="F941" s="15">
        <v>1000</v>
      </c>
      <c r="G941" s="15">
        <v>2000</v>
      </c>
      <c r="H941" s="51">
        <v>2000</v>
      </c>
      <c r="I941" s="51">
        <v>1315</v>
      </c>
      <c r="J941" s="51">
        <v>1313.89</v>
      </c>
      <c r="K941" s="53">
        <f t="shared" si="20"/>
        <v>99.91558935361218</v>
      </c>
      <c r="L941" s="16"/>
    </row>
    <row r="942" spans="1:12" ht="12.75">
      <c r="A942" s="9">
        <v>936</v>
      </c>
      <c r="B942" s="9" t="s">
        <v>732</v>
      </c>
      <c r="C942" s="9" t="s">
        <v>733</v>
      </c>
      <c r="D942" s="9">
        <v>4430</v>
      </c>
      <c r="E942" s="14" t="s">
        <v>808</v>
      </c>
      <c r="F942" s="15">
        <f>SUM(F943)</f>
        <v>4100</v>
      </c>
      <c r="G942" s="15">
        <f>SUM(G943)</f>
        <v>4000</v>
      </c>
      <c r="H942" s="51">
        <f>SUM(H943)</f>
        <v>3700</v>
      </c>
      <c r="I942" s="51">
        <f>SUM(I943)</f>
        <v>4737</v>
      </c>
      <c r="J942" s="51">
        <f>SUM(J943)</f>
        <v>4737</v>
      </c>
      <c r="K942" s="53">
        <f t="shared" si="20"/>
        <v>100</v>
      </c>
      <c r="L942" s="16">
        <f>SUM(L943)</f>
        <v>0</v>
      </c>
    </row>
    <row r="943" spans="1:12" ht="12.75">
      <c r="A943" s="9">
        <v>937</v>
      </c>
      <c r="B943" s="9"/>
      <c r="C943" s="9"/>
      <c r="D943" s="9"/>
      <c r="E943" s="14" t="s">
        <v>271</v>
      </c>
      <c r="F943" s="15">
        <v>4100</v>
      </c>
      <c r="G943" s="15">
        <v>4000</v>
      </c>
      <c r="H943" s="51">
        <v>3700</v>
      </c>
      <c r="I943" s="51">
        <v>4737</v>
      </c>
      <c r="J943" s="51">
        <v>4737</v>
      </c>
      <c r="K943" s="53">
        <f t="shared" si="20"/>
        <v>100</v>
      </c>
      <c r="L943" s="16"/>
    </row>
    <row r="944" spans="1:12" ht="12.75">
      <c r="A944" s="9">
        <v>938</v>
      </c>
      <c r="B944" s="9" t="s">
        <v>732</v>
      </c>
      <c r="C944" s="9" t="s">
        <v>733</v>
      </c>
      <c r="D944" s="9">
        <v>4440</v>
      </c>
      <c r="E944" s="14" t="s">
        <v>72</v>
      </c>
      <c r="F944" s="15">
        <f>SUM(F945)</f>
        <v>6200</v>
      </c>
      <c r="G944" s="15">
        <f>SUM(G945)</f>
        <v>9585</v>
      </c>
      <c r="H944" s="51">
        <f>SUM(H945)</f>
        <v>10540</v>
      </c>
      <c r="I944" s="51">
        <f>SUM(I945)</f>
        <v>10921</v>
      </c>
      <c r="J944" s="51">
        <f>SUM(J945)</f>
        <v>10920.44</v>
      </c>
      <c r="K944" s="53">
        <f t="shared" si="20"/>
        <v>99.99487226444465</v>
      </c>
      <c r="L944" s="16">
        <f>SUM(L945)</f>
        <v>0</v>
      </c>
    </row>
    <row r="945" spans="1:12" ht="12.75">
      <c r="A945" s="9">
        <v>939</v>
      </c>
      <c r="B945" s="9" t="s">
        <v>732</v>
      </c>
      <c r="C945" s="9" t="s">
        <v>733</v>
      </c>
      <c r="D945" s="9"/>
      <c r="E945" s="14" t="s">
        <v>72</v>
      </c>
      <c r="F945" s="15">
        <v>6200</v>
      </c>
      <c r="G945" s="15">
        <v>9585</v>
      </c>
      <c r="H945" s="51">
        <v>10540</v>
      </c>
      <c r="I945" s="51">
        <v>10921</v>
      </c>
      <c r="J945" s="51">
        <v>10920.44</v>
      </c>
      <c r="K945" s="53">
        <f t="shared" si="20"/>
        <v>99.99487226444465</v>
      </c>
      <c r="L945" s="16"/>
    </row>
    <row r="946" spans="1:12" ht="15" customHeight="1">
      <c r="A946" s="9">
        <v>940</v>
      </c>
      <c r="B946" s="9"/>
      <c r="C946" s="9"/>
      <c r="D946" s="9">
        <v>4700</v>
      </c>
      <c r="E946" s="14" t="s">
        <v>363</v>
      </c>
      <c r="F946" s="15"/>
      <c r="G946" s="15">
        <f>SUM(G947)</f>
        <v>7000</v>
      </c>
      <c r="H946" s="51">
        <f>SUM(H947)</f>
        <v>7500</v>
      </c>
      <c r="I946" s="51">
        <f>SUM(I947)</f>
        <v>7500</v>
      </c>
      <c r="J946" s="51">
        <f>SUM(J947)</f>
        <v>7500</v>
      </c>
      <c r="K946" s="53">
        <f t="shared" si="20"/>
        <v>100</v>
      </c>
      <c r="L946" s="16"/>
    </row>
    <row r="947" spans="1:12" ht="13.5" customHeight="1">
      <c r="A947" s="9">
        <v>941</v>
      </c>
      <c r="B947" s="9"/>
      <c r="C947" s="9"/>
      <c r="D947" s="9"/>
      <c r="E947" s="14" t="s">
        <v>568</v>
      </c>
      <c r="F947" s="15"/>
      <c r="G947" s="15">
        <v>7000</v>
      </c>
      <c r="H947" s="51">
        <v>7500</v>
      </c>
      <c r="I947" s="51">
        <v>7500</v>
      </c>
      <c r="J947" s="51">
        <v>7500</v>
      </c>
      <c r="K947" s="53">
        <f t="shared" si="20"/>
        <v>100</v>
      </c>
      <c r="L947" s="16"/>
    </row>
    <row r="948" spans="1:12" ht="25.5">
      <c r="A948" s="9">
        <v>942</v>
      </c>
      <c r="B948" s="9"/>
      <c r="C948" s="9"/>
      <c r="D948" s="9">
        <v>4740</v>
      </c>
      <c r="E948" s="14" t="s">
        <v>591</v>
      </c>
      <c r="F948" s="15"/>
      <c r="G948" s="15">
        <f>SUM(G949)</f>
        <v>1450</v>
      </c>
      <c r="H948" s="51">
        <f>SUM(H949)</f>
        <v>1450</v>
      </c>
      <c r="I948" s="51">
        <f>SUM(I949)</f>
        <v>1430.89</v>
      </c>
      <c r="J948" s="51">
        <f>SUM(J949)</f>
        <v>1249.21</v>
      </c>
      <c r="K948" s="53">
        <f t="shared" si="20"/>
        <v>87.3030072192831</v>
      </c>
      <c r="L948" s="16"/>
    </row>
    <row r="949" spans="1:12" ht="25.5">
      <c r="A949" s="9">
        <v>943</v>
      </c>
      <c r="B949" s="9"/>
      <c r="C949" s="9"/>
      <c r="D949" s="9"/>
      <c r="E949" s="14" t="s">
        <v>591</v>
      </c>
      <c r="F949" s="15"/>
      <c r="G949" s="15">
        <v>1450</v>
      </c>
      <c r="H949" s="51">
        <v>1450</v>
      </c>
      <c r="I949" s="51">
        <v>1430.89</v>
      </c>
      <c r="J949" s="51">
        <v>1249.21</v>
      </c>
      <c r="K949" s="53">
        <f t="shared" si="20"/>
        <v>87.3030072192831</v>
      </c>
      <c r="L949" s="16"/>
    </row>
    <row r="950" spans="1:12" ht="25.5">
      <c r="A950" s="9">
        <v>944</v>
      </c>
      <c r="B950" s="9"/>
      <c r="C950" s="9"/>
      <c r="D950" s="9">
        <v>4748</v>
      </c>
      <c r="E950" s="14" t="s">
        <v>591</v>
      </c>
      <c r="F950" s="15"/>
      <c r="G950" s="15"/>
      <c r="H950" s="51">
        <f>SUM(H951)</f>
        <v>0</v>
      </c>
      <c r="I950" s="51">
        <f>SUM(I951)</f>
        <v>154.7</v>
      </c>
      <c r="J950" s="51">
        <f>SUM(J951)</f>
        <v>152.88</v>
      </c>
      <c r="K950" s="53">
        <f t="shared" si="20"/>
        <v>98.82352941176471</v>
      </c>
      <c r="L950" s="16"/>
    </row>
    <row r="951" spans="1:12" ht="25.5">
      <c r="A951" s="9">
        <v>945</v>
      </c>
      <c r="B951" s="9"/>
      <c r="C951" s="9"/>
      <c r="D951" s="9"/>
      <c r="E951" s="14" t="s">
        <v>569</v>
      </c>
      <c r="F951" s="15"/>
      <c r="G951" s="15"/>
      <c r="H951" s="51"/>
      <c r="I951" s="51">
        <v>154.7</v>
      </c>
      <c r="J951" s="51">
        <v>152.88</v>
      </c>
      <c r="K951" s="53">
        <f t="shared" si="20"/>
        <v>98.82352941176471</v>
      </c>
      <c r="L951" s="16"/>
    </row>
    <row r="952" spans="1:12" ht="25.5">
      <c r="A952" s="9">
        <v>946</v>
      </c>
      <c r="B952" s="9"/>
      <c r="C952" s="9"/>
      <c r="D952" s="9">
        <v>4749</v>
      </c>
      <c r="E952" s="14" t="s">
        <v>591</v>
      </c>
      <c r="F952" s="15"/>
      <c r="G952" s="15"/>
      <c r="H952" s="51">
        <f>SUM(H953)</f>
        <v>0</v>
      </c>
      <c r="I952" s="51">
        <f>SUM(I953)</f>
        <v>27.3</v>
      </c>
      <c r="J952" s="51">
        <f>SUM(J953)</f>
        <v>26.98</v>
      </c>
      <c r="K952" s="53">
        <f t="shared" si="20"/>
        <v>98.82783882783883</v>
      </c>
      <c r="L952" s="16"/>
    </row>
    <row r="953" spans="1:12" ht="25.5">
      <c r="A953" s="9">
        <v>947</v>
      </c>
      <c r="B953" s="9"/>
      <c r="C953" s="9"/>
      <c r="D953" s="9"/>
      <c r="E953" s="14" t="s">
        <v>569</v>
      </c>
      <c r="F953" s="15"/>
      <c r="G953" s="15"/>
      <c r="H953" s="51"/>
      <c r="I953" s="51">
        <v>27.3</v>
      </c>
      <c r="J953" s="51">
        <v>26.98</v>
      </c>
      <c r="K953" s="53">
        <f t="shared" si="20"/>
        <v>98.82783882783883</v>
      </c>
      <c r="L953" s="16"/>
    </row>
    <row r="954" spans="1:12" ht="12.75">
      <c r="A954" s="9">
        <v>948</v>
      </c>
      <c r="B954" s="9"/>
      <c r="C954" s="9"/>
      <c r="D954" s="9">
        <v>4750</v>
      </c>
      <c r="E954" s="14" t="s">
        <v>326</v>
      </c>
      <c r="F954" s="15"/>
      <c r="G954" s="15">
        <f>SUM(G955)</f>
        <v>5500</v>
      </c>
      <c r="H954" s="51">
        <f>SUM(H955)</f>
        <v>7000</v>
      </c>
      <c r="I954" s="51">
        <f>SUM(I955)</f>
        <v>13803.98</v>
      </c>
      <c r="J954" s="51">
        <f>SUM(J955)</f>
        <v>13363.72</v>
      </c>
      <c r="K954" s="53">
        <f t="shared" si="20"/>
        <v>96.81062997773105</v>
      </c>
      <c r="L954" s="16"/>
    </row>
    <row r="955" spans="1:12" ht="12.75">
      <c r="A955" s="9">
        <v>949</v>
      </c>
      <c r="B955" s="9"/>
      <c r="C955" s="9"/>
      <c r="D955" s="9"/>
      <c r="E955" s="14" t="s">
        <v>326</v>
      </c>
      <c r="F955" s="15"/>
      <c r="G955" s="15">
        <v>5500</v>
      </c>
      <c r="H955" s="51">
        <v>7000</v>
      </c>
      <c r="I955" s="51">
        <v>13803.98</v>
      </c>
      <c r="J955" s="51">
        <v>13363.72</v>
      </c>
      <c r="K955" s="53">
        <f t="shared" si="20"/>
        <v>96.81062997773105</v>
      </c>
      <c r="L955" s="16"/>
    </row>
    <row r="956" spans="1:12" ht="12.75">
      <c r="A956" s="9">
        <v>950</v>
      </c>
      <c r="B956" s="9"/>
      <c r="C956" s="9"/>
      <c r="D956" s="9">
        <v>4758</v>
      </c>
      <c r="E956" s="14" t="s">
        <v>326</v>
      </c>
      <c r="F956" s="15"/>
      <c r="G956" s="15"/>
      <c r="H956" s="51">
        <f>SUM(H957)</f>
        <v>0</v>
      </c>
      <c r="I956" s="51">
        <f>SUM(I957)</f>
        <v>356.32</v>
      </c>
      <c r="J956" s="51">
        <f>SUM(J957)</f>
        <v>352.19</v>
      </c>
      <c r="K956" s="53">
        <f t="shared" si="20"/>
        <v>98.84092950157162</v>
      </c>
      <c r="L956" s="16"/>
    </row>
    <row r="957" spans="1:12" ht="25.5">
      <c r="A957" s="9">
        <v>951</v>
      </c>
      <c r="B957" s="9"/>
      <c r="C957" s="9"/>
      <c r="D957" s="9"/>
      <c r="E957" s="14" t="s">
        <v>570</v>
      </c>
      <c r="F957" s="15"/>
      <c r="G957" s="15"/>
      <c r="H957" s="51"/>
      <c r="I957" s="51">
        <v>356.32</v>
      </c>
      <c r="J957" s="51">
        <v>352.19</v>
      </c>
      <c r="K957" s="53">
        <f t="shared" si="20"/>
        <v>98.84092950157162</v>
      </c>
      <c r="L957" s="16"/>
    </row>
    <row r="958" spans="1:12" ht="12.75">
      <c r="A958" s="9">
        <v>952</v>
      </c>
      <c r="B958" s="9"/>
      <c r="C958" s="9"/>
      <c r="D958" s="9">
        <v>4759</v>
      </c>
      <c r="E958" s="14" t="s">
        <v>326</v>
      </c>
      <c r="F958" s="15"/>
      <c r="G958" s="15"/>
      <c r="H958" s="51">
        <f>SUM(H959)</f>
        <v>0</v>
      </c>
      <c r="I958" s="51">
        <f>SUM(I959)</f>
        <v>62.88</v>
      </c>
      <c r="J958" s="51">
        <f>SUM(J959)</f>
        <v>62.16</v>
      </c>
      <c r="K958" s="53">
        <f t="shared" si="20"/>
        <v>98.85496183206106</v>
      </c>
      <c r="L958" s="16"/>
    </row>
    <row r="959" spans="1:12" ht="25.5">
      <c r="A959" s="9">
        <v>953</v>
      </c>
      <c r="B959" s="9"/>
      <c r="C959" s="9"/>
      <c r="D959" s="9"/>
      <c r="E959" s="14" t="s">
        <v>570</v>
      </c>
      <c r="F959" s="15"/>
      <c r="G959" s="15"/>
      <c r="H959" s="51"/>
      <c r="I959" s="51">
        <v>62.88</v>
      </c>
      <c r="J959" s="51">
        <v>62.16</v>
      </c>
      <c r="K959" s="53">
        <f t="shared" si="20"/>
        <v>98.85496183206106</v>
      </c>
      <c r="L959" s="16"/>
    </row>
    <row r="960" spans="1:12" ht="12.75">
      <c r="A960" s="9">
        <v>954</v>
      </c>
      <c r="B960" s="9"/>
      <c r="C960" s="9"/>
      <c r="D960" s="9">
        <v>6060</v>
      </c>
      <c r="E960" s="14" t="s">
        <v>73</v>
      </c>
      <c r="F960" s="15"/>
      <c r="G960" s="15">
        <f>SUM(G961)</f>
        <v>15500</v>
      </c>
      <c r="H960" s="51">
        <f>SUM(H961)</f>
        <v>15500</v>
      </c>
      <c r="I960" s="51">
        <f>SUM(I961)</f>
        <v>7071</v>
      </c>
      <c r="J960" s="51">
        <f>SUM(J961)</f>
        <v>6692.92</v>
      </c>
      <c r="K960" s="53">
        <f t="shared" si="20"/>
        <v>94.65309008626785</v>
      </c>
      <c r="L960" s="16"/>
    </row>
    <row r="961" spans="1:12" ht="12.75">
      <c r="A961" s="9">
        <v>955</v>
      </c>
      <c r="B961" s="9"/>
      <c r="C961" s="9"/>
      <c r="D961" s="9"/>
      <c r="E961" s="14" t="s">
        <v>434</v>
      </c>
      <c r="F961" s="15"/>
      <c r="G961" s="15">
        <v>15500</v>
      </c>
      <c r="H961" s="51">
        <v>15500</v>
      </c>
      <c r="I961" s="51">
        <v>7071</v>
      </c>
      <c r="J961" s="51">
        <v>6692.92</v>
      </c>
      <c r="K961" s="53">
        <f t="shared" si="20"/>
        <v>94.65309008626785</v>
      </c>
      <c r="L961" s="16"/>
    </row>
    <row r="962" spans="1:12" ht="12.75">
      <c r="A962" s="9">
        <v>956</v>
      </c>
      <c r="B962" s="9"/>
      <c r="C962" s="9"/>
      <c r="D962" s="9">
        <v>6068</v>
      </c>
      <c r="E962" s="14" t="s">
        <v>73</v>
      </c>
      <c r="F962" s="15"/>
      <c r="G962" s="15"/>
      <c r="H962" s="51">
        <f>SUM(H963)</f>
        <v>0</v>
      </c>
      <c r="I962" s="51">
        <f>SUM(I963)</f>
        <v>3060</v>
      </c>
      <c r="J962" s="51">
        <f>SUM(J963)</f>
        <v>3060</v>
      </c>
      <c r="K962" s="53">
        <f t="shared" si="20"/>
        <v>100</v>
      </c>
      <c r="L962" s="16"/>
    </row>
    <row r="963" spans="1:12" ht="12.75">
      <c r="A963" s="9">
        <v>957</v>
      </c>
      <c r="B963" s="9"/>
      <c r="C963" s="9"/>
      <c r="D963" s="9"/>
      <c r="E963" s="14" t="s">
        <v>571</v>
      </c>
      <c r="F963" s="15"/>
      <c r="G963" s="15"/>
      <c r="H963" s="51"/>
      <c r="I963" s="51">
        <v>3060</v>
      </c>
      <c r="J963" s="51">
        <v>3060</v>
      </c>
      <c r="K963" s="53">
        <f t="shared" si="20"/>
        <v>100</v>
      </c>
      <c r="L963" s="16"/>
    </row>
    <row r="964" spans="1:12" ht="12.75">
      <c r="A964" s="9">
        <v>958</v>
      </c>
      <c r="B964" s="9"/>
      <c r="C964" s="9"/>
      <c r="D964" s="9">
        <v>6069</v>
      </c>
      <c r="E964" s="14" t="s">
        <v>73</v>
      </c>
      <c r="F964" s="15"/>
      <c r="G964" s="15"/>
      <c r="H964" s="51">
        <f>SUM(H965)</f>
        <v>0</v>
      </c>
      <c r="I964" s="51">
        <f>SUM(I965)</f>
        <v>540</v>
      </c>
      <c r="J964" s="51">
        <f>SUM(J965)</f>
        <v>540</v>
      </c>
      <c r="K964" s="53">
        <f t="shared" si="20"/>
        <v>100</v>
      </c>
      <c r="L964" s="16"/>
    </row>
    <row r="965" spans="1:12" ht="12.75">
      <c r="A965" s="9">
        <v>959</v>
      </c>
      <c r="B965" s="9"/>
      <c r="C965" s="9"/>
      <c r="D965" s="9"/>
      <c r="E965" s="14" t="s">
        <v>571</v>
      </c>
      <c r="F965" s="15"/>
      <c r="G965" s="15"/>
      <c r="H965" s="51"/>
      <c r="I965" s="51">
        <v>540</v>
      </c>
      <c r="J965" s="51">
        <v>540</v>
      </c>
      <c r="K965" s="53">
        <f t="shared" si="20"/>
        <v>100</v>
      </c>
      <c r="L965" s="16"/>
    </row>
    <row r="966" spans="1:12" ht="12.75">
      <c r="A966" s="9">
        <v>960</v>
      </c>
      <c r="B966" s="9" t="s">
        <v>732</v>
      </c>
      <c r="C966" s="13">
        <v>85228</v>
      </c>
      <c r="D966" s="13" t="s">
        <v>734</v>
      </c>
      <c r="E966" s="18" t="s">
        <v>604</v>
      </c>
      <c r="F966" s="19">
        <f aca="true" t="shared" si="21" ref="F966:J967">SUM(F967)</f>
        <v>18500</v>
      </c>
      <c r="G966" s="19">
        <f t="shared" si="21"/>
        <v>100000</v>
      </c>
      <c r="H966" s="53">
        <f>SUM(H967+H969+H971)</f>
        <v>50000</v>
      </c>
      <c r="I966" s="53">
        <f>SUM(I967+I969+I971)</f>
        <v>57200</v>
      </c>
      <c r="J966" s="53">
        <f>SUM(J967+J969+J971)</f>
        <v>55800.58000000001</v>
      </c>
      <c r="K966" s="53">
        <f t="shared" si="20"/>
        <v>97.55346153846155</v>
      </c>
      <c r="L966" s="20" t="e">
        <f>SUM(#REF!+#REF!+L967)</f>
        <v>#REF!</v>
      </c>
    </row>
    <row r="967" spans="1:12" ht="12.75">
      <c r="A967" s="9">
        <v>961</v>
      </c>
      <c r="B967" s="9"/>
      <c r="C967" s="9"/>
      <c r="D967" s="9">
        <v>4170</v>
      </c>
      <c r="E967" s="14" t="s">
        <v>211</v>
      </c>
      <c r="F967" s="15">
        <f t="shared" si="21"/>
        <v>18500</v>
      </c>
      <c r="G967" s="15">
        <f t="shared" si="21"/>
        <v>100000</v>
      </c>
      <c r="H967" s="51">
        <f t="shared" si="21"/>
        <v>42307</v>
      </c>
      <c r="I967" s="51">
        <f t="shared" si="21"/>
        <v>49007</v>
      </c>
      <c r="J967" s="51">
        <f t="shared" si="21"/>
        <v>47811.3</v>
      </c>
      <c r="K967" s="53">
        <f t="shared" si="20"/>
        <v>97.56014446915748</v>
      </c>
      <c r="L967" s="16">
        <f>SUM(L968)</f>
        <v>0</v>
      </c>
    </row>
    <row r="968" spans="1:12" ht="12.75">
      <c r="A968" s="9">
        <v>962</v>
      </c>
      <c r="B968" s="9"/>
      <c r="C968" s="9"/>
      <c r="D968" s="9"/>
      <c r="E968" s="14" t="s">
        <v>800</v>
      </c>
      <c r="F968" s="15">
        <v>18500</v>
      </c>
      <c r="G968" s="15">
        <v>100000</v>
      </c>
      <c r="H968" s="51">
        <v>42307</v>
      </c>
      <c r="I968" s="51">
        <v>49007</v>
      </c>
      <c r="J968" s="51">
        <v>47811.3</v>
      </c>
      <c r="K968" s="53">
        <f t="shared" si="20"/>
        <v>97.56014446915748</v>
      </c>
      <c r="L968" s="16"/>
    </row>
    <row r="969" spans="1:12" ht="12.75">
      <c r="A969" s="9">
        <v>963</v>
      </c>
      <c r="B969" s="9"/>
      <c r="C969" s="9"/>
      <c r="D969" s="9">
        <v>4110</v>
      </c>
      <c r="E969" s="14" t="s">
        <v>0</v>
      </c>
      <c r="F969" s="15"/>
      <c r="G969" s="15"/>
      <c r="H969" s="51">
        <f>SUM(H970)</f>
        <v>6656</v>
      </c>
      <c r="I969" s="51">
        <f>SUM(I970)</f>
        <v>6991</v>
      </c>
      <c r="J969" s="51">
        <f>SUM(J970)</f>
        <v>6817.87</v>
      </c>
      <c r="K969" s="53">
        <f t="shared" si="20"/>
        <v>97.52353025318267</v>
      </c>
      <c r="L969" s="16"/>
    </row>
    <row r="970" spans="1:12" ht="12.75">
      <c r="A970" s="9">
        <v>964</v>
      </c>
      <c r="B970" s="9"/>
      <c r="C970" s="9"/>
      <c r="D970" s="9"/>
      <c r="E970" s="14" t="s">
        <v>0</v>
      </c>
      <c r="F970" s="15"/>
      <c r="G970" s="15"/>
      <c r="H970" s="51">
        <v>6656</v>
      </c>
      <c r="I970" s="51">
        <v>6991</v>
      </c>
      <c r="J970" s="51">
        <v>6817.87</v>
      </c>
      <c r="K970" s="53">
        <f t="shared" si="20"/>
        <v>97.52353025318267</v>
      </c>
      <c r="L970" s="16"/>
    </row>
    <row r="971" spans="1:12" ht="12.75">
      <c r="A971" s="9">
        <v>965</v>
      </c>
      <c r="B971" s="9"/>
      <c r="C971" s="9"/>
      <c r="D971" s="9">
        <v>4120</v>
      </c>
      <c r="E971" s="14" t="s">
        <v>1</v>
      </c>
      <c r="F971" s="15"/>
      <c r="G971" s="15"/>
      <c r="H971" s="51">
        <f>SUM(H972)</f>
        <v>1037</v>
      </c>
      <c r="I971" s="51">
        <f>SUM(I972)</f>
        <v>1202</v>
      </c>
      <c r="J971" s="51">
        <f>SUM(J972)</f>
        <v>1171.41</v>
      </c>
      <c r="K971" s="53">
        <f t="shared" si="20"/>
        <v>97.455074875208</v>
      </c>
      <c r="L971" s="16"/>
    </row>
    <row r="972" spans="1:12" ht="12.75">
      <c r="A972" s="9">
        <v>966</v>
      </c>
      <c r="B972" s="9"/>
      <c r="C972" s="9"/>
      <c r="D972" s="9"/>
      <c r="E972" s="14" t="s">
        <v>1</v>
      </c>
      <c r="F972" s="15"/>
      <c r="G972" s="15"/>
      <c r="H972" s="51">
        <v>1037</v>
      </c>
      <c r="I972" s="51">
        <v>1202</v>
      </c>
      <c r="J972" s="51">
        <v>1171.41</v>
      </c>
      <c r="K972" s="53">
        <f t="shared" si="20"/>
        <v>97.455074875208</v>
      </c>
      <c r="L972" s="16"/>
    </row>
    <row r="973" spans="1:12" ht="12.75">
      <c r="A973" s="9">
        <v>967</v>
      </c>
      <c r="B973" s="9"/>
      <c r="C973" s="26">
        <v>85295</v>
      </c>
      <c r="D973" s="9"/>
      <c r="E973" s="27" t="s">
        <v>370</v>
      </c>
      <c r="F973" s="15"/>
      <c r="G973" s="28">
        <f>SUM(G974)</f>
        <v>79130</v>
      </c>
      <c r="H973" s="55">
        <f>SUM(H974+H980+H982+H984+H986+H976+H978)</f>
        <v>169600</v>
      </c>
      <c r="I973" s="55">
        <f>SUM(I974+I980+I982+I984+I986+I976+I978)</f>
        <v>158128</v>
      </c>
      <c r="J973" s="55">
        <f>SUM(J974+J980+J982+J984+J986+J976+J978)</f>
        <v>157592.22000000003</v>
      </c>
      <c r="K973" s="53">
        <f t="shared" si="20"/>
        <v>99.66117322675304</v>
      </c>
      <c r="L973" s="16"/>
    </row>
    <row r="974" spans="1:12" ht="12.75">
      <c r="A974" s="9">
        <v>968</v>
      </c>
      <c r="B974" s="9"/>
      <c r="C974" s="9"/>
      <c r="D974" s="9">
        <v>3110</v>
      </c>
      <c r="E974" s="14" t="s">
        <v>600</v>
      </c>
      <c r="F974" s="15"/>
      <c r="G974" s="15">
        <f>SUM(G975)</f>
        <v>79130</v>
      </c>
      <c r="H974" s="51">
        <f>SUM(H975)</f>
        <v>145000</v>
      </c>
      <c r="I974" s="51">
        <f>SUM(I975)</f>
        <v>141900</v>
      </c>
      <c r="J974" s="51">
        <f>SUM(J975)</f>
        <v>141899.95</v>
      </c>
      <c r="K974" s="53">
        <f t="shared" si="20"/>
        <v>99.99996476391826</v>
      </c>
      <c r="L974" s="16"/>
    </row>
    <row r="975" spans="1:12" ht="12.75">
      <c r="A975" s="9">
        <v>969</v>
      </c>
      <c r="B975" s="9"/>
      <c r="C975" s="9"/>
      <c r="D975" s="9"/>
      <c r="E975" s="14" t="s">
        <v>576</v>
      </c>
      <c r="F975" s="15"/>
      <c r="G975" s="15">
        <v>79130</v>
      </c>
      <c r="H975" s="51">
        <v>145000</v>
      </c>
      <c r="I975" s="51">
        <v>141900</v>
      </c>
      <c r="J975" s="51">
        <v>141899.95</v>
      </c>
      <c r="K975" s="53">
        <f t="shared" si="20"/>
        <v>99.99996476391826</v>
      </c>
      <c r="L975" s="16"/>
    </row>
    <row r="976" spans="1:12" ht="12.75">
      <c r="A976" s="9">
        <v>970</v>
      </c>
      <c r="B976" s="9"/>
      <c r="C976" s="9"/>
      <c r="D976" s="9">
        <v>4110</v>
      </c>
      <c r="E976" s="14" t="s">
        <v>0</v>
      </c>
      <c r="F976" s="15"/>
      <c r="G976" s="15"/>
      <c r="H976" s="51">
        <f>SUM(H977)</f>
        <v>950</v>
      </c>
      <c r="I976" s="51">
        <f>SUM(I977)</f>
        <v>460</v>
      </c>
      <c r="J976" s="51">
        <f>SUM(J977)</f>
        <v>0</v>
      </c>
      <c r="K976" s="53">
        <f t="shared" si="20"/>
        <v>0</v>
      </c>
      <c r="L976" s="16"/>
    </row>
    <row r="977" spans="1:12" ht="12.75">
      <c r="A977" s="9">
        <v>971</v>
      </c>
      <c r="B977" s="9"/>
      <c r="C977" s="9"/>
      <c r="D977" s="9"/>
      <c r="E977" s="14" t="s">
        <v>0</v>
      </c>
      <c r="F977" s="15"/>
      <c r="G977" s="15"/>
      <c r="H977" s="51">
        <v>950</v>
      </c>
      <c r="I977" s="51">
        <v>460</v>
      </c>
      <c r="J977" s="51">
        <v>0</v>
      </c>
      <c r="K977" s="53">
        <f t="shared" si="20"/>
        <v>0</v>
      </c>
      <c r="L977" s="16"/>
    </row>
    <row r="978" spans="1:12" ht="12.75">
      <c r="A978" s="9">
        <v>972</v>
      </c>
      <c r="B978" s="9"/>
      <c r="C978" s="9"/>
      <c r="D978" s="9">
        <v>4120</v>
      </c>
      <c r="E978" s="14" t="s">
        <v>1</v>
      </c>
      <c r="F978" s="15"/>
      <c r="G978" s="15"/>
      <c r="H978" s="51">
        <f>SUM(H979)</f>
        <v>150</v>
      </c>
      <c r="I978" s="51">
        <f>SUM(I979)</f>
        <v>74</v>
      </c>
      <c r="J978" s="51">
        <f>SUM(J979)</f>
        <v>0</v>
      </c>
      <c r="K978" s="53">
        <f t="shared" si="20"/>
        <v>0</v>
      </c>
      <c r="L978" s="16"/>
    </row>
    <row r="979" spans="1:12" ht="12.75">
      <c r="A979" s="9">
        <v>973</v>
      </c>
      <c r="B979" s="9"/>
      <c r="C979" s="9"/>
      <c r="D979" s="9"/>
      <c r="E979" s="14" t="s">
        <v>1</v>
      </c>
      <c r="F979" s="15"/>
      <c r="G979" s="15"/>
      <c r="H979" s="51">
        <v>150</v>
      </c>
      <c r="I979" s="51">
        <v>74</v>
      </c>
      <c r="J979" s="51">
        <v>0</v>
      </c>
      <c r="K979" s="53">
        <f t="shared" si="20"/>
        <v>0</v>
      </c>
      <c r="L979" s="16"/>
    </row>
    <row r="980" spans="1:12" ht="12.75">
      <c r="A980" s="9">
        <v>974</v>
      </c>
      <c r="B980" s="9"/>
      <c r="C980" s="9"/>
      <c r="D980" s="9">
        <v>4170</v>
      </c>
      <c r="E980" s="14" t="s">
        <v>524</v>
      </c>
      <c r="F980" s="15"/>
      <c r="G980" s="15">
        <f>SUM(G981)</f>
        <v>0</v>
      </c>
      <c r="H980" s="51">
        <f>SUM(H981)</f>
        <v>6000</v>
      </c>
      <c r="I980" s="51">
        <f>SUM(I981)</f>
        <v>3000</v>
      </c>
      <c r="J980" s="51">
        <f>SUM(J981)</f>
        <v>3000</v>
      </c>
      <c r="K980" s="53">
        <f t="shared" si="20"/>
        <v>100</v>
      </c>
      <c r="L980" s="16"/>
    </row>
    <row r="981" spans="1:12" ht="12.75">
      <c r="A981" s="9">
        <v>975</v>
      </c>
      <c r="B981" s="9"/>
      <c r="C981" s="9"/>
      <c r="D981" s="9"/>
      <c r="E981" s="14" t="s">
        <v>524</v>
      </c>
      <c r="F981" s="15"/>
      <c r="G981" s="15"/>
      <c r="H981" s="51">
        <v>6000</v>
      </c>
      <c r="I981" s="51">
        <v>3000</v>
      </c>
      <c r="J981" s="51">
        <v>3000</v>
      </c>
      <c r="K981" s="53">
        <f t="shared" si="20"/>
        <v>100</v>
      </c>
      <c r="L981" s="16"/>
    </row>
    <row r="982" spans="1:12" ht="12.75">
      <c r="A982" s="9">
        <v>976</v>
      </c>
      <c r="B982" s="9"/>
      <c r="C982" s="9"/>
      <c r="D982" s="9">
        <v>4210</v>
      </c>
      <c r="E982" s="14" t="s">
        <v>742</v>
      </c>
      <c r="F982" s="15"/>
      <c r="G982" s="15">
        <f>SUM(G983)</f>
        <v>0</v>
      </c>
      <c r="H982" s="51">
        <f>SUM(H983)</f>
        <v>2000</v>
      </c>
      <c r="I982" s="51">
        <f>SUM(I983)</f>
        <v>657</v>
      </c>
      <c r="J982" s="51">
        <f>SUM(J983)</f>
        <v>656.57</v>
      </c>
      <c r="K982" s="53">
        <f t="shared" si="20"/>
        <v>99.93455098934551</v>
      </c>
      <c r="L982" s="16"/>
    </row>
    <row r="983" spans="1:12" ht="12.75">
      <c r="A983" s="9">
        <v>977</v>
      </c>
      <c r="B983" s="9"/>
      <c r="C983" s="9"/>
      <c r="D983" s="9"/>
      <c r="E983" s="14" t="s">
        <v>742</v>
      </c>
      <c r="F983" s="15"/>
      <c r="G983" s="15">
        <v>0</v>
      </c>
      <c r="H983" s="51">
        <v>2000</v>
      </c>
      <c r="I983" s="51">
        <v>657</v>
      </c>
      <c r="J983" s="51">
        <v>656.57</v>
      </c>
      <c r="K983" s="53">
        <f t="shared" si="20"/>
        <v>99.93455098934551</v>
      </c>
      <c r="L983" s="16"/>
    </row>
    <row r="984" spans="1:12" ht="12.75">
      <c r="A984" s="9">
        <v>978</v>
      </c>
      <c r="B984" s="9"/>
      <c r="C984" s="9"/>
      <c r="D984" s="9">
        <v>4300</v>
      </c>
      <c r="E984" s="14" t="s">
        <v>807</v>
      </c>
      <c r="F984" s="15"/>
      <c r="G984" s="15" t="e">
        <f>SUM(G985)</f>
        <v>#REF!</v>
      </c>
      <c r="H984" s="51">
        <f>SUM(H985)</f>
        <v>15000</v>
      </c>
      <c r="I984" s="51">
        <f>SUM(I985)</f>
        <v>11720</v>
      </c>
      <c r="J984" s="51">
        <f>SUM(J985)</f>
        <v>11718.7</v>
      </c>
      <c r="K984" s="53">
        <f t="shared" si="20"/>
        <v>99.98890784982936</v>
      </c>
      <c r="L984" s="16"/>
    </row>
    <row r="985" spans="1:12" ht="12.75">
      <c r="A985" s="9">
        <v>979</v>
      </c>
      <c r="B985" s="9"/>
      <c r="C985" s="9"/>
      <c r="D985" s="9"/>
      <c r="E985" s="14" t="s">
        <v>807</v>
      </c>
      <c r="F985" s="15"/>
      <c r="G985" s="15" t="e">
        <f>SUM(#REF!)</f>
        <v>#REF!</v>
      </c>
      <c r="H985" s="51">
        <v>15000</v>
      </c>
      <c r="I985" s="51">
        <v>11720</v>
      </c>
      <c r="J985" s="51">
        <v>11718.7</v>
      </c>
      <c r="K985" s="53">
        <f t="shared" si="20"/>
        <v>99.98890784982936</v>
      </c>
      <c r="L985" s="16"/>
    </row>
    <row r="986" spans="1:12" ht="12.75">
      <c r="A986" s="9">
        <v>980</v>
      </c>
      <c r="B986" s="9"/>
      <c r="C986" s="9"/>
      <c r="D986" s="9">
        <v>4430</v>
      </c>
      <c r="E986" s="14" t="s">
        <v>808</v>
      </c>
      <c r="F986" s="15"/>
      <c r="G986" s="15">
        <f>SUM(G987)</f>
        <v>0</v>
      </c>
      <c r="H986" s="51">
        <f>SUM(H987)</f>
        <v>500</v>
      </c>
      <c r="I986" s="51">
        <f>SUM(I987)</f>
        <v>317</v>
      </c>
      <c r="J986" s="51">
        <f>SUM(J987)</f>
        <v>317</v>
      </c>
      <c r="K986" s="53">
        <f aca="true" t="shared" si="22" ref="K986:K1054">SUM(J986/I986)*100</f>
        <v>100</v>
      </c>
      <c r="L986" s="16"/>
    </row>
    <row r="987" spans="1:12" ht="12.75">
      <c r="A987" s="9">
        <v>981</v>
      </c>
      <c r="B987" s="9"/>
      <c r="C987" s="9"/>
      <c r="D987" s="9"/>
      <c r="E987" s="14" t="s">
        <v>741</v>
      </c>
      <c r="F987" s="15"/>
      <c r="G987" s="15"/>
      <c r="H987" s="51">
        <v>500</v>
      </c>
      <c r="I987" s="51">
        <v>317</v>
      </c>
      <c r="J987" s="51">
        <v>317</v>
      </c>
      <c r="K987" s="53">
        <f t="shared" si="22"/>
        <v>100</v>
      </c>
      <c r="L987" s="16"/>
    </row>
    <row r="988" spans="1:12" ht="13.5" customHeight="1">
      <c r="A988" s="9">
        <v>982</v>
      </c>
      <c r="B988" s="108" t="s">
        <v>473</v>
      </c>
      <c r="C988" s="109"/>
      <c r="D988" s="109"/>
      <c r="E988" s="109"/>
      <c r="F988" s="21" t="e">
        <f>SUM(F848+F877+F880+F883+F886+F966)</f>
        <v>#REF!</v>
      </c>
      <c r="G988" s="21" t="e">
        <f>SUM(G848+G877+G880+G883+G886+G966+G973)</f>
        <v>#REF!</v>
      </c>
      <c r="H988" s="54">
        <f>SUM(H848+H877+H880+H883+H886+H966+H973+H843)</f>
        <v>2954930</v>
      </c>
      <c r="I988" s="54">
        <f>SUM(I848+I877+I880+I883+I886+I966+I973+I843)</f>
        <v>2810471.92</v>
      </c>
      <c r="J988" s="54">
        <f>SUM(J843+J848+J877+J880+J883+J886+J966+J973)</f>
        <v>2723493.3699999996</v>
      </c>
      <c r="K988" s="53">
        <f t="shared" si="22"/>
        <v>96.90519768651521</v>
      </c>
      <c r="L988" s="22" t="e">
        <f>SUM(L877+L880+L883+#REF!+L886+L966+#REF!)</f>
        <v>#REF!</v>
      </c>
    </row>
    <row r="989" spans="1:12" ht="12.75">
      <c r="A989" s="9">
        <v>983</v>
      </c>
      <c r="B989" s="13">
        <v>854</v>
      </c>
      <c r="C989" s="13">
        <v>85401</v>
      </c>
      <c r="D989" s="13" t="s">
        <v>734</v>
      </c>
      <c r="E989" s="18" t="s">
        <v>605</v>
      </c>
      <c r="F989" s="19" t="e">
        <f>SUM(F990+F994+F998+F1002+F1006+F1010+F1014+F1018+#REF!)</f>
        <v>#REF!</v>
      </c>
      <c r="G989" s="19">
        <f>SUM(G990+G994+G998+G1002+G1006+G1010+G1014+G1018)</f>
        <v>662974</v>
      </c>
      <c r="H989" s="53">
        <f>SUM(H990+H994+H998+H1002+H1006+H1010+H1014+H1018)</f>
        <v>705437</v>
      </c>
      <c r="I989" s="53">
        <f>SUM(I990+I994+I998+I1002+I1006+I1010+I1014+I1018)</f>
        <v>750170</v>
      </c>
      <c r="J989" s="53">
        <f>SUM(J990+J994+J998+J1002+J1006+J1010+J1014+J1018)</f>
        <v>723804.9699999999</v>
      </c>
      <c r="K989" s="53">
        <f t="shared" si="22"/>
        <v>96.48545929589292</v>
      </c>
      <c r="L989" s="20">
        <f>SUM(L990+L994+L998+L1002+L1006+L1010+L1014+L1018)</f>
        <v>0</v>
      </c>
    </row>
    <row r="990" spans="1:12" ht="12.75">
      <c r="A990" s="9">
        <v>984</v>
      </c>
      <c r="B990" s="9" t="s">
        <v>732</v>
      </c>
      <c r="C990" s="9" t="s">
        <v>733</v>
      </c>
      <c r="D990" s="9">
        <v>3020</v>
      </c>
      <c r="E990" s="14" t="s">
        <v>260</v>
      </c>
      <c r="F990" s="15">
        <f>SUM(F991:F993)</f>
        <v>21140</v>
      </c>
      <c r="G990" s="15">
        <f>SUM(G991:G993)</f>
        <v>37700</v>
      </c>
      <c r="H990" s="51">
        <f>SUM(H991:H993)</f>
        <v>42500</v>
      </c>
      <c r="I990" s="51">
        <f>SUM(I991:I993)</f>
        <v>55220</v>
      </c>
      <c r="J990" s="51">
        <f>SUM(J991:J993)</f>
        <v>49194.52</v>
      </c>
      <c r="K990" s="53">
        <f t="shared" si="22"/>
        <v>89.08822890257153</v>
      </c>
      <c r="L990" s="16">
        <f>SUM(L991:L993)</f>
        <v>0</v>
      </c>
    </row>
    <row r="991" spans="1:12" ht="28.5" customHeight="1">
      <c r="A991" s="9">
        <v>985</v>
      </c>
      <c r="B991" s="9"/>
      <c r="C991" s="9"/>
      <c r="D991" s="9"/>
      <c r="E991" s="14" t="s">
        <v>371</v>
      </c>
      <c r="F991" s="15">
        <v>8890</v>
      </c>
      <c r="G991" s="15">
        <v>14500</v>
      </c>
      <c r="H991" s="51">
        <v>15500</v>
      </c>
      <c r="I991" s="51">
        <v>24000</v>
      </c>
      <c r="J991" s="51">
        <v>21849.02</v>
      </c>
      <c r="K991" s="53">
        <f t="shared" si="22"/>
        <v>91.03758333333334</v>
      </c>
      <c r="L991" s="16"/>
    </row>
    <row r="992" spans="1:12" ht="44.25" customHeight="1">
      <c r="A992" s="9">
        <v>986</v>
      </c>
      <c r="B992" s="9"/>
      <c r="C992" s="9"/>
      <c r="D992" s="9"/>
      <c r="E992" s="14" t="s">
        <v>372</v>
      </c>
      <c r="F992" s="15">
        <v>6650</v>
      </c>
      <c r="G992" s="15">
        <v>10700</v>
      </c>
      <c r="H992" s="51">
        <v>10500</v>
      </c>
      <c r="I992" s="51">
        <v>15100</v>
      </c>
      <c r="J992" s="51">
        <v>11801.21</v>
      </c>
      <c r="K992" s="53">
        <f t="shared" si="22"/>
        <v>78.15370860927152</v>
      </c>
      <c r="L992" s="16"/>
    </row>
    <row r="993" spans="1:12" ht="42.75" customHeight="1">
      <c r="A993" s="9">
        <v>987</v>
      </c>
      <c r="B993" s="9"/>
      <c r="C993" s="9"/>
      <c r="D993" s="9"/>
      <c r="E993" s="14" t="s">
        <v>373</v>
      </c>
      <c r="F993" s="15">
        <v>5600</v>
      </c>
      <c r="G993" s="15">
        <v>12500</v>
      </c>
      <c r="H993" s="51">
        <v>16500</v>
      </c>
      <c r="I993" s="51">
        <v>16120</v>
      </c>
      <c r="J993" s="51">
        <v>15544.29</v>
      </c>
      <c r="K993" s="53">
        <f t="shared" si="22"/>
        <v>96.42859801488835</v>
      </c>
      <c r="L993" s="16"/>
    </row>
    <row r="994" spans="1:12" ht="12.75">
      <c r="A994" s="9">
        <v>988</v>
      </c>
      <c r="B994" s="9" t="s">
        <v>732</v>
      </c>
      <c r="C994" s="9" t="s">
        <v>733</v>
      </c>
      <c r="D994" s="9">
        <v>4010</v>
      </c>
      <c r="E994" s="14" t="s">
        <v>45</v>
      </c>
      <c r="F994" s="15">
        <f>SUM(F995:F997)</f>
        <v>357600</v>
      </c>
      <c r="G994" s="15">
        <f>SUM(G995:G997)</f>
        <v>444600</v>
      </c>
      <c r="H994" s="51">
        <f>SUM(H995:H997)</f>
        <v>478000</v>
      </c>
      <c r="I994" s="51">
        <f>SUM(I995:I997)</f>
        <v>511000</v>
      </c>
      <c r="J994" s="51">
        <f>SUM(J995:J997)</f>
        <v>496271.82</v>
      </c>
      <c r="K994" s="53">
        <f t="shared" si="22"/>
        <v>97.11777299412915</v>
      </c>
      <c r="L994" s="16">
        <f>SUM(L995:L997)</f>
        <v>0</v>
      </c>
    </row>
    <row r="995" spans="1:12" ht="29.25" customHeight="1">
      <c r="A995" s="9">
        <v>989</v>
      </c>
      <c r="B995" s="9"/>
      <c r="C995" s="9"/>
      <c r="D995" s="9"/>
      <c r="E995" s="14" t="s">
        <v>625</v>
      </c>
      <c r="F995" s="15">
        <v>205200</v>
      </c>
      <c r="G995" s="15">
        <v>215000</v>
      </c>
      <c r="H995" s="51">
        <v>238000</v>
      </c>
      <c r="I995" s="51">
        <v>278000</v>
      </c>
      <c r="J995" s="51">
        <v>271018</v>
      </c>
      <c r="K995" s="53">
        <f t="shared" si="22"/>
        <v>97.48848920863308</v>
      </c>
      <c r="L995" s="16"/>
    </row>
    <row r="996" spans="1:12" ht="25.5">
      <c r="A996" s="9">
        <v>990</v>
      </c>
      <c r="B996" s="9"/>
      <c r="C996" s="9"/>
      <c r="D996" s="9"/>
      <c r="E996" s="14" t="s">
        <v>623</v>
      </c>
      <c r="F996" s="15">
        <v>62500</v>
      </c>
      <c r="G996" s="15">
        <v>85000</v>
      </c>
      <c r="H996" s="51">
        <v>95000</v>
      </c>
      <c r="I996" s="51">
        <v>77500</v>
      </c>
      <c r="J996" s="51">
        <v>75740.63</v>
      </c>
      <c r="K996" s="53">
        <f t="shared" si="22"/>
        <v>97.72984516129033</v>
      </c>
      <c r="L996" s="16"/>
    </row>
    <row r="997" spans="1:12" ht="25.5">
      <c r="A997" s="9">
        <v>991</v>
      </c>
      <c r="B997" s="9"/>
      <c r="C997" s="9"/>
      <c r="D997" s="9"/>
      <c r="E997" s="14" t="s">
        <v>626</v>
      </c>
      <c r="F997" s="15">
        <v>89900</v>
      </c>
      <c r="G997" s="15">
        <v>144600</v>
      </c>
      <c r="H997" s="51">
        <v>145000</v>
      </c>
      <c r="I997" s="51">
        <v>155500</v>
      </c>
      <c r="J997" s="51">
        <v>149513.19</v>
      </c>
      <c r="K997" s="53">
        <f t="shared" si="22"/>
        <v>96.149961414791</v>
      </c>
      <c r="L997" s="16"/>
    </row>
    <row r="998" spans="1:12" ht="12.75">
      <c r="A998" s="9">
        <v>992</v>
      </c>
      <c r="B998" s="9"/>
      <c r="C998" s="9"/>
      <c r="D998" s="9">
        <v>4040</v>
      </c>
      <c r="E998" s="14" t="s">
        <v>46</v>
      </c>
      <c r="F998" s="15">
        <f>SUM(F999:F1001)</f>
        <v>28481</v>
      </c>
      <c r="G998" s="15">
        <f>SUM(G999:G1001)</f>
        <v>48150</v>
      </c>
      <c r="H998" s="51">
        <f>SUM(H999:H1001)</f>
        <v>37600</v>
      </c>
      <c r="I998" s="51">
        <f>SUM(I999:I1001)</f>
        <v>31611</v>
      </c>
      <c r="J998" s="51">
        <f>SUM(J999:J1001)</f>
        <v>31610.1</v>
      </c>
      <c r="K998" s="53">
        <f t="shared" si="22"/>
        <v>99.99715288981683</v>
      </c>
      <c r="L998" s="16"/>
    </row>
    <row r="999" spans="1:12" ht="41.25" customHeight="1">
      <c r="A999" s="9">
        <v>993</v>
      </c>
      <c r="B999" s="9"/>
      <c r="C999" s="9"/>
      <c r="D999" s="9"/>
      <c r="E999" s="14" t="s">
        <v>306</v>
      </c>
      <c r="F999" s="15">
        <v>17477</v>
      </c>
      <c r="G999" s="15">
        <v>17800</v>
      </c>
      <c r="H999" s="51">
        <v>19000</v>
      </c>
      <c r="I999" s="51">
        <v>16565</v>
      </c>
      <c r="J999" s="51">
        <v>16564.92</v>
      </c>
      <c r="K999" s="53">
        <f t="shared" si="22"/>
        <v>99.99951705402957</v>
      </c>
      <c r="L999" s="16"/>
    </row>
    <row r="1000" spans="1:12" ht="38.25">
      <c r="A1000" s="9">
        <v>994</v>
      </c>
      <c r="B1000" s="9"/>
      <c r="C1000" s="9"/>
      <c r="D1000" s="9"/>
      <c r="E1000" s="14" t="s">
        <v>229</v>
      </c>
      <c r="F1000" s="15">
        <v>4517</v>
      </c>
      <c r="G1000" s="15">
        <v>7350</v>
      </c>
      <c r="H1000" s="51">
        <v>7600</v>
      </c>
      <c r="I1000" s="51">
        <v>5986</v>
      </c>
      <c r="J1000" s="51">
        <v>5985.58</v>
      </c>
      <c r="K1000" s="53">
        <f t="shared" si="22"/>
        <v>99.99298362846642</v>
      </c>
      <c r="L1000" s="16"/>
    </row>
    <row r="1001" spans="1:12" ht="38.25">
      <c r="A1001" s="9">
        <v>995</v>
      </c>
      <c r="B1001" s="9"/>
      <c r="C1001" s="9"/>
      <c r="D1001" s="9"/>
      <c r="E1001" s="14" t="s">
        <v>259</v>
      </c>
      <c r="F1001" s="15">
        <v>6487</v>
      </c>
      <c r="G1001" s="15">
        <v>23000</v>
      </c>
      <c r="H1001" s="51">
        <v>11000</v>
      </c>
      <c r="I1001" s="51">
        <v>9060</v>
      </c>
      <c r="J1001" s="51">
        <v>9059.6</v>
      </c>
      <c r="K1001" s="53">
        <f t="shared" si="22"/>
        <v>99.99558498896248</v>
      </c>
      <c r="L1001" s="16"/>
    </row>
    <row r="1002" spans="1:12" ht="12.75">
      <c r="A1002" s="9">
        <v>996</v>
      </c>
      <c r="B1002" s="9" t="s">
        <v>732</v>
      </c>
      <c r="C1002" s="9" t="s">
        <v>733</v>
      </c>
      <c r="D1002" s="9">
        <v>4110</v>
      </c>
      <c r="E1002" s="14" t="s">
        <v>0</v>
      </c>
      <c r="F1002" s="15">
        <f>SUM(F1003:F1005)</f>
        <v>69400</v>
      </c>
      <c r="G1002" s="15">
        <f>SUM(G1003:G1005)</f>
        <v>79000</v>
      </c>
      <c r="H1002" s="51">
        <f>SUM(H1003:H1005)</f>
        <v>84400</v>
      </c>
      <c r="I1002" s="51">
        <f>SUM(I1003:I1005)</f>
        <v>85469</v>
      </c>
      <c r="J1002" s="51">
        <f>SUM(J1003:J1005)</f>
        <v>81441.93</v>
      </c>
      <c r="K1002" s="53">
        <f t="shared" si="22"/>
        <v>95.2882682610069</v>
      </c>
      <c r="L1002" s="16"/>
    </row>
    <row r="1003" spans="1:12" ht="12.75">
      <c r="A1003" s="9">
        <v>997</v>
      </c>
      <c r="B1003" s="9"/>
      <c r="C1003" s="9"/>
      <c r="D1003" s="9"/>
      <c r="E1003" s="14" t="s">
        <v>261</v>
      </c>
      <c r="F1003" s="15">
        <v>38000</v>
      </c>
      <c r="G1003" s="15">
        <v>37000</v>
      </c>
      <c r="H1003" s="51">
        <v>39900</v>
      </c>
      <c r="I1003" s="51">
        <v>46400</v>
      </c>
      <c r="J1003" s="51">
        <v>44033.67</v>
      </c>
      <c r="K1003" s="53">
        <f t="shared" si="22"/>
        <v>94.90015086206897</v>
      </c>
      <c r="L1003" s="16"/>
    </row>
    <row r="1004" spans="1:12" ht="12.75">
      <c r="A1004" s="9">
        <v>998</v>
      </c>
      <c r="B1004" s="9"/>
      <c r="C1004" s="9"/>
      <c r="D1004" s="9"/>
      <c r="E1004" s="14" t="s">
        <v>262</v>
      </c>
      <c r="F1004" s="15">
        <v>13300</v>
      </c>
      <c r="G1004" s="15">
        <v>16500</v>
      </c>
      <c r="H1004" s="51">
        <v>17500</v>
      </c>
      <c r="I1004" s="51">
        <v>14069</v>
      </c>
      <c r="J1004" s="51">
        <v>13972.88</v>
      </c>
      <c r="K1004" s="53">
        <f t="shared" si="22"/>
        <v>99.31679579216717</v>
      </c>
      <c r="L1004" s="16"/>
    </row>
    <row r="1005" spans="1:12" ht="12.75">
      <c r="A1005" s="9">
        <v>999</v>
      </c>
      <c r="B1005" s="9"/>
      <c r="C1005" s="9"/>
      <c r="D1005" s="9"/>
      <c r="E1005" s="14" t="s">
        <v>675</v>
      </c>
      <c r="F1005" s="15">
        <v>18100</v>
      </c>
      <c r="G1005" s="15">
        <v>25500</v>
      </c>
      <c r="H1005" s="51">
        <v>27000</v>
      </c>
      <c r="I1005" s="51">
        <v>25000</v>
      </c>
      <c r="J1005" s="51">
        <v>23435.38</v>
      </c>
      <c r="K1005" s="53">
        <f t="shared" si="22"/>
        <v>93.74152</v>
      </c>
      <c r="L1005" s="16"/>
    </row>
    <row r="1006" spans="1:12" ht="12.75">
      <c r="A1006" s="9">
        <v>1000</v>
      </c>
      <c r="B1006" s="9" t="s">
        <v>732</v>
      </c>
      <c r="C1006" s="9" t="s">
        <v>733</v>
      </c>
      <c r="D1006" s="9">
        <v>4120</v>
      </c>
      <c r="E1006" s="14" t="s">
        <v>1</v>
      </c>
      <c r="F1006" s="15">
        <f>SUM(F1007:F1009)</f>
        <v>9500</v>
      </c>
      <c r="G1006" s="15">
        <f>SUM(G1007:G1009)</f>
        <v>12700</v>
      </c>
      <c r="H1006" s="51">
        <f>SUM(H1007:H1009)</f>
        <v>13900</v>
      </c>
      <c r="I1006" s="51">
        <f>SUM(I1007:I1009)</f>
        <v>14600</v>
      </c>
      <c r="J1006" s="51">
        <f>SUM(J1007:J1009)</f>
        <v>13096.119999999999</v>
      </c>
      <c r="K1006" s="53">
        <f t="shared" si="22"/>
        <v>89.69945205479452</v>
      </c>
      <c r="L1006" s="16"/>
    </row>
    <row r="1007" spans="1:12" ht="12.75">
      <c r="A1007" s="9">
        <v>1001</v>
      </c>
      <c r="B1007" s="9"/>
      <c r="C1007" s="9"/>
      <c r="D1007" s="9"/>
      <c r="E1007" s="14" t="s">
        <v>263</v>
      </c>
      <c r="F1007" s="15">
        <v>5200</v>
      </c>
      <c r="G1007" s="15">
        <v>5900</v>
      </c>
      <c r="H1007" s="51">
        <v>6600</v>
      </c>
      <c r="I1007" s="51">
        <v>7500</v>
      </c>
      <c r="J1007" s="51">
        <v>7070.61</v>
      </c>
      <c r="K1007" s="53">
        <f t="shared" si="22"/>
        <v>94.2748</v>
      </c>
      <c r="L1007" s="16"/>
    </row>
    <row r="1008" spans="1:12" ht="12.75">
      <c r="A1008" s="9">
        <v>1002</v>
      </c>
      <c r="B1008" s="9"/>
      <c r="C1008" s="9"/>
      <c r="D1008" s="9"/>
      <c r="E1008" s="14" t="s">
        <v>265</v>
      </c>
      <c r="F1008" s="15">
        <v>1820</v>
      </c>
      <c r="G1008" s="15">
        <v>2700</v>
      </c>
      <c r="H1008" s="51">
        <v>2800</v>
      </c>
      <c r="I1008" s="51">
        <v>2600</v>
      </c>
      <c r="J1008" s="51">
        <v>2262.58</v>
      </c>
      <c r="K1008" s="53">
        <f t="shared" si="22"/>
        <v>87.02230769230769</v>
      </c>
      <c r="L1008" s="16"/>
    </row>
    <row r="1009" spans="1:12" ht="12.75">
      <c r="A1009" s="9">
        <v>1003</v>
      </c>
      <c r="B1009" s="9"/>
      <c r="C1009" s="9"/>
      <c r="D1009" s="9"/>
      <c r="E1009" s="14" t="s">
        <v>266</v>
      </c>
      <c r="F1009" s="15">
        <v>2480</v>
      </c>
      <c r="G1009" s="15">
        <v>4100</v>
      </c>
      <c r="H1009" s="51">
        <v>4500</v>
      </c>
      <c r="I1009" s="51">
        <v>4500</v>
      </c>
      <c r="J1009" s="51">
        <v>3762.93</v>
      </c>
      <c r="K1009" s="53">
        <f t="shared" si="22"/>
        <v>83.62066666666666</v>
      </c>
      <c r="L1009" s="16"/>
    </row>
    <row r="1010" spans="1:12" ht="12.75">
      <c r="A1010" s="9">
        <v>1004</v>
      </c>
      <c r="B1010" s="9" t="s">
        <v>732</v>
      </c>
      <c r="C1010" s="9" t="s">
        <v>733</v>
      </c>
      <c r="D1010" s="9">
        <v>4210</v>
      </c>
      <c r="E1010" s="14" t="s">
        <v>742</v>
      </c>
      <c r="F1010" s="15">
        <f>SUM(F1011:F1013)</f>
        <v>4650</v>
      </c>
      <c r="G1010" s="15">
        <f>SUM(G1011:G1013)</f>
        <v>9000</v>
      </c>
      <c r="H1010" s="51">
        <f>SUM(H1011:H1013)</f>
        <v>8000</v>
      </c>
      <c r="I1010" s="51">
        <f>SUM(I1011:I1013)</f>
        <v>6690</v>
      </c>
      <c r="J1010" s="51">
        <f>SUM(J1011:J1013)</f>
        <v>6638.24</v>
      </c>
      <c r="K1010" s="53">
        <f t="shared" si="22"/>
        <v>99.22630792227206</v>
      </c>
      <c r="L1010" s="16"/>
    </row>
    <row r="1011" spans="1:12" ht="25.5">
      <c r="A1011" s="9">
        <v>1005</v>
      </c>
      <c r="B1011" s="9"/>
      <c r="C1011" s="9"/>
      <c r="D1011" s="9"/>
      <c r="E1011" s="14" t="s">
        <v>676</v>
      </c>
      <c r="F1011" s="15">
        <v>2500</v>
      </c>
      <c r="G1011" s="15">
        <v>5000</v>
      </c>
      <c r="H1011" s="51">
        <v>4000</v>
      </c>
      <c r="I1011" s="51">
        <v>4000</v>
      </c>
      <c r="J1011" s="51">
        <v>3953.76</v>
      </c>
      <c r="K1011" s="53">
        <f t="shared" si="22"/>
        <v>98.84400000000001</v>
      </c>
      <c r="L1011" s="16"/>
    </row>
    <row r="1012" spans="1:12" ht="25.5">
      <c r="A1012" s="9">
        <v>1006</v>
      </c>
      <c r="B1012" s="9"/>
      <c r="C1012" s="9"/>
      <c r="D1012" s="9"/>
      <c r="E1012" s="14" t="s">
        <v>102</v>
      </c>
      <c r="F1012" s="15">
        <v>650</v>
      </c>
      <c r="G1012" s="15">
        <v>1000</v>
      </c>
      <c r="H1012" s="51">
        <v>1000</v>
      </c>
      <c r="I1012" s="51">
        <v>1000</v>
      </c>
      <c r="J1012" s="51">
        <v>995.08</v>
      </c>
      <c r="K1012" s="53">
        <f t="shared" si="22"/>
        <v>99.50800000000001</v>
      </c>
      <c r="L1012" s="16"/>
    </row>
    <row r="1013" spans="1:12" ht="25.5">
      <c r="A1013" s="9">
        <v>1007</v>
      </c>
      <c r="B1013" s="9"/>
      <c r="C1013" s="9"/>
      <c r="D1013" s="9"/>
      <c r="E1013" s="14" t="s">
        <v>682</v>
      </c>
      <c r="F1013" s="15">
        <v>1500</v>
      </c>
      <c r="G1013" s="15">
        <v>3000</v>
      </c>
      <c r="H1013" s="51">
        <v>3000</v>
      </c>
      <c r="I1013" s="51">
        <v>1690</v>
      </c>
      <c r="J1013" s="51">
        <v>1689.4</v>
      </c>
      <c r="K1013" s="53">
        <f t="shared" si="22"/>
        <v>99.96449704142012</v>
      </c>
      <c r="L1013" s="16"/>
    </row>
    <row r="1014" spans="1:12" ht="12.75">
      <c r="A1014" s="9">
        <v>1008</v>
      </c>
      <c r="B1014" s="9" t="s">
        <v>732</v>
      </c>
      <c r="C1014" s="9" t="s">
        <v>733</v>
      </c>
      <c r="D1014" s="9">
        <v>4240</v>
      </c>
      <c r="E1014" s="14" t="s">
        <v>136</v>
      </c>
      <c r="F1014" s="15">
        <f>SUM(F1015:F1017)</f>
        <v>1720</v>
      </c>
      <c r="G1014" s="15">
        <f>SUM(G1015:G1017)</f>
        <v>3800</v>
      </c>
      <c r="H1014" s="51">
        <f>SUM(H1015:H1017)</f>
        <v>5500</v>
      </c>
      <c r="I1014" s="51">
        <f>SUM(I1015:I1017)</f>
        <v>6810</v>
      </c>
      <c r="J1014" s="51">
        <f>SUM(J1015:J1017)</f>
        <v>6782.24</v>
      </c>
      <c r="K1014" s="53">
        <f t="shared" si="22"/>
        <v>99.59236417033773</v>
      </c>
      <c r="L1014" s="16"/>
    </row>
    <row r="1015" spans="1:12" ht="25.5">
      <c r="A1015" s="9">
        <v>1009</v>
      </c>
      <c r="B1015" s="9"/>
      <c r="C1015" s="9"/>
      <c r="D1015" s="9"/>
      <c r="E1015" s="14" t="s">
        <v>683</v>
      </c>
      <c r="F1015" s="15">
        <v>500</v>
      </c>
      <c r="G1015" s="15">
        <v>1500</v>
      </c>
      <c r="H1015" s="51">
        <v>1500</v>
      </c>
      <c r="I1015" s="51">
        <v>1500</v>
      </c>
      <c r="J1015" s="51">
        <v>1481.63</v>
      </c>
      <c r="K1015" s="53">
        <f t="shared" si="22"/>
        <v>98.77533333333334</v>
      </c>
      <c r="L1015" s="16"/>
    </row>
    <row r="1016" spans="1:12" ht="25.5">
      <c r="A1016" s="9">
        <v>1010</v>
      </c>
      <c r="B1016" s="9"/>
      <c r="C1016" s="9"/>
      <c r="D1016" s="9"/>
      <c r="E1016" s="14" t="s">
        <v>684</v>
      </c>
      <c r="F1016" s="15">
        <v>220</v>
      </c>
      <c r="G1016" s="15">
        <v>300</v>
      </c>
      <c r="H1016" s="51">
        <v>2000</v>
      </c>
      <c r="I1016" s="51">
        <v>2000</v>
      </c>
      <c r="J1016" s="51">
        <v>1998.11</v>
      </c>
      <c r="K1016" s="53">
        <f t="shared" si="22"/>
        <v>99.90549999999999</v>
      </c>
      <c r="L1016" s="16"/>
    </row>
    <row r="1017" spans="1:12" ht="25.5">
      <c r="A1017" s="9">
        <v>1011</v>
      </c>
      <c r="B1017" s="9"/>
      <c r="C1017" s="9"/>
      <c r="D1017" s="9"/>
      <c r="E1017" s="14" t="s">
        <v>685</v>
      </c>
      <c r="F1017" s="15">
        <v>1000</v>
      </c>
      <c r="G1017" s="15">
        <v>2000</v>
      </c>
      <c r="H1017" s="51">
        <v>2000</v>
      </c>
      <c r="I1017" s="51">
        <v>3310</v>
      </c>
      <c r="J1017" s="51">
        <v>3302.5</v>
      </c>
      <c r="K1017" s="53">
        <f t="shared" si="22"/>
        <v>99.77341389728097</v>
      </c>
      <c r="L1017" s="16"/>
    </row>
    <row r="1018" spans="1:12" ht="16.5" customHeight="1">
      <c r="A1018" s="9">
        <v>1012</v>
      </c>
      <c r="B1018" s="9"/>
      <c r="C1018" s="9"/>
      <c r="D1018" s="9">
        <v>4440</v>
      </c>
      <c r="E1018" s="14" t="s">
        <v>72</v>
      </c>
      <c r="F1018" s="15">
        <f>SUM(F1019:F1021)</f>
        <v>22979</v>
      </c>
      <c r="G1018" s="15">
        <f>SUM(G1019:G1021)</f>
        <v>28024</v>
      </c>
      <c r="H1018" s="51">
        <f>SUM(H1019:H1021)</f>
        <v>35537</v>
      </c>
      <c r="I1018" s="51">
        <f>SUM(I1019:I1021)</f>
        <v>38770</v>
      </c>
      <c r="J1018" s="51">
        <f>SUM(J1019:J1021)</f>
        <v>38770</v>
      </c>
      <c r="K1018" s="53">
        <f t="shared" si="22"/>
        <v>100</v>
      </c>
      <c r="L1018" s="16"/>
    </row>
    <row r="1019" spans="1:12" ht="38.25">
      <c r="A1019" s="9">
        <v>1013</v>
      </c>
      <c r="B1019" s="9"/>
      <c r="C1019" s="9"/>
      <c r="D1019" s="9"/>
      <c r="E1019" s="14" t="s">
        <v>267</v>
      </c>
      <c r="F1019" s="15">
        <v>11363</v>
      </c>
      <c r="G1019" s="15">
        <v>13480</v>
      </c>
      <c r="H1019" s="51">
        <v>18124</v>
      </c>
      <c r="I1019" s="51">
        <v>19949</v>
      </c>
      <c r="J1019" s="51">
        <v>19949</v>
      </c>
      <c r="K1019" s="53">
        <f t="shared" si="22"/>
        <v>100</v>
      </c>
      <c r="L1019" s="16"/>
    </row>
    <row r="1020" spans="1:12" ht="38.25">
      <c r="A1020" s="9">
        <v>1014</v>
      </c>
      <c r="B1020" s="9"/>
      <c r="C1020" s="9"/>
      <c r="D1020" s="9"/>
      <c r="E1020" s="14" t="s">
        <v>276</v>
      </c>
      <c r="F1020" s="15">
        <v>4593</v>
      </c>
      <c r="G1020" s="15">
        <v>7350</v>
      </c>
      <c r="H1020" s="51">
        <v>7154</v>
      </c>
      <c r="I1020" s="51">
        <v>8805</v>
      </c>
      <c r="J1020" s="51">
        <v>8805</v>
      </c>
      <c r="K1020" s="53">
        <f t="shared" si="22"/>
        <v>100</v>
      </c>
      <c r="L1020" s="16"/>
    </row>
    <row r="1021" spans="1:12" ht="38.25">
      <c r="A1021" s="9">
        <v>1015</v>
      </c>
      <c r="B1021" s="9"/>
      <c r="C1021" s="9"/>
      <c r="D1021" s="9"/>
      <c r="E1021" s="14" t="s">
        <v>277</v>
      </c>
      <c r="F1021" s="15">
        <v>7023</v>
      </c>
      <c r="G1021" s="15">
        <v>7194</v>
      </c>
      <c r="H1021" s="51">
        <v>10259</v>
      </c>
      <c r="I1021" s="51">
        <v>10016</v>
      </c>
      <c r="J1021" s="51">
        <v>10016</v>
      </c>
      <c r="K1021" s="53">
        <f t="shared" si="22"/>
        <v>100</v>
      </c>
      <c r="L1021" s="16"/>
    </row>
    <row r="1022" spans="1:12" ht="25.5">
      <c r="A1022" s="9">
        <v>1016</v>
      </c>
      <c r="B1022" s="9"/>
      <c r="C1022" s="26">
        <v>85412</v>
      </c>
      <c r="D1022" s="9"/>
      <c r="E1022" s="27" t="s">
        <v>273</v>
      </c>
      <c r="F1022" s="15"/>
      <c r="G1022" s="15" t="e">
        <f>SUM(G1032+#REF!+G1029+G1025+G1023)</f>
        <v>#REF!</v>
      </c>
      <c r="H1022" s="51">
        <f>SUM(H1032+H1029+H1025+H1023)</f>
        <v>36900</v>
      </c>
      <c r="I1022" s="51">
        <f>SUM(I1032+I1029+I1025+I1023)</f>
        <v>17093</v>
      </c>
      <c r="J1022" s="51">
        <f>SUM(J1032+J1029+J1025+J1023)</f>
        <v>17068.559999999998</v>
      </c>
      <c r="K1022" s="53">
        <f t="shared" si="22"/>
        <v>99.85701749254079</v>
      </c>
      <c r="L1022" s="16"/>
    </row>
    <row r="1023" spans="1:12" ht="12.75">
      <c r="A1023" s="9">
        <v>1017</v>
      </c>
      <c r="B1023" s="9"/>
      <c r="C1023" s="9"/>
      <c r="D1023" s="9">
        <v>4170</v>
      </c>
      <c r="E1023" s="14" t="s">
        <v>211</v>
      </c>
      <c r="F1023" s="15"/>
      <c r="G1023" s="15">
        <f>SUM(G1024)</f>
        <v>3500</v>
      </c>
      <c r="H1023" s="15">
        <f>SUM(H1024:H1024)</f>
        <v>3500</v>
      </c>
      <c r="I1023" s="15">
        <f>SUM(I1024:I1024)</f>
        <v>3500</v>
      </c>
      <c r="J1023" s="15">
        <f>SUM(J1024:J1024)</f>
        <v>3500</v>
      </c>
      <c r="K1023" s="53">
        <f t="shared" si="22"/>
        <v>100</v>
      </c>
      <c r="L1023" s="16"/>
    </row>
    <row r="1024" spans="1:12" ht="12.75">
      <c r="A1024" s="9">
        <v>1018</v>
      </c>
      <c r="B1024" s="9"/>
      <c r="C1024" s="9"/>
      <c r="D1024" s="9"/>
      <c r="E1024" s="14" t="s">
        <v>95</v>
      </c>
      <c r="F1024" s="15"/>
      <c r="G1024" s="15">
        <v>3500</v>
      </c>
      <c r="H1024" s="51">
        <v>3500</v>
      </c>
      <c r="I1024" s="51">
        <v>3500</v>
      </c>
      <c r="J1024" s="51">
        <v>3500</v>
      </c>
      <c r="K1024" s="53">
        <f t="shared" si="22"/>
        <v>100</v>
      </c>
      <c r="L1024" s="16"/>
    </row>
    <row r="1025" spans="1:12" ht="12.75">
      <c r="A1025" s="9">
        <v>1019</v>
      </c>
      <c r="B1025" s="9"/>
      <c r="C1025" s="9"/>
      <c r="D1025" s="9">
        <v>4210</v>
      </c>
      <c r="E1025" s="14" t="s">
        <v>742</v>
      </c>
      <c r="F1025" s="15"/>
      <c r="G1025" s="15">
        <f>SUM(G1026:G1027)</f>
        <v>2700</v>
      </c>
      <c r="H1025" s="15">
        <f>SUM(H1026:H1028)</f>
        <v>1900</v>
      </c>
      <c r="I1025" s="15">
        <f>SUM(I1026:I1028)</f>
        <v>0</v>
      </c>
      <c r="J1025" s="15">
        <f>SUM(J1026:J1028)</f>
        <v>0</v>
      </c>
      <c r="K1025" s="53" t="e">
        <f t="shared" si="22"/>
        <v>#DIV/0!</v>
      </c>
      <c r="L1025" s="16"/>
    </row>
    <row r="1026" spans="1:12" ht="16.5" customHeight="1">
      <c r="A1026" s="9">
        <v>1020</v>
      </c>
      <c r="B1026" s="9"/>
      <c r="C1026" s="9"/>
      <c r="D1026" s="9"/>
      <c r="E1026" s="14" t="s">
        <v>96</v>
      </c>
      <c r="F1026" s="15"/>
      <c r="G1026" s="15">
        <v>2000</v>
      </c>
      <c r="H1026" s="51">
        <v>1500</v>
      </c>
      <c r="I1026" s="51">
        <v>0</v>
      </c>
      <c r="J1026" s="51">
        <v>0</v>
      </c>
      <c r="K1026" s="53" t="e">
        <f t="shared" si="22"/>
        <v>#DIV/0!</v>
      </c>
      <c r="L1026" s="16"/>
    </row>
    <row r="1027" spans="1:12" ht="12.75">
      <c r="A1027" s="9">
        <v>1021</v>
      </c>
      <c r="B1027" s="9"/>
      <c r="C1027" s="9"/>
      <c r="D1027" s="9"/>
      <c r="E1027" s="14" t="s">
        <v>97</v>
      </c>
      <c r="F1027" s="15"/>
      <c r="G1027" s="15">
        <v>700</v>
      </c>
      <c r="H1027" s="51">
        <v>400</v>
      </c>
      <c r="I1027" s="51">
        <v>0</v>
      </c>
      <c r="J1027" s="51">
        <v>0</v>
      </c>
      <c r="K1027" s="53" t="e">
        <f t="shared" si="22"/>
        <v>#DIV/0!</v>
      </c>
      <c r="L1027" s="16"/>
    </row>
    <row r="1028" spans="1:12" ht="12.75">
      <c r="A1028" s="9">
        <v>1022</v>
      </c>
      <c r="B1028" s="9"/>
      <c r="C1028" s="9"/>
      <c r="D1028" s="9"/>
      <c r="E1028" s="14" t="s">
        <v>62</v>
      </c>
      <c r="F1028" s="15"/>
      <c r="G1028" s="15"/>
      <c r="H1028" s="51">
        <v>0</v>
      </c>
      <c r="I1028" s="51">
        <v>0</v>
      </c>
      <c r="J1028" s="51"/>
      <c r="K1028" s="53" t="e">
        <f t="shared" si="22"/>
        <v>#DIV/0!</v>
      </c>
      <c r="L1028" s="16"/>
    </row>
    <row r="1029" spans="1:12" ht="12.75">
      <c r="A1029" s="9">
        <v>1023</v>
      </c>
      <c r="B1029" s="9"/>
      <c r="C1029" s="9"/>
      <c r="D1029" s="9">
        <v>4300</v>
      </c>
      <c r="E1029" s="14" t="s">
        <v>807</v>
      </c>
      <c r="F1029" s="15"/>
      <c r="G1029" s="15">
        <f>SUM(G1030:G1031)</f>
        <v>34000</v>
      </c>
      <c r="H1029" s="51">
        <f>SUM(H1030:H1031)</f>
        <v>26000</v>
      </c>
      <c r="I1029" s="51">
        <f>SUM(I1030:I1031)</f>
        <v>12243</v>
      </c>
      <c r="J1029" s="51">
        <f>SUM(J1030:J1031)</f>
        <v>12222.16</v>
      </c>
      <c r="K1029" s="53">
        <f t="shared" si="22"/>
        <v>99.82978028261047</v>
      </c>
      <c r="L1029" s="16"/>
    </row>
    <row r="1030" spans="1:12" ht="16.5" customHeight="1">
      <c r="A1030" s="9">
        <v>1024</v>
      </c>
      <c r="B1030" s="9"/>
      <c r="C1030" s="9"/>
      <c r="D1030" s="9"/>
      <c r="E1030" s="14" t="s">
        <v>274</v>
      </c>
      <c r="F1030" s="15"/>
      <c r="G1030" s="15">
        <v>18000</v>
      </c>
      <c r="H1030" s="51">
        <v>12000</v>
      </c>
      <c r="I1030" s="51">
        <v>0</v>
      </c>
      <c r="J1030" s="51">
        <v>0</v>
      </c>
      <c r="K1030" s="53" t="e">
        <f t="shared" si="22"/>
        <v>#DIV/0!</v>
      </c>
      <c r="L1030" s="16"/>
    </row>
    <row r="1031" spans="1:12" ht="12.75">
      <c r="A1031" s="9">
        <v>1025</v>
      </c>
      <c r="B1031" s="9"/>
      <c r="C1031" s="9"/>
      <c r="D1031" s="9"/>
      <c r="E1031" s="14" t="s">
        <v>275</v>
      </c>
      <c r="F1031" s="15"/>
      <c r="G1031" s="15">
        <v>16000</v>
      </c>
      <c r="H1031" s="51">
        <v>14000</v>
      </c>
      <c r="I1031" s="51">
        <v>12243</v>
      </c>
      <c r="J1031" s="51">
        <v>12222.16</v>
      </c>
      <c r="K1031" s="53">
        <f t="shared" si="22"/>
        <v>99.82978028261047</v>
      </c>
      <c r="L1031" s="16"/>
    </row>
    <row r="1032" spans="1:12" ht="12.75">
      <c r="A1032" s="9">
        <v>1026</v>
      </c>
      <c r="B1032" s="9"/>
      <c r="C1032" s="9"/>
      <c r="D1032" s="9">
        <v>4420</v>
      </c>
      <c r="E1032" s="14" t="s">
        <v>585</v>
      </c>
      <c r="F1032" s="15"/>
      <c r="G1032" s="15">
        <f>SUM(G1033:G1034)</f>
        <v>6300</v>
      </c>
      <c r="H1032" s="51">
        <f>SUM(H1033:H1034)</f>
        <v>5500</v>
      </c>
      <c r="I1032" s="51">
        <f>SUM(I1033:I1034)</f>
        <v>1350</v>
      </c>
      <c r="J1032" s="51">
        <f>SUM(J1033:J1034)</f>
        <v>1346.4</v>
      </c>
      <c r="K1032" s="53">
        <f t="shared" si="22"/>
        <v>99.73333333333333</v>
      </c>
      <c r="L1032" s="16"/>
    </row>
    <row r="1033" spans="1:12" ht="30.75" customHeight="1">
      <c r="A1033" s="9">
        <v>1027</v>
      </c>
      <c r="B1033" s="9"/>
      <c r="C1033" s="9"/>
      <c r="D1033" s="9"/>
      <c r="E1033" s="14" t="s">
        <v>403</v>
      </c>
      <c r="F1033" s="15"/>
      <c r="G1033" s="15">
        <v>3000</v>
      </c>
      <c r="H1033" s="51">
        <v>3000</v>
      </c>
      <c r="I1033" s="51">
        <v>0</v>
      </c>
      <c r="J1033" s="51">
        <v>0</v>
      </c>
      <c r="K1033" s="53" t="e">
        <f t="shared" si="22"/>
        <v>#DIV/0!</v>
      </c>
      <c r="L1033" s="16"/>
    </row>
    <row r="1034" spans="1:12" ht="15" customHeight="1">
      <c r="A1034" s="9">
        <v>1028</v>
      </c>
      <c r="B1034" s="9"/>
      <c r="C1034" s="9"/>
      <c r="D1034" s="9"/>
      <c r="E1034" s="14" t="s">
        <v>402</v>
      </c>
      <c r="F1034" s="15"/>
      <c r="G1034" s="15">
        <v>3300</v>
      </c>
      <c r="H1034" s="51">
        <v>2500</v>
      </c>
      <c r="I1034" s="51">
        <v>1350</v>
      </c>
      <c r="J1034" s="51">
        <v>1346.4</v>
      </c>
      <c r="K1034" s="53">
        <f t="shared" si="22"/>
        <v>99.73333333333333</v>
      </c>
      <c r="L1034" s="16"/>
    </row>
    <row r="1035" spans="1:12" ht="12.75">
      <c r="A1035" s="9">
        <v>1029</v>
      </c>
      <c r="B1035" s="9" t="s">
        <v>732</v>
      </c>
      <c r="C1035" s="13">
        <v>85415</v>
      </c>
      <c r="D1035" s="13" t="s">
        <v>734</v>
      </c>
      <c r="E1035" s="18" t="s">
        <v>606</v>
      </c>
      <c r="F1035" s="19" t="e">
        <f>SUM(#REF!)</f>
        <v>#REF!</v>
      </c>
      <c r="G1035" s="19">
        <f>SUM(G1036)</f>
        <v>83300</v>
      </c>
      <c r="H1035" s="53">
        <f>SUM(H1036)</f>
        <v>55000</v>
      </c>
      <c r="I1035" s="53">
        <f>SUM(I1036+I1041)</f>
        <v>58078</v>
      </c>
      <c r="J1035" s="53">
        <f>SUM(J1036+J1041)</f>
        <v>46848.43</v>
      </c>
      <c r="K1035" s="53">
        <f t="shared" si="22"/>
        <v>80.6646750921175</v>
      </c>
      <c r="L1035" s="20" t="e">
        <f>SUM(#REF!)</f>
        <v>#REF!</v>
      </c>
    </row>
    <row r="1036" spans="1:12" ht="12.75">
      <c r="A1036" s="9">
        <v>1030</v>
      </c>
      <c r="B1036" s="9"/>
      <c r="C1036" s="9"/>
      <c r="D1036" s="9">
        <v>3260</v>
      </c>
      <c r="E1036" s="14" t="s">
        <v>709</v>
      </c>
      <c r="F1036" s="15">
        <v>0</v>
      </c>
      <c r="G1036" s="15">
        <f>SUM(G1037:G1039)</f>
        <v>83300</v>
      </c>
      <c r="H1036" s="51">
        <f>SUM(H1037:H1039)</f>
        <v>55000</v>
      </c>
      <c r="I1036" s="51">
        <f>SUM(I1037:I1040)</f>
        <v>46096</v>
      </c>
      <c r="J1036" s="51">
        <f>SUM(J1037:J1040)</f>
        <v>43142.75</v>
      </c>
      <c r="K1036" s="53">
        <f t="shared" si="22"/>
        <v>93.59326188823324</v>
      </c>
      <c r="L1036" s="16"/>
    </row>
    <row r="1037" spans="1:12" ht="12.75">
      <c r="A1037" s="9">
        <v>1031</v>
      </c>
      <c r="B1037" s="9"/>
      <c r="C1037" s="9"/>
      <c r="D1037" s="9"/>
      <c r="E1037" s="14" t="s">
        <v>19</v>
      </c>
      <c r="F1037" s="15">
        <v>0</v>
      </c>
      <c r="G1037" s="15">
        <v>52000</v>
      </c>
      <c r="H1037" s="51">
        <v>30000</v>
      </c>
      <c r="I1037" s="51">
        <v>23000</v>
      </c>
      <c r="J1037" s="51">
        <v>21694.55</v>
      </c>
      <c r="K1037" s="53">
        <f t="shared" si="22"/>
        <v>94.3241304347826</v>
      </c>
      <c r="L1037" s="16"/>
    </row>
    <row r="1038" spans="1:12" ht="12.75">
      <c r="A1038" s="9">
        <v>1032</v>
      </c>
      <c r="B1038" s="9"/>
      <c r="C1038" s="9"/>
      <c r="D1038" s="9"/>
      <c r="E1038" s="14" t="s">
        <v>20</v>
      </c>
      <c r="F1038" s="15">
        <v>0</v>
      </c>
      <c r="G1038" s="15">
        <v>20600</v>
      </c>
      <c r="H1038" s="51">
        <v>17000</v>
      </c>
      <c r="I1038" s="51">
        <v>11000</v>
      </c>
      <c r="J1038" s="51">
        <v>9354.2</v>
      </c>
      <c r="K1038" s="53">
        <f t="shared" si="22"/>
        <v>85.03818181818183</v>
      </c>
      <c r="L1038" s="16"/>
    </row>
    <row r="1039" spans="1:12" ht="13.5" customHeight="1">
      <c r="A1039" s="9">
        <v>1033</v>
      </c>
      <c r="B1039" s="9"/>
      <c r="C1039" s="9"/>
      <c r="D1039" s="9"/>
      <c r="E1039" s="14" t="s">
        <v>107</v>
      </c>
      <c r="F1039" s="15">
        <v>0</v>
      </c>
      <c r="G1039" s="15">
        <v>10700</v>
      </c>
      <c r="H1039" s="51">
        <v>8000</v>
      </c>
      <c r="I1039" s="51">
        <v>4200</v>
      </c>
      <c r="J1039" s="51">
        <v>4198</v>
      </c>
      <c r="K1039" s="53">
        <f t="shared" si="22"/>
        <v>99.95238095238095</v>
      </c>
      <c r="L1039" s="16"/>
    </row>
    <row r="1040" spans="1:12" ht="13.5" customHeight="1">
      <c r="A1040" s="9">
        <v>1034</v>
      </c>
      <c r="B1040" s="9"/>
      <c r="C1040" s="9"/>
      <c r="D1040" s="9"/>
      <c r="E1040" s="14" t="s">
        <v>108</v>
      </c>
      <c r="F1040" s="15"/>
      <c r="G1040" s="15"/>
      <c r="H1040" s="51">
        <v>0</v>
      </c>
      <c r="I1040" s="51">
        <v>7896</v>
      </c>
      <c r="J1040" s="51">
        <v>7896</v>
      </c>
      <c r="K1040" s="53">
        <f t="shared" si="22"/>
        <v>100</v>
      </c>
      <c r="L1040" s="16"/>
    </row>
    <row r="1041" spans="1:12" s="48" customFormat="1" ht="13.5" customHeight="1">
      <c r="A1041" s="9">
        <v>1035</v>
      </c>
      <c r="B1041" s="26"/>
      <c r="C1041" s="26"/>
      <c r="D1041" s="26">
        <v>4240</v>
      </c>
      <c r="E1041" s="27" t="s">
        <v>136</v>
      </c>
      <c r="F1041" s="28"/>
      <c r="G1041" s="28"/>
      <c r="H1041" s="55">
        <f>SUM(H1042:H1043)</f>
        <v>0</v>
      </c>
      <c r="I1041" s="55">
        <f>SUM(I1042:I1043)</f>
        <v>11982</v>
      </c>
      <c r="J1041" s="55">
        <f>SUM(J1042:J1043)</f>
        <v>3705.68</v>
      </c>
      <c r="K1041" s="53">
        <f t="shared" si="22"/>
        <v>30.92705725254548</v>
      </c>
      <c r="L1041" s="47"/>
    </row>
    <row r="1042" spans="1:12" ht="13.5" customHeight="1">
      <c r="A1042" s="9">
        <v>1036</v>
      </c>
      <c r="B1042" s="9"/>
      <c r="C1042" s="9"/>
      <c r="D1042" s="9"/>
      <c r="E1042" s="14" t="s">
        <v>240</v>
      </c>
      <c r="F1042" s="15"/>
      <c r="G1042" s="15"/>
      <c r="H1042" s="51">
        <v>0</v>
      </c>
      <c r="I1042" s="51">
        <v>10862</v>
      </c>
      <c r="J1042" s="51">
        <v>2585.68</v>
      </c>
      <c r="K1042" s="53">
        <f t="shared" si="22"/>
        <v>23.804824157613698</v>
      </c>
      <c r="L1042" s="16"/>
    </row>
    <row r="1043" spans="1:12" ht="13.5" customHeight="1">
      <c r="A1043" s="9">
        <v>1037</v>
      </c>
      <c r="B1043" s="9"/>
      <c r="C1043" s="9"/>
      <c r="D1043" s="9"/>
      <c r="E1043" s="14" t="s">
        <v>241</v>
      </c>
      <c r="F1043" s="15"/>
      <c r="G1043" s="15"/>
      <c r="H1043" s="51">
        <v>0</v>
      </c>
      <c r="I1043" s="51">
        <v>1120</v>
      </c>
      <c r="J1043" s="51">
        <v>1120</v>
      </c>
      <c r="K1043" s="53">
        <f t="shared" si="22"/>
        <v>100</v>
      </c>
      <c r="L1043" s="16"/>
    </row>
    <row r="1044" spans="1:12" ht="12.75">
      <c r="A1044" s="9">
        <v>1038</v>
      </c>
      <c r="B1044" s="108" t="s">
        <v>474</v>
      </c>
      <c r="C1044" s="109"/>
      <c r="D1044" s="109"/>
      <c r="E1044" s="109"/>
      <c r="F1044" s="21" t="e">
        <f>SUM(F989+F1035)</f>
        <v>#REF!</v>
      </c>
      <c r="G1044" s="36" t="e">
        <f>SUM(G989+G1022+G1035)</f>
        <v>#REF!</v>
      </c>
      <c r="H1044" s="56">
        <f>SUM(H989+H1022+H1035)</f>
        <v>797337</v>
      </c>
      <c r="I1044" s="56">
        <f>SUM(I989+I1022+I1035)</f>
        <v>825341</v>
      </c>
      <c r="J1044" s="56">
        <f>SUM(J989+J1022+J1035)</f>
        <v>787721.9599999998</v>
      </c>
      <c r="K1044" s="53">
        <f t="shared" si="22"/>
        <v>95.44200033683046</v>
      </c>
      <c r="L1044" s="22" t="e">
        <f>SUM(L989+#REF!+#REF!+L1035+#REF!+#REF!)</f>
        <v>#REF!</v>
      </c>
    </row>
    <row r="1045" spans="1:12" ht="12.75">
      <c r="A1045" s="9">
        <v>1039</v>
      </c>
      <c r="B1045" s="9">
        <v>900</v>
      </c>
      <c r="C1045" s="13">
        <v>90003</v>
      </c>
      <c r="D1045" s="13" t="s">
        <v>734</v>
      </c>
      <c r="E1045" s="18" t="s">
        <v>137</v>
      </c>
      <c r="F1045" s="19">
        <f>SUM(F1046)</f>
        <v>200000</v>
      </c>
      <c r="G1045" s="19">
        <f>SUM(G1046)</f>
        <v>333000</v>
      </c>
      <c r="H1045" s="53">
        <f>SUM(H1046+H1054)</f>
        <v>553000</v>
      </c>
      <c r="I1045" s="53">
        <f>SUM(I1046+I1054)</f>
        <v>554246</v>
      </c>
      <c r="J1045" s="53">
        <f>SUM(J1046+J1054)</f>
        <v>539735.3300000001</v>
      </c>
      <c r="K1045" s="53">
        <f t="shared" si="22"/>
        <v>97.38190803361687</v>
      </c>
      <c r="L1045" s="20">
        <f>SUM(L1046)</f>
        <v>0</v>
      </c>
    </row>
    <row r="1046" spans="1:12" ht="12.75">
      <c r="A1046" s="9">
        <v>1040</v>
      </c>
      <c r="B1046" s="9" t="s">
        <v>732</v>
      </c>
      <c r="C1046" s="9" t="s">
        <v>733</v>
      </c>
      <c r="D1046" s="9">
        <v>4300</v>
      </c>
      <c r="E1046" s="14" t="s">
        <v>807</v>
      </c>
      <c r="F1046" s="15">
        <f>SUM(F1050:F1050)</f>
        <v>200000</v>
      </c>
      <c r="G1046" s="15">
        <f>SUM(G1047:G1050)</f>
        <v>333000</v>
      </c>
      <c r="H1046" s="51">
        <f>SUM(H1047:H1051)</f>
        <v>550000</v>
      </c>
      <c r="I1046" s="51">
        <f>SUM(I1047:I1053)</f>
        <v>554246</v>
      </c>
      <c r="J1046" s="51">
        <f>SUM(J1047:J1053)</f>
        <v>539735.3300000001</v>
      </c>
      <c r="K1046" s="53">
        <f t="shared" si="22"/>
        <v>97.38190803361687</v>
      </c>
      <c r="L1046" s="16">
        <f>SUM(L1050:L1050)</f>
        <v>0</v>
      </c>
    </row>
    <row r="1047" spans="1:12" ht="12.75">
      <c r="A1047" s="9">
        <v>1041</v>
      </c>
      <c r="B1047" s="9"/>
      <c r="C1047" s="9"/>
      <c r="D1047" s="9"/>
      <c r="E1047" s="14" t="s">
        <v>536</v>
      </c>
      <c r="F1047" s="15"/>
      <c r="G1047" s="15">
        <v>30000</v>
      </c>
      <c r="H1047" s="51">
        <v>30000</v>
      </c>
      <c r="I1047" s="51">
        <v>39000</v>
      </c>
      <c r="J1047" s="51">
        <v>34500.82</v>
      </c>
      <c r="K1047" s="53">
        <f t="shared" si="22"/>
        <v>88.46364102564102</v>
      </c>
      <c r="L1047" s="16"/>
    </row>
    <row r="1048" spans="1:12" ht="12.75">
      <c r="A1048" s="9">
        <v>1042</v>
      </c>
      <c r="B1048" s="9"/>
      <c r="C1048" s="9"/>
      <c r="D1048" s="9"/>
      <c r="E1048" s="14" t="s">
        <v>289</v>
      </c>
      <c r="F1048" s="15"/>
      <c r="G1048" s="15">
        <v>5000</v>
      </c>
      <c r="H1048" s="51">
        <v>3000</v>
      </c>
      <c r="I1048" s="51">
        <v>10000</v>
      </c>
      <c r="J1048" s="51">
        <v>8470.12</v>
      </c>
      <c r="K1048" s="53">
        <f t="shared" si="22"/>
        <v>84.70120000000001</v>
      </c>
      <c r="L1048" s="16"/>
    </row>
    <row r="1049" spans="1:12" ht="13.5" customHeight="1">
      <c r="A1049" s="9">
        <v>1043</v>
      </c>
      <c r="B1049" s="9"/>
      <c r="C1049" s="9"/>
      <c r="D1049" s="9"/>
      <c r="E1049" s="42" t="s">
        <v>490</v>
      </c>
      <c r="F1049" s="43"/>
      <c r="G1049" s="43">
        <v>18000</v>
      </c>
      <c r="H1049" s="52">
        <v>60000</v>
      </c>
      <c r="I1049" s="52">
        <v>26000</v>
      </c>
      <c r="J1049" s="52">
        <v>24207.68</v>
      </c>
      <c r="K1049" s="53">
        <f t="shared" si="22"/>
        <v>93.10646153846153</v>
      </c>
      <c r="L1049" s="16"/>
    </row>
    <row r="1050" spans="1:12" ht="12.75">
      <c r="A1050" s="9">
        <v>1044</v>
      </c>
      <c r="B1050" s="9"/>
      <c r="C1050" s="9"/>
      <c r="D1050" s="9"/>
      <c r="E1050" s="14" t="s">
        <v>483</v>
      </c>
      <c r="F1050" s="15">
        <v>200000</v>
      </c>
      <c r="G1050" s="15">
        <v>280000</v>
      </c>
      <c r="H1050" s="51">
        <v>337000</v>
      </c>
      <c r="I1050" s="51">
        <v>349000</v>
      </c>
      <c r="J1050" s="51">
        <v>344846.83</v>
      </c>
      <c r="K1050" s="53">
        <f t="shared" si="22"/>
        <v>98.80997994269342</v>
      </c>
      <c r="L1050" s="16"/>
    </row>
    <row r="1051" spans="1:12" ht="12.75">
      <c r="A1051" s="9">
        <v>1045</v>
      </c>
      <c r="B1051" s="9"/>
      <c r="C1051" s="9"/>
      <c r="D1051" s="9"/>
      <c r="E1051" s="14" t="s">
        <v>756</v>
      </c>
      <c r="F1051" s="15"/>
      <c r="G1051" s="15"/>
      <c r="H1051" s="51">
        <v>120000</v>
      </c>
      <c r="I1051" s="51">
        <v>127000</v>
      </c>
      <c r="J1051" s="51">
        <v>124463.88</v>
      </c>
      <c r="K1051" s="53">
        <f t="shared" si="22"/>
        <v>98.00305511811024</v>
      </c>
      <c r="L1051" s="16"/>
    </row>
    <row r="1052" spans="1:12" ht="12.75">
      <c r="A1052" s="9">
        <v>1046</v>
      </c>
      <c r="B1052" s="9"/>
      <c r="C1052" s="9"/>
      <c r="D1052" s="9"/>
      <c r="E1052" s="14" t="s">
        <v>242</v>
      </c>
      <c r="F1052" s="15"/>
      <c r="G1052" s="15"/>
      <c r="H1052" s="51">
        <v>0</v>
      </c>
      <c r="I1052" s="51">
        <v>1422</v>
      </c>
      <c r="J1052" s="51">
        <v>1422</v>
      </c>
      <c r="K1052" s="53">
        <f t="shared" si="22"/>
        <v>100</v>
      </c>
      <c r="L1052" s="16"/>
    </row>
    <row r="1053" spans="1:12" ht="12.75">
      <c r="A1053" s="9">
        <v>1047</v>
      </c>
      <c r="B1053" s="9"/>
      <c r="C1053" s="9"/>
      <c r="D1053" s="9"/>
      <c r="E1053" s="14" t="s">
        <v>243</v>
      </c>
      <c r="F1053" s="15"/>
      <c r="G1053" s="15"/>
      <c r="H1053" s="51">
        <v>0</v>
      </c>
      <c r="I1053" s="51">
        <v>1824</v>
      </c>
      <c r="J1053" s="51">
        <v>1824</v>
      </c>
      <c r="K1053" s="53">
        <f t="shared" si="22"/>
        <v>100</v>
      </c>
      <c r="L1053" s="16"/>
    </row>
    <row r="1054" spans="1:12" ht="12.75">
      <c r="A1054" s="9">
        <v>1048</v>
      </c>
      <c r="B1054" s="9"/>
      <c r="C1054" s="9"/>
      <c r="D1054" s="9">
        <v>4430</v>
      </c>
      <c r="E1054" s="14" t="s">
        <v>808</v>
      </c>
      <c r="F1054" s="15"/>
      <c r="G1054" s="15"/>
      <c r="H1054" s="51">
        <f>SUM(H1055)</f>
        <v>3000</v>
      </c>
      <c r="I1054" s="51">
        <f>SUM(I1055)</f>
        <v>0</v>
      </c>
      <c r="J1054" s="51">
        <f>SUM(J1055)</f>
        <v>0</v>
      </c>
      <c r="K1054" s="53" t="e">
        <f t="shared" si="22"/>
        <v>#DIV/0!</v>
      </c>
      <c r="L1054" s="16"/>
    </row>
    <row r="1055" spans="1:12" ht="12.75">
      <c r="A1055" s="9">
        <v>1049</v>
      </c>
      <c r="B1055" s="9"/>
      <c r="C1055" s="9"/>
      <c r="D1055" s="9"/>
      <c r="E1055" s="14" t="s">
        <v>797</v>
      </c>
      <c r="F1055" s="15"/>
      <c r="G1055" s="15"/>
      <c r="H1055" s="51">
        <v>3000</v>
      </c>
      <c r="I1055" s="51">
        <v>0</v>
      </c>
      <c r="J1055" s="51">
        <v>0</v>
      </c>
      <c r="K1055" s="53" t="e">
        <f aca="true" t="shared" si="23" ref="K1055:K1133">SUM(J1055/I1055)*100</f>
        <v>#DIV/0!</v>
      </c>
      <c r="L1055" s="16"/>
    </row>
    <row r="1056" spans="1:12" ht="12.75">
      <c r="A1056" s="9">
        <v>1050</v>
      </c>
      <c r="B1056" s="9" t="s">
        <v>732</v>
      </c>
      <c r="C1056" s="13">
        <v>90004</v>
      </c>
      <c r="D1056" s="13" t="s">
        <v>734</v>
      </c>
      <c r="E1056" s="18" t="s">
        <v>138</v>
      </c>
      <c r="F1056" s="19">
        <f>SUM(F1057+F1060)</f>
        <v>81000</v>
      </c>
      <c r="G1056" s="19" t="e">
        <f>SUM(G1057+G1060+#REF!)</f>
        <v>#REF!</v>
      </c>
      <c r="H1056" s="53">
        <f>SUM(H1057+H1060)</f>
        <v>622000</v>
      </c>
      <c r="I1056" s="53">
        <f>SUM(I1057+I1060)</f>
        <v>572000</v>
      </c>
      <c r="J1056" s="53">
        <f>SUM(J1057+J1060)</f>
        <v>548819.2999999999</v>
      </c>
      <c r="K1056" s="53">
        <f t="shared" si="23"/>
        <v>95.94743006993006</v>
      </c>
      <c r="L1056" s="20">
        <f>SUM(L1057+L1060)</f>
        <v>0</v>
      </c>
    </row>
    <row r="1057" spans="1:12" ht="12.75">
      <c r="A1057" s="9">
        <v>1051</v>
      </c>
      <c r="B1057" s="9" t="s">
        <v>732</v>
      </c>
      <c r="C1057" s="9" t="s">
        <v>733</v>
      </c>
      <c r="D1057" s="9">
        <v>4210</v>
      </c>
      <c r="E1057" s="14" t="s">
        <v>742</v>
      </c>
      <c r="F1057" s="15">
        <f>SUM(F1058:F1059)</f>
        <v>26000</v>
      </c>
      <c r="G1057" s="15">
        <f>SUM(G1058:G1059)</f>
        <v>59000</v>
      </c>
      <c r="H1057" s="51">
        <f>SUM(H1058:H1059)</f>
        <v>51000</v>
      </c>
      <c r="I1057" s="51">
        <f>SUM(I1058:I1059)</f>
        <v>1000</v>
      </c>
      <c r="J1057" s="51">
        <f>SUM(J1058:J1059)</f>
        <v>0</v>
      </c>
      <c r="K1057" s="53">
        <f t="shared" si="23"/>
        <v>0</v>
      </c>
      <c r="L1057" s="16">
        <f>SUM(L1058:L1059)</f>
        <v>0</v>
      </c>
    </row>
    <row r="1058" spans="1:12" ht="12.75">
      <c r="A1058" s="9">
        <v>1052</v>
      </c>
      <c r="B1058" s="9" t="s">
        <v>732</v>
      </c>
      <c r="C1058" s="9" t="s">
        <v>733</v>
      </c>
      <c r="D1058" s="9"/>
      <c r="E1058" s="14" t="s">
        <v>140</v>
      </c>
      <c r="F1058" s="15">
        <v>1000</v>
      </c>
      <c r="G1058" s="15">
        <v>1000</v>
      </c>
      <c r="H1058" s="51">
        <v>1000</v>
      </c>
      <c r="I1058" s="51">
        <v>1000</v>
      </c>
      <c r="J1058" s="51">
        <v>0</v>
      </c>
      <c r="K1058" s="53">
        <f t="shared" si="23"/>
        <v>0</v>
      </c>
      <c r="L1058" s="16"/>
    </row>
    <row r="1059" spans="1:12" ht="12.75">
      <c r="A1059" s="9">
        <v>1053</v>
      </c>
      <c r="B1059" s="9"/>
      <c r="C1059" s="9"/>
      <c r="D1059" s="9"/>
      <c r="E1059" s="14" t="s">
        <v>535</v>
      </c>
      <c r="F1059" s="15">
        <v>25000</v>
      </c>
      <c r="G1059" s="15">
        <v>58000</v>
      </c>
      <c r="H1059" s="51">
        <v>50000</v>
      </c>
      <c r="I1059" s="51">
        <v>0</v>
      </c>
      <c r="J1059" s="51">
        <v>0</v>
      </c>
      <c r="K1059" s="53" t="e">
        <f t="shared" si="23"/>
        <v>#DIV/0!</v>
      </c>
      <c r="L1059" s="16"/>
    </row>
    <row r="1060" spans="1:12" ht="12.75">
      <c r="A1060" s="9">
        <v>1054</v>
      </c>
      <c r="B1060" s="9"/>
      <c r="C1060" s="9"/>
      <c r="D1060" s="9">
        <v>4300</v>
      </c>
      <c r="E1060" s="14" t="s">
        <v>807</v>
      </c>
      <c r="F1060" s="15">
        <f>SUM(F1061:F1062)</f>
        <v>55000</v>
      </c>
      <c r="G1060" s="15">
        <f>SUM(G1061:G1065)</f>
        <v>410000</v>
      </c>
      <c r="H1060" s="51">
        <f>SUM(H1061:H1065)</f>
        <v>571000</v>
      </c>
      <c r="I1060" s="51">
        <f>SUM(I1061:I1066)</f>
        <v>571000</v>
      </c>
      <c r="J1060" s="51">
        <f>SUM(J1061:J1066)</f>
        <v>548819.2999999999</v>
      </c>
      <c r="K1060" s="53">
        <f t="shared" si="23"/>
        <v>96.11546409807355</v>
      </c>
      <c r="L1060" s="16">
        <f>SUM(L1061:L1062)</f>
        <v>0</v>
      </c>
    </row>
    <row r="1061" spans="1:12" ht="12.75">
      <c r="A1061" s="9">
        <v>1055</v>
      </c>
      <c r="B1061" s="9"/>
      <c r="C1061" s="9"/>
      <c r="D1061" s="9"/>
      <c r="E1061" s="14" t="s">
        <v>404</v>
      </c>
      <c r="F1061" s="15">
        <v>45000</v>
      </c>
      <c r="G1061" s="15">
        <v>255000</v>
      </c>
      <c r="H1061" s="51">
        <v>290000</v>
      </c>
      <c r="I1061" s="51">
        <v>321000</v>
      </c>
      <c r="J1061" s="51">
        <v>304662.62</v>
      </c>
      <c r="K1061" s="53">
        <f t="shared" si="23"/>
        <v>94.91047352024921</v>
      </c>
      <c r="L1061" s="16"/>
    </row>
    <row r="1062" spans="1:12" ht="12.75">
      <c r="A1062" s="9">
        <v>1056</v>
      </c>
      <c r="B1062" s="9"/>
      <c r="C1062" s="9"/>
      <c r="D1062" s="9"/>
      <c r="E1062" s="14" t="s">
        <v>484</v>
      </c>
      <c r="F1062" s="15">
        <v>10000</v>
      </c>
      <c r="G1062" s="15">
        <v>105000</v>
      </c>
      <c r="H1062" s="51">
        <v>150000</v>
      </c>
      <c r="I1062" s="51">
        <v>119000</v>
      </c>
      <c r="J1062" s="51">
        <v>118581.14</v>
      </c>
      <c r="K1062" s="53">
        <f t="shared" si="23"/>
        <v>99.64801680672268</v>
      </c>
      <c r="L1062" s="16"/>
    </row>
    <row r="1063" spans="1:12" ht="25.5">
      <c r="A1063" s="9">
        <v>1057</v>
      </c>
      <c r="B1063" s="9"/>
      <c r="C1063" s="9"/>
      <c r="D1063" s="9"/>
      <c r="E1063" s="14" t="s">
        <v>801</v>
      </c>
      <c r="F1063" s="15"/>
      <c r="G1063" s="15">
        <v>30000</v>
      </c>
      <c r="H1063" s="51">
        <v>61000</v>
      </c>
      <c r="I1063" s="51">
        <v>42000</v>
      </c>
      <c r="J1063" s="51">
        <v>40806.59</v>
      </c>
      <c r="K1063" s="53">
        <f t="shared" si="23"/>
        <v>97.15854761904761</v>
      </c>
      <c r="L1063" s="16"/>
    </row>
    <row r="1064" spans="1:12" ht="12.75">
      <c r="A1064" s="9">
        <v>1058</v>
      </c>
      <c r="B1064" s="9"/>
      <c r="C1064" s="9"/>
      <c r="D1064" s="9"/>
      <c r="E1064" s="14" t="s">
        <v>757</v>
      </c>
      <c r="F1064" s="15"/>
      <c r="G1064" s="15"/>
      <c r="H1064" s="51">
        <v>40000</v>
      </c>
      <c r="I1064" s="51">
        <v>31000</v>
      </c>
      <c r="J1064" s="51">
        <v>30636.24</v>
      </c>
      <c r="K1064" s="53">
        <f t="shared" si="23"/>
        <v>98.8265806451613</v>
      </c>
      <c r="L1064" s="16"/>
    </row>
    <row r="1065" spans="1:12" ht="12.75">
      <c r="A1065" s="9">
        <v>1059</v>
      </c>
      <c r="B1065" s="9"/>
      <c r="C1065" s="9"/>
      <c r="D1065" s="9"/>
      <c r="E1065" s="14" t="s">
        <v>594</v>
      </c>
      <c r="F1065" s="15"/>
      <c r="G1065" s="15">
        <v>20000</v>
      </c>
      <c r="H1065" s="51">
        <v>30000</v>
      </c>
      <c r="I1065" s="51">
        <v>19000</v>
      </c>
      <c r="J1065" s="51">
        <v>18999.91</v>
      </c>
      <c r="K1065" s="53">
        <f t="shared" si="23"/>
        <v>99.99952631578948</v>
      </c>
      <c r="L1065" s="16"/>
    </row>
    <row r="1066" spans="1:12" ht="12.75">
      <c r="A1066" s="9">
        <v>1060</v>
      </c>
      <c r="B1066" s="9"/>
      <c r="C1066" s="9"/>
      <c r="D1066" s="9"/>
      <c r="E1066" s="14" t="s">
        <v>244</v>
      </c>
      <c r="F1066" s="15"/>
      <c r="G1066" s="15"/>
      <c r="H1066" s="51">
        <v>0</v>
      </c>
      <c r="I1066" s="51">
        <v>39000</v>
      </c>
      <c r="J1066" s="51">
        <v>35132.8</v>
      </c>
      <c r="K1066" s="53">
        <f t="shared" si="23"/>
        <v>90.08410256410258</v>
      </c>
      <c r="L1066" s="16"/>
    </row>
    <row r="1067" spans="1:12" ht="12.75">
      <c r="A1067" s="9">
        <v>1061</v>
      </c>
      <c r="B1067" s="9" t="s">
        <v>732</v>
      </c>
      <c r="C1067" s="13">
        <v>90013</v>
      </c>
      <c r="D1067" s="13" t="s">
        <v>734</v>
      </c>
      <c r="E1067" s="18" t="s">
        <v>148</v>
      </c>
      <c r="F1067" s="19">
        <f>SUM(F1068+F1070)</f>
        <v>53000</v>
      </c>
      <c r="G1067" s="19">
        <f>SUM(G1068+G1070)</f>
        <v>107000</v>
      </c>
      <c r="H1067" s="53">
        <f>SUM(H1068+H1070)</f>
        <v>147000</v>
      </c>
      <c r="I1067" s="53">
        <f>SUM(I1068+I1070)</f>
        <v>56000</v>
      </c>
      <c r="J1067" s="53">
        <f>SUM(J1068+J1070)</f>
        <v>51860.99</v>
      </c>
      <c r="K1067" s="53">
        <f t="shared" si="23"/>
        <v>92.60891071428571</v>
      </c>
      <c r="L1067" s="20">
        <f>SUM(L1068+L1070)</f>
        <v>0</v>
      </c>
    </row>
    <row r="1068" spans="1:12" ht="12.75">
      <c r="A1068" s="9">
        <v>1062</v>
      </c>
      <c r="B1068" s="9"/>
      <c r="C1068" s="13"/>
      <c r="D1068" s="9">
        <v>4210</v>
      </c>
      <c r="E1068" s="14" t="s">
        <v>742</v>
      </c>
      <c r="F1068" s="15">
        <f>SUM(F1069)</f>
        <v>5000</v>
      </c>
      <c r="G1068" s="15">
        <f>SUM(G1069)</f>
        <v>5000</v>
      </c>
      <c r="H1068" s="51">
        <f>SUM(H1069)</f>
        <v>5000</v>
      </c>
      <c r="I1068" s="51">
        <f>SUM(I1069)</f>
        <v>1000</v>
      </c>
      <c r="J1068" s="51">
        <f>SUM(J1069)</f>
        <v>169.89</v>
      </c>
      <c r="K1068" s="53">
        <f t="shared" si="23"/>
        <v>16.988999999999997</v>
      </c>
      <c r="L1068" s="16">
        <f>SUM(L1069)</f>
        <v>0</v>
      </c>
    </row>
    <row r="1069" spans="1:12" ht="12.75">
      <c r="A1069" s="9">
        <v>1063</v>
      </c>
      <c r="B1069" s="9"/>
      <c r="C1069" s="13"/>
      <c r="D1069" s="13"/>
      <c r="E1069" s="14" t="s">
        <v>74</v>
      </c>
      <c r="F1069" s="15">
        <v>5000</v>
      </c>
      <c r="G1069" s="15">
        <v>5000</v>
      </c>
      <c r="H1069" s="51">
        <v>5000</v>
      </c>
      <c r="I1069" s="51">
        <v>1000</v>
      </c>
      <c r="J1069" s="51">
        <v>169.89</v>
      </c>
      <c r="K1069" s="53">
        <f t="shared" si="23"/>
        <v>16.988999999999997</v>
      </c>
      <c r="L1069" s="16"/>
    </row>
    <row r="1070" spans="1:12" ht="12.75">
      <c r="A1070" s="9">
        <v>1064</v>
      </c>
      <c r="B1070" s="9" t="s">
        <v>732</v>
      </c>
      <c r="C1070" s="9" t="s">
        <v>733</v>
      </c>
      <c r="D1070" s="9">
        <v>4300</v>
      </c>
      <c r="E1070" s="14" t="s">
        <v>807</v>
      </c>
      <c r="F1070" s="15">
        <f>SUM(F1071:F1072)</f>
        <v>48000</v>
      </c>
      <c r="G1070" s="15">
        <f>SUM(G1071:G1073)</f>
        <v>102000</v>
      </c>
      <c r="H1070" s="51">
        <f>SUM(H1071:H1073)</f>
        <v>142000</v>
      </c>
      <c r="I1070" s="51">
        <f>SUM(I1071:I1073)</f>
        <v>55000</v>
      </c>
      <c r="J1070" s="51">
        <f>SUM(J1071:J1073)</f>
        <v>51691.1</v>
      </c>
      <c r="K1070" s="53">
        <f t="shared" si="23"/>
        <v>93.98381818181818</v>
      </c>
      <c r="L1070" s="16">
        <f>SUM(L1071:L1072)</f>
        <v>0</v>
      </c>
    </row>
    <row r="1071" spans="1:12" ht="12.75">
      <c r="A1071" s="9">
        <v>1065</v>
      </c>
      <c r="B1071" s="9" t="s">
        <v>732</v>
      </c>
      <c r="C1071" s="9" t="s">
        <v>733</v>
      </c>
      <c r="D1071" s="9"/>
      <c r="E1071" s="14" t="s">
        <v>331</v>
      </c>
      <c r="F1071" s="15">
        <v>33000</v>
      </c>
      <c r="G1071" s="15">
        <v>70000</v>
      </c>
      <c r="H1071" s="51">
        <v>70000</v>
      </c>
      <c r="I1071" s="51">
        <v>6000</v>
      </c>
      <c r="J1071" s="51">
        <v>5701.1</v>
      </c>
      <c r="K1071" s="53">
        <f t="shared" si="23"/>
        <v>95.01833333333335</v>
      </c>
      <c r="L1071" s="16"/>
    </row>
    <row r="1072" spans="1:12" ht="12.75">
      <c r="A1072" s="9">
        <v>1066</v>
      </c>
      <c r="B1072" s="9"/>
      <c r="C1072" s="9"/>
      <c r="D1072" s="9"/>
      <c r="E1072" s="14" t="s">
        <v>611</v>
      </c>
      <c r="F1072" s="15">
        <v>15000</v>
      </c>
      <c r="G1072" s="15">
        <v>22000</v>
      </c>
      <c r="H1072" s="51">
        <v>60000</v>
      </c>
      <c r="I1072" s="51">
        <v>37000</v>
      </c>
      <c r="J1072" s="51">
        <v>36390</v>
      </c>
      <c r="K1072" s="53">
        <f t="shared" si="23"/>
        <v>98.35135135135134</v>
      </c>
      <c r="L1072" s="16"/>
    </row>
    <row r="1073" spans="1:12" ht="12.75">
      <c r="A1073" s="9">
        <v>1067</v>
      </c>
      <c r="B1073" s="9"/>
      <c r="C1073" s="9"/>
      <c r="D1073" s="9"/>
      <c r="E1073" s="42" t="s">
        <v>368</v>
      </c>
      <c r="F1073" s="43"/>
      <c r="G1073" s="43">
        <v>10000</v>
      </c>
      <c r="H1073" s="52">
        <v>12000</v>
      </c>
      <c r="I1073" s="52">
        <v>12000</v>
      </c>
      <c r="J1073" s="52">
        <v>9600</v>
      </c>
      <c r="K1073" s="53">
        <f t="shared" si="23"/>
        <v>80</v>
      </c>
      <c r="L1073" s="16"/>
    </row>
    <row r="1074" spans="1:12" ht="12.75">
      <c r="A1074" s="9">
        <v>1068</v>
      </c>
      <c r="B1074" s="9" t="s">
        <v>732</v>
      </c>
      <c r="C1074" s="13">
        <v>90015</v>
      </c>
      <c r="D1074" s="13" t="s">
        <v>734</v>
      </c>
      <c r="E1074" s="18" t="s">
        <v>149</v>
      </c>
      <c r="F1074" s="19">
        <f>SUM(F1077+F1079+F1085+F1087)</f>
        <v>908000</v>
      </c>
      <c r="G1074" s="19">
        <f>SUM(G1077+G1079+G1085+G1087)</f>
        <v>1326000</v>
      </c>
      <c r="H1074" s="53">
        <f>SUM(H1077+H1079+H1085+H1087)</f>
        <v>1311000</v>
      </c>
      <c r="I1074" s="53">
        <f>SUM(I1077+I1079+I1085+I1087+I1075)</f>
        <v>1414000</v>
      </c>
      <c r="J1074" s="53">
        <f>SUM(J1077+J1079+J1085+J1087+J1075)</f>
        <v>1282706.74</v>
      </c>
      <c r="K1074" s="53">
        <f t="shared" si="23"/>
        <v>90.71476237623763</v>
      </c>
      <c r="L1074" s="20" t="e">
        <f>SUM(L1077+L1079+L1085+L1087)</f>
        <v>#REF!</v>
      </c>
    </row>
    <row r="1075" spans="1:12" s="98" customFormat="1" ht="12.75">
      <c r="A1075" s="9">
        <v>1069</v>
      </c>
      <c r="B1075" s="41"/>
      <c r="C1075" s="41"/>
      <c r="D1075" s="41">
        <v>4210</v>
      </c>
      <c r="E1075" s="42" t="s">
        <v>742</v>
      </c>
      <c r="F1075" s="43"/>
      <c r="G1075" s="43"/>
      <c r="H1075" s="52">
        <f>SUM(H1076)</f>
        <v>0</v>
      </c>
      <c r="I1075" s="52">
        <f>SUM(I1076)</f>
        <v>3000</v>
      </c>
      <c r="J1075" s="52">
        <f>SUM(J1076)</f>
        <v>2074</v>
      </c>
      <c r="K1075" s="52">
        <f t="shared" si="23"/>
        <v>69.13333333333334</v>
      </c>
      <c r="L1075" s="97"/>
    </row>
    <row r="1076" spans="1:12" s="98" customFormat="1" ht="12.75">
      <c r="A1076" s="9">
        <v>1070</v>
      </c>
      <c r="B1076" s="41"/>
      <c r="C1076" s="41"/>
      <c r="D1076" s="41"/>
      <c r="E1076" s="42" t="s">
        <v>742</v>
      </c>
      <c r="F1076" s="43"/>
      <c r="G1076" s="43"/>
      <c r="H1076" s="52">
        <v>0</v>
      </c>
      <c r="I1076" s="52">
        <v>3000</v>
      </c>
      <c r="J1076" s="52">
        <v>2074</v>
      </c>
      <c r="K1076" s="52">
        <f t="shared" si="23"/>
        <v>69.13333333333334</v>
      </c>
      <c r="L1076" s="97"/>
    </row>
    <row r="1077" spans="1:12" ht="12.75">
      <c r="A1077" s="9">
        <v>1071</v>
      </c>
      <c r="B1077" s="9" t="s">
        <v>732</v>
      </c>
      <c r="C1077" s="9" t="s">
        <v>733</v>
      </c>
      <c r="D1077" s="9">
        <v>4260</v>
      </c>
      <c r="E1077" s="14" t="s">
        <v>744</v>
      </c>
      <c r="F1077" s="15">
        <f>SUM(F1078:F1078)</f>
        <v>660000</v>
      </c>
      <c r="G1077" s="15">
        <f>SUM(G1078:G1078)</f>
        <v>700000</v>
      </c>
      <c r="H1077" s="51">
        <f>SUM(H1078)</f>
        <v>850000</v>
      </c>
      <c r="I1077" s="51">
        <f>SUM(I1078)</f>
        <v>777000</v>
      </c>
      <c r="J1077" s="51">
        <f>SUM(J1078)</f>
        <v>692497.37</v>
      </c>
      <c r="K1077" s="53">
        <f t="shared" si="23"/>
        <v>89.12450064350065</v>
      </c>
      <c r="L1077" s="16">
        <f>SUM(L1078:L1078)</f>
        <v>0</v>
      </c>
    </row>
    <row r="1078" spans="1:12" ht="12.75">
      <c r="A1078" s="9">
        <v>1072</v>
      </c>
      <c r="B1078" s="9" t="s">
        <v>732</v>
      </c>
      <c r="C1078" s="9" t="s">
        <v>733</v>
      </c>
      <c r="D1078" s="9"/>
      <c r="E1078" s="14" t="s">
        <v>694</v>
      </c>
      <c r="F1078" s="15">
        <v>660000</v>
      </c>
      <c r="G1078" s="15">
        <v>700000</v>
      </c>
      <c r="H1078" s="51">
        <v>850000</v>
      </c>
      <c r="I1078" s="51">
        <v>777000</v>
      </c>
      <c r="J1078" s="51">
        <v>692497.37</v>
      </c>
      <c r="K1078" s="53">
        <f t="shared" si="23"/>
        <v>89.12450064350065</v>
      </c>
      <c r="L1078" s="16"/>
    </row>
    <row r="1079" spans="1:12" ht="12.75">
      <c r="A1079" s="9">
        <v>1073</v>
      </c>
      <c r="B1079" s="9" t="s">
        <v>732</v>
      </c>
      <c r="C1079" s="9" t="s">
        <v>733</v>
      </c>
      <c r="D1079" s="9">
        <v>4270</v>
      </c>
      <c r="E1079" s="14" t="s">
        <v>745</v>
      </c>
      <c r="F1079" s="15">
        <f>SUM(F1080:F1082)</f>
        <v>211000</v>
      </c>
      <c r="G1079" s="15">
        <f>SUM(G1080:G1083)</f>
        <v>286000</v>
      </c>
      <c r="H1079" s="51">
        <f>SUM(H1080:H1084)</f>
        <v>346000</v>
      </c>
      <c r="I1079" s="51">
        <f>SUM(I1080:I1084)</f>
        <v>408000</v>
      </c>
      <c r="J1079" s="51">
        <f>SUM(J1080:J1084)</f>
        <v>369236.97000000003</v>
      </c>
      <c r="K1079" s="53">
        <f t="shared" si="23"/>
        <v>90.49925735294119</v>
      </c>
      <c r="L1079" s="16">
        <f>SUM(L1080:L1082)</f>
        <v>0</v>
      </c>
    </row>
    <row r="1080" spans="1:12" ht="12.75">
      <c r="A1080" s="9">
        <v>1074</v>
      </c>
      <c r="B1080" s="9" t="s">
        <v>732</v>
      </c>
      <c r="C1080" s="9" t="s">
        <v>733</v>
      </c>
      <c r="D1080" s="9"/>
      <c r="E1080" s="14" t="s">
        <v>440</v>
      </c>
      <c r="F1080" s="15">
        <v>148000</v>
      </c>
      <c r="G1080" s="15">
        <v>170000</v>
      </c>
      <c r="H1080" s="51">
        <v>200000</v>
      </c>
      <c r="I1080" s="51">
        <v>121000</v>
      </c>
      <c r="J1080" s="51">
        <v>114716.82</v>
      </c>
      <c r="K1080" s="53">
        <f t="shared" si="23"/>
        <v>94.80728925619836</v>
      </c>
      <c r="L1080" s="16"/>
    </row>
    <row r="1081" spans="1:12" ht="12.75">
      <c r="A1081" s="9">
        <v>1075</v>
      </c>
      <c r="B1081" s="9" t="s">
        <v>732</v>
      </c>
      <c r="C1081" s="9" t="s">
        <v>733</v>
      </c>
      <c r="D1081" s="9"/>
      <c r="E1081" s="14" t="s">
        <v>439</v>
      </c>
      <c r="F1081" s="15">
        <v>18000</v>
      </c>
      <c r="G1081" s="15">
        <v>21000</v>
      </c>
      <c r="H1081" s="51">
        <v>21000</v>
      </c>
      <c r="I1081" s="51">
        <v>0</v>
      </c>
      <c r="J1081" s="51">
        <v>0</v>
      </c>
      <c r="K1081" s="53" t="e">
        <f t="shared" si="23"/>
        <v>#DIV/0!</v>
      </c>
      <c r="L1081" s="16"/>
    </row>
    <row r="1082" spans="1:12" ht="12.75">
      <c r="A1082" s="9">
        <v>1076</v>
      </c>
      <c r="B1082" s="9" t="s">
        <v>732</v>
      </c>
      <c r="C1082" s="9" t="s">
        <v>733</v>
      </c>
      <c r="D1082" s="9"/>
      <c r="E1082" s="14" t="s">
        <v>442</v>
      </c>
      <c r="F1082" s="15">
        <v>45000</v>
      </c>
      <c r="G1082" s="15">
        <v>15000</v>
      </c>
      <c r="H1082" s="51">
        <v>25000</v>
      </c>
      <c r="I1082" s="51">
        <v>67000</v>
      </c>
      <c r="J1082" s="51">
        <v>58528.14</v>
      </c>
      <c r="K1082" s="53">
        <f t="shared" si="23"/>
        <v>87.35543283582089</v>
      </c>
      <c r="L1082" s="16"/>
    </row>
    <row r="1083" spans="1:12" ht="12.75">
      <c r="A1083" s="9">
        <v>1077</v>
      </c>
      <c r="B1083" s="9"/>
      <c r="C1083" s="9"/>
      <c r="D1083" s="9"/>
      <c r="E1083" s="14" t="s">
        <v>441</v>
      </c>
      <c r="F1083" s="15"/>
      <c r="G1083" s="15">
        <v>80000</v>
      </c>
      <c r="H1083" s="51">
        <v>87000</v>
      </c>
      <c r="I1083" s="51">
        <v>200000</v>
      </c>
      <c r="J1083" s="51">
        <v>176901.55</v>
      </c>
      <c r="K1083" s="53">
        <f t="shared" si="23"/>
        <v>88.450775</v>
      </c>
      <c r="L1083" s="16"/>
    </row>
    <row r="1084" spans="1:12" ht="12.75">
      <c r="A1084" s="9">
        <v>1078</v>
      </c>
      <c r="B1084" s="9"/>
      <c r="C1084" s="9"/>
      <c r="D1084" s="9"/>
      <c r="E1084" s="14" t="s">
        <v>758</v>
      </c>
      <c r="F1084" s="15"/>
      <c r="G1084" s="15">
        <v>0</v>
      </c>
      <c r="H1084" s="51">
        <v>13000</v>
      </c>
      <c r="I1084" s="51">
        <v>20000</v>
      </c>
      <c r="J1084" s="51">
        <v>19090.46</v>
      </c>
      <c r="K1084" s="53">
        <f t="shared" si="23"/>
        <v>95.45230000000001</v>
      </c>
      <c r="L1084" s="16"/>
    </row>
    <row r="1085" spans="1:12" ht="12.75">
      <c r="A1085" s="9">
        <v>1079</v>
      </c>
      <c r="B1085" s="9"/>
      <c r="C1085" s="9"/>
      <c r="D1085" s="9">
        <v>4300</v>
      </c>
      <c r="E1085" s="14" t="s">
        <v>807</v>
      </c>
      <c r="F1085" s="15">
        <f>SUM(F1086:F1086)</f>
        <v>12000</v>
      </c>
      <c r="G1085" s="15">
        <f>SUM(G1086:G1086)</f>
        <v>20000</v>
      </c>
      <c r="H1085" s="51">
        <f>SUM(H1086:H1086)</f>
        <v>35000</v>
      </c>
      <c r="I1085" s="51">
        <f>SUM(I1086:I1086)</f>
        <v>25000</v>
      </c>
      <c r="J1085" s="51">
        <f>SUM(J1086:J1086)</f>
        <v>21472</v>
      </c>
      <c r="K1085" s="53">
        <f t="shared" si="23"/>
        <v>85.88799999999999</v>
      </c>
      <c r="L1085" s="16">
        <f>SUM(L1086:L1086)</f>
        <v>0</v>
      </c>
    </row>
    <row r="1086" spans="1:12" ht="12.75">
      <c r="A1086" s="9">
        <v>1080</v>
      </c>
      <c r="B1086" s="9"/>
      <c r="C1086" s="9"/>
      <c r="D1086" s="9"/>
      <c r="E1086" s="14" t="s">
        <v>150</v>
      </c>
      <c r="F1086" s="15">
        <v>12000</v>
      </c>
      <c r="G1086" s="15">
        <v>20000</v>
      </c>
      <c r="H1086" s="51">
        <v>35000</v>
      </c>
      <c r="I1086" s="51">
        <v>25000</v>
      </c>
      <c r="J1086" s="51">
        <v>21472</v>
      </c>
      <c r="K1086" s="53">
        <f t="shared" si="23"/>
        <v>85.88799999999999</v>
      </c>
      <c r="L1086" s="16"/>
    </row>
    <row r="1087" spans="1:12" ht="12.75">
      <c r="A1087" s="9">
        <v>1081</v>
      </c>
      <c r="B1087" s="9" t="s">
        <v>732</v>
      </c>
      <c r="C1087" s="9" t="s">
        <v>733</v>
      </c>
      <c r="D1087" s="9">
        <v>6050</v>
      </c>
      <c r="E1087" s="14" t="s">
        <v>809</v>
      </c>
      <c r="F1087" s="15">
        <f>SUM(F1088:F1088)</f>
        <v>25000</v>
      </c>
      <c r="G1087" s="15">
        <f>SUM(G1088:G1088)</f>
        <v>320000</v>
      </c>
      <c r="H1087" s="51">
        <f>SUM(H1088:H1088)</f>
        <v>80000</v>
      </c>
      <c r="I1087" s="51">
        <f>SUM(I1088:I1088)</f>
        <v>201000</v>
      </c>
      <c r="J1087" s="51">
        <f>SUM(J1088:J1088)</f>
        <v>197426.4</v>
      </c>
      <c r="K1087" s="53">
        <f t="shared" si="23"/>
        <v>98.2220895522388</v>
      </c>
      <c r="L1087" s="16" t="e">
        <f>SUM(#REF!)</f>
        <v>#REF!</v>
      </c>
    </row>
    <row r="1088" spans="1:12" ht="15" customHeight="1">
      <c r="A1088" s="9">
        <v>1082</v>
      </c>
      <c r="B1088" s="9"/>
      <c r="C1088" s="9"/>
      <c r="D1088" s="9"/>
      <c r="E1088" s="14" t="s">
        <v>435</v>
      </c>
      <c r="F1088" s="15">
        <v>25000</v>
      </c>
      <c r="G1088" s="15">
        <v>320000</v>
      </c>
      <c r="H1088" s="51">
        <v>80000</v>
      </c>
      <c r="I1088" s="51">
        <v>201000</v>
      </c>
      <c r="J1088" s="51">
        <v>197426.4</v>
      </c>
      <c r="K1088" s="53">
        <f t="shared" si="23"/>
        <v>98.2220895522388</v>
      </c>
      <c r="L1088" s="16"/>
    </row>
    <row r="1089" spans="1:12" s="48" customFormat="1" ht="15" customHeight="1">
      <c r="A1089" s="9">
        <v>1083</v>
      </c>
      <c r="B1089" s="26"/>
      <c r="C1089" s="26">
        <v>90095</v>
      </c>
      <c r="D1089" s="26"/>
      <c r="E1089" s="27" t="s">
        <v>370</v>
      </c>
      <c r="F1089" s="28"/>
      <c r="G1089" s="28"/>
      <c r="H1089" s="55">
        <f>SUM(H1090+H1092+H1094)</f>
        <v>30000</v>
      </c>
      <c r="I1089" s="55">
        <f>SUM(I1090+I1092+I1094)</f>
        <v>30000</v>
      </c>
      <c r="J1089" s="55">
        <f>SUM(J1090+J1092+J1094)</f>
        <v>21829.82</v>
      </c>
      <c r="K1089" s="53">
        <f t="shared" si="23"/>
        <v>72.76606666666666</v>
      </c>
      <c r="L1089" s="47"/>
    </row>
    <row r="1090" spans="1:12" ht="15" customHeight="1">
      <c r="A1090" s="9">
        <v>1084</v>
      </c>
      <c r="B1090" s="9"/>
      <c r="C1090" s="9"/>
      <c r="D1090" s="41">
        <v>4210</v>
      </c>
      <c r="E1090" s="42" t="s">
        <v>742</v>
      </c>
      <c r="F1090" s="15"/>
      <c r="G1090" s="15"/>
      <c r="H1090" s="51">
        <f>SUM(H1091)</f>
        <v>0</v>
      </c>
      <c r="I1090" s="51">
        <f>SUM(I1091)</f>
        <v>2000</v>
      </c>
      <c r="J1090" s="51">
        <f>SUM(J1091)</f>
        <v>1999.82</v>
      </c>
      <c r="K1090" s="53">
        <f t="shared" si="23"/>
        <v>99.991</v>
      </c>
      <c r="L1090" s="16"/>
    </row>
    <row r="1091" spans="1:12" ht="15" customHeight="1">
      <c r="A1091" s="9">
        <v>1085</v>
      </c>
      <c r="B1091" s="9"/>
      <c r="C1091" s="9"/>
      <c r="D1091" s="41"/>
      <c r="E1091" s="42" t="s">
        <v>246</v>
      </c>
      <c r="F1091" s="15"/>
      <c r="G1091" s="15"/>
      <c r="H1091" s="51">
        <v>0</v>
      </c>
      <c r="I1091" s="51">
        <v>2000</v>
      </c>
      <c r="J1091" s="51">
        <v>1999.82</v>
      </c>
      <c r="K1091" s="53">
        <f t="shared" si="23"/>
        <v>99.991</v>
      </c>
      <c r="L1091" s="16"/>
    </row>
    <row r="1092" spans="1:12" ht="15" customHeight="1">
      <c r="A1092" s="9">
        <v>1086</v>
      </c>
      <c r="B1092" s="9"/>
      <c r="C1092" s="9"/>
      <c r="D1092" s="9">
        <v>4300</v>
      </c>
      <c r="E1092" s="14" t="s">
        <v>807</v>
      </c>
      <c r="F1092" s="15"/>
      <c r="G1092" s="15"/>
      <c r="H1092" s="51">
        <f>SUM(H1093)</f>
        <v>0</v>
      </c>
      <c r="I1092" s="51">
        <f>SUM(I1093)</f>
        <v>18000</v>
      </c>
      <c r="J1092" s="51">
        <f>SUM(J1093)</f>
        <v>18000</v>
      </c>
      <c r="K1092" s="53">
        <f t="shared" si="23"/>
        <v>100</v>
      </c>
      <c r="L1092" s="16"/>
    </row>
    <row r="1093" spans="1:12" ht="15" customHeight="1">
      <c r="A1093" s="9">
        <v>1087</v>
      </c>
      <c r="B1093" s="9"/>
      <c r="C1093" s="9"/>
      <c r="D1093" s="9"/>
      <c r="E1093" s="14" t="s">
        <v>245</v>
      </c>
      <c r="F1093" s="15"/>
      <c r="G1093" s="15"/>
      <c r="H1093" s="51">
        <v>0</v>
      </c>
      <c r="I1093" s="51">
        <v>18000</v>
      </c>
      <c r="J1093" s="51">
        <v>18000</v>
      </c>
      <c r="K1093" s="53">
        <f t="shared" si="23"/>
        <v>100</v>
      </c>
      <c r="L1093" s="16"/>
    </row>
    <row r="1094" spans="1:12" ht="12.75">
      <c r="A1094" s="9">
        <v>1088</v>
      </c>
      <c r="B1094" s="9"/>
      <c r="C1094" s="13"/>
      <c r="D1094" s="9">
        <v>4390</v>
      </c>
      <c r="E1094" s="14" t="s">
        <v>374</v>
      </c>
      <c r="F1094" s="15">
        <f>SUM(F1095)</f>
        <v>10000</v>
      </c>
      <c r="G1094" s="19">
        <f>SUM(G1095)</f>
        <v>10000</v>
      </c>
      <c r="H1094" s="53">
        <f>SUM(H1095)</f>
        <v>30000</v>
      </c>
      <c r="I1094" s="53">
        <f>SUM(I1095)</f>
        <v>10000</v>
      </c>
      <c r="J1094" s="53">
        <f>SUM(J1095)</f>
        <v>1830</v>
      </c>
      <c r="K1094" s="53">
        <f t="shared" si="23"/>
        <v>18.3</v>
      </c>
      <c r="L1094" s="16"/>
    </row>
    <row r="1095" spans="1:12" ht="12.75">
      <c r="A1095" s="9">
        <v>1089</v>
      </c>
      <c r="B1095" s="9"/>
      <c r="C1095" s="9"/>
      <c r="D1095" s="9"/>
      <c r="E1095" s="14" t="s">
        <v>595</v>
      </c>
      <c r="F1095" s="15">
        <v>10000</v>
      </c>
      <c r="G1095" s="15">
        <v>10000</v>
      </c>
      <c r="H1095" s="51">
        <v>30000</v>
      </c>
      <c r="I1095" s="51">
        <v>10000</v>
      </c>
      <c r="J1095" s="51">
        <v>1830</v>
      </c>
      <c r="K1095" s="53">
        <f t="shared" si="23"/>
        <v>18.3</v>
      </c>
      <c r="L1095" s="16"/>
    </row>
    <row r="1096" spans="1:12" ht="12.75">
      <c r="A1096" s="9">
        <v>1090</v>
      </c>
      <c r="B1096" s="108" t="s">
        <v>475</v>
      </c>
      <c r="C1096" s="109"/>
      <c r="D1096" s="109"/>
      <c r="E1096" s="109"/>
      <c r="F1096" s="21">
        <f>SUM(F1045+F1056+F1067+F1074+F1094)</f>
        <v>1252000</v>
      </c>
      <c r="G1096" s="21" t="e">
        <f>SUM(G1045+G1056+G1067+G1074+G1094)</f>
        <v>#REF!</v>
      </c>
      <c r="H1096" s="54">
        <f>SUM(H1045+H1056+H1067+H1074+H1094)</f>
        <v>2663000</v>
      </c>
      <c r="I1096" s="54">
        <f>SUM(I1045+I1056+I1067+I1074+I1089)</f>
        <v>2626246</v>
      </c>
      <c r="J1096" s="54">
        <f>SUM(J1045+J1056+J1067+J1074+J1089)</f>
        <v>2444952.1799999997</v>
      </c>
      <c r="K1096" s="53">
        <f t="shared" si="23"/>
        <v>93.0968454592601</v>
      </c>
      <c r="L1096" s="22" t="e">
        <f>SUM(#REF!+L1045+L1056+L1067+L1074+#REF!)</f>
        <v>#REF!</v>
      </c>
    </row>
    <row r="1097" spans="1:12" ht="12.75">
      <c r="A1097" s="9">
        <v>1091</v>
      </c>
      <c r="B1097" s="26">
        <v>921</v>
      </c>
      <c r="C1097" s="13">
        <v>92109</v>
      </c>
      <c r="D1097" s="13" t="s">
        <v>734</v>
      </c>
      <c r="E1097" s="18" t="s">
        <v>151</v>
      </c>
      <c r="F1097" s="19" t="e">
        <f>SUM(F1098+F1104+F1113+F1130+F1135+F1158+#REF!)</f>
        <v>#REF!</v>
      </c>
      <c r="G1097" s="19">
        <f>SUM(G1098+G1100+G1104+G1113+G1130+G1135+G1153+G1158+G1161+G1102)</f>
        <v>2982551</v>
      </c>
      <c r="H1097" s="53">
        <f>SUM(H1098+H1100+H1104+H1113+H1130+H1135+H1153+H1158+H1161+H1102)</f>
        <v>5847500</v>
      </c>
      <c r="I1097" s="53">
        <f>SUM(I1098+I1100+I1104+I1113+I1130+I1135+I1153+I1158+I1161+I1102+I1133)</f>
        <v>1098717</v>
      </c>
      <c r="J1097" s="53">
        <f>SUM(J1098+J1100+J1104+J1113+J1130+J1135+J1153+J1158+J1161+J1102+J1133)</f>
        <v>888474.2699999999</v>
      </c>
      <c r="K1097" s="53">
        <f t="shared" si="23"/>
        <v>80.86470583416839</v>
      </c>
      <c r="L1097" s="20" t="e">
        <f>SUM(L1113+L1130+#REF!+L1135+L1158+#REF!+#REF!)</f>
        <v>#REF!</v>
      </c>
    </row>
    <row r="1098" spans="1:12" ht="25.5">
      <c r="A1098" s="9">
        <v>1092</v>
      </c>
      <c r="B1098" s="9"/>
      <c r="C1098" s="13"/>
      <c r="D1098" s="9">
        <v>2820</v>
      </c>
      <c r="E1098" s="14" t="s">
        <v>717</v>
      </c>
      <c r="F1098" s="19">
        <f>SUM(F1099)</f>
        <v>60000</v>
      </c>
      <c r="G1098" s="15">
        <f>SUM(G1099)</f>
        <v>70000</v>
      </c>
      <c r="H1098" s="51">
        <f>SUM(H1099)</f>
        <v>70000</v>
      </c>
      <c r="I1098" s="51">
        <f>SUM(I1099)</f>
        <v>55070</v>
      </c>
      <c r="J1098" s="51">
        <f>SUM(J1099)</f>
        <v>52658.8</v>
      </c>
      <c r="K1098" s="53">
        <f t="shared" si="23"/>
        <v>95.62157254403488</v>
      </c>
      <c r="L1098" s="20"/>
    </row>
    <row r="1099" spans="1:12" ht="25.5">
      <c r="A1099" s="9">
        <v>1093</v>
      </c>
      <c r="B1099" s="9"/>
      <c r="C1099" s="13"/>
      <c r="D1099" s="13"/>
      <c r="E1099" s="14" t="s">
        <v>596</v>
      </c>
      <c r="F1099" s="15">
        <v>60000</v>
      </c>
      <c r="G1099" s="15">
        <v>70000</v>
      </c>
      <c r="H1099" s="51">
        <v>70000</v>
      </c>
      <c r="I1099" s="51">
        <v>55070</v>
      </c>
      <c r="J1099" s="51">
        <v>52658.8</v>
      </c>
      <c r="K1099" s="53">
        <f t="shared" si="23"/>
        <v>95.62157254403488</v>
      </c>
      <c r="L1099" s="20"/>
    </row>
    <row r="1100" spans="1:12" ht="12.75">
      <c r="A1100" s="9">
        <v>1094</v>
      </c>
      <c r="B1100" s="9"/>
      <c r="C1100" s="13"/>
      <c r="D1100" s="9">
        <v>4110</v>
      </c>
      <c r="E1100" s="14" t="s">
        <v>0</v>
      </c>
      <c r="F1100" s="15">
        <v>0</v>
      </c>
      <c r="G1100" s="15">
        <f>SUM(G1101)</f>
        <v>8000</v>
      </c>
      <c r="H1100" s="51">
        <f>SUM(H1101)</f>
        <v>8000</v>
      </c>
      <c r="I1100" s="51">
        <f>SUM(I1101)</f>
        <v>8000</v>
      </c>
      <c r="J1100" s="51">
        <f>SUM(J1101)</f>
        <v>1757.64</v>
      </c>
      <c r="K1100" s="53">
        <f t="shared" si="23"/>
        <v>21.9705</v>
      </c>
      <c r="L1100" s="20"/>
    </row>
    <row r="1101" spans="1:12" ht="12.75">
      <c r="A1101" s="9">
        <v>1095</v>
      </c>
      <c r="B1101" s="9"/>
      <c r="C1101" s="13"/>
      <c r="D1101" s="9"/>
      <c r="E1101" s="14" t="s">
        <v>0</v>
      </c>
      <c r="F1101" s="15"/>
      <c r="G1101" s="15">
        <v>8000</v>
      </c>
      <c r="H1101" s="51">
        <v>8000</v>
      </c>
      <c r="I1101" s="51">
        <v>8000</v>
      </c>
      <c r="J1101" s="51">
        <v>1757.64</v>
      </c>
      <c r="K1101" s="53">
        <f t="shared" si="23"/>
        <v>21.9705</v>
      </c>
      <c r="L1101" s="20"/>
    </row>
    <row r="1102" spans="1:12" ht="12.75">
      <c r="A1102" s="9">
        <v>1096</v>
      </c>
      <c r="B1102" s="9"/>
      <c r="C1102" s="13"/>
      <c r="D1102" s="9">
        <v>4120</v>
      </c>
      <c r="E1102" s="14" t="s">
        <v>1</v>
      </c>
      <c r="F1102" s="15"/>
      <c r="G1102" s="15">
        <f>SUM(G1103)</f>
        <v>3000</v>
      </c>
      <c r="H1102" s="51">
        <f>SUM(H1103)</f>
        <v>3000</v>
      </c>
      <c r="I1102" s="51">
        <f>SUM(I1103)</f>
        <v>3000</v>
      </c>
      <c r="J1102" s="51">
        <f>SUM(J1103)</f>
        <v>127.89</v>
      </c>
      <c r="K1102" s="53">
        <f t="shared" si="23"/>
        <v>4.263</v>
      </c>
      <c r="L1102" s="20"/>
    </row>
    <row r="1103" spans="1:12" ht="12.75">
      <c r="A1103" s="9">
        <v>1097</v>
      </c>
      <c r="B1103" s="9"/>
      <c r="C1103" s="13"/>
      <c r="D1103" s="9"/>
      <c r="E1103" s="14" t="s">
        <v>1</v>
      </c>
      <c r="F1103" s="15"/>
      <c r="G1103" s="15">
        <v>3000</v>
      </c>
      <c r="H1103" s="51">
        <v>3000</v>
      </c>
      <c r="I1103" s="51">
        <v>3000</v>
      </c>
      <c r="J1103" s="51">
        <v>127.89</v>
      </c>
      <c r="K1103" s="53">
        <f t="shared" si="23"/>
        <v>4.263</v>
      </c>
      <c r="L1103" s="20"/>
    </row>
    <row r="1104" spans="1:12" ht="12.75">
      <c r="A1104" s="9">
        <v>1098</v>
      </c>
      <c r="B1104" s="9"/>
      <c r="C1104" s="13"/>
      <c r="D1104" s="9">
        <v>4170</v>
      </c>
      <c r="E1104" s="14" t="s">
        <v>713</v>
      </c>
      <c r="F1104" s="19">
        <f>SUM(F1105:F1110)</f>
        <v>102000</v>
      </c>
      <c r="G1104" s="19">
        <f>SUM(G1105:G1112)</f>
        <v>111000</v>
      </c>
      <c r="H1104" s="52">
        <f>SUM(H1105:H1112)</f>
        <v>162000</v>
      </c>
      <c r="I1104" s="52">
        <f>SUM(I1105:I1112)</f>
        <v>108220</v>
      </c>
      <c r="J1104" s="52">
        <f>SUM(J1105:J1112)</f>
        <v>99383.2</v>
      </c>
      <c r="K1104" s="53">
        <f t="shared" si="23"/>
        <v>91.83441138421733</v>
      </c>
      <c r="L1104" s="20"/>
    </row>
    <row r="1105" spans="1:12" ht="12.75">
      <c r="A1105" s="9">
        <v>1099</v>
      </c>
      <c r="B1105" s="9"/>
      <c r="C1105" s="13"/>
      <c r="D1105" s="9"/>
      <c r="E1105" s="14" t="s">
        <v>714</v>
      </c>
      <c r="F1105" s="15">
        <v>1000</v>
      </c>
      <c r="G1105" s="15">
        <v>4000</v>
      </c>
      <c r="H1105" s="51">
        <v>6000</v>
      </c>
      <c r="I1105" s="51">
        <v>8976</v>
      </c>
      <c r="J1105" s="51">
        <v>8975.04</v>
      </c>
      <c r="K1105" s="53">
        <f t="shared" si="23"/>
        <v>99.98930481283423</v>
      </c>
      <c r="L1105" s="20"/>
    </row>
    <row r="1106" spans="1:12" ht="12.75">
      <c r="A1106" s="9">
        <v>1100</v>
      </c>
      <c r="B1106" s="9"/>
      <c r="C1106" s="13"/>
      <c r="D1106" s="9"/>
      <c r="E1106" s="14" t="s">
        <v>715</v>
      </c>
      <c r="F1106" s="15">
        <v>1000</v>
      </c>
      <c r="G1106" s="15">
        <v>4000</v>
      </c>
      <c r="H1106" s="51">
        <v>6000</v>
      </c>
      <c r="I1106" s="51">
        <v>2500</v>
      </c>
      <c r="J1106" s="51">
        <v>2500</v>
      </c>
      <c r="K1106" s="53">
        <f t="shared" si="23"/>
        <v>100</v>
      </c>
      <c r="L1106" s="20"/>
    </row>
    <row r="1107" spans="1:12" ht="12.75">
      <c r="A1107" s="9">
        <v>1101</v>
      </c>
      <c r="B1107" s="9"/>
      <c r="C1107" s="13"/>
      <c r="D1107" s="9"/>
      <c r="E1107" s="14" t="s">
        <v>539</v>
      </c>
      <c r="F1107" s="15"/>
      <c r="G1107" s="15">
        <v>4000</v>
      </c>
      <c r="H1107" s="51">
        <v>6000</v>
      </c>
      <c r="I1107" s="51">
        <v>0</v>
      </c>
      <c r="J1107" s="51">
        <v>0</v>
      </c>
      <c r="K1107" s="53" t="e">
        <f t="shared" si="23"/>
        <v>#DIV/0!</v>
      </c>
      <c r="L1107" s="20"/>
    </row>
    <row r="1108" spans="1:12" ht="12.75">
      <c r="A1108" s="9">
        <v>1102</v>
      </c>
      <c r="B1108" s="9"/>
      <c r="C1108" s="13"/>
      <c r="D1108" s="9"/>
      <c r="E1108" s="14" t="s">
        <v>540</v>
      </c>
      <c r="F1108" s="15"/>
      <c r="G1108" s="15">
        <v>4000</v>
      </c>
      <c r="H1108" s="51">
        <v>6000</v>
      </c>
      <c r="I1108" s="51">
        <v>6000</v>
      </c>
      <c r="J1108" s="51">
        <v>6000</v>
      </c>
      <c r="K1108" s="53">
        <f t="shared" si="23"/>
        <v>100</v>
      </c>
      <c r="L1108" s="20"/>
    </row>
    <row r="1109" spans="1:12" ht="15.75" customHeight="1">
      <c r="A1109" s="9">
        <v>1103</v>
      </c>
      <c r="B1109" s="9"/>
      <c r="C1109" s="13"/>
      <c r="D1109" s="9"/>
      <c r="E1109" s="14" t="s">
        <v>415</v>
      </c>
      <c r="F1109" s="15"/>
      <c r="G1109" s="15"/>
      <c r="H1109" s="51">
        <v>30000</v>
      </c>
      <c r="I1109" s="51">
        <v>29044</v>
      </c>
      <c r="J1109" s="51">
        <v>27975.16</v>
      </c>
      <c r="K1109" s="53">
        <f t="shared" si="23"/>
        <v>96.31992838452004</v>
      </c>
      <c r="L1109" s="20"/>
    </row>
    <row r="1110" spans="1:12" ht="12.75">
      <c r="A1110" s="9">
        <v>1104</v>
      </c>
      <c r="B1110" s="9"/>
      <c r="C1110" s="13"/>
      <c r="D1110" s="9"/>
      <c r="E1110" s="14" t="s">
        <v>412</v>
      </c>
      <c r="F1110" s="15">
        <v>100000</v>
      </c>
      <c r="G1110" s="15">
        <v>80000</v>
      </c>
      <c r="H1110" s="51">
        <v>90000</v>
      </c>
      <c r="I1110" s="51">
        <v>60000</v>
      </c>
      <c r="J1110" s="51">
        <v>52493</v>
      </c>
      <c r="K1110" s="53">
        <f t="shared" si="23"/>
        <v>87.48833333333333</v>
      </c>
      <c r="L1110" s="20"/>
    </row>
    <row r="1111" spans="1:12" ht="12.75">
      <c r="A1111" s="9">
        <v>1105</v>
      </c>
      <c r="B1111" s="9"/>
      <c r="C1111" s="13"/>
      <c r="D1111" s="9"/>
      <c r="E1111" s="14" t="s">
        <v>168</v>
      </c>
      <c r="F1111" s="15"/>
      <c r="G1111" s="15">
        <v>15000</v>
      </c>
      <c r="H1111" s="51">
        <v>15000</v>
      </c>
      <c r="I1111" s="51">
        <v>0</v>
      </c>
      <c r="J1111" s="51">
        <v>0</v>
      </c>
      <c r="K1111" s="53" t="e">
        <f t="shared" si="23"/>
        <v>#DIV/0!</v>
      </c>
      <c r="L1111" s="20"/>
    </row>
    <row r="1112" spans="1:12" ht="12.75">
      <c r="A1112" s="9">
        <v>1106</v>
      </c>
      <c r="B1112" s="9"/>
      <c r="C1112" s="13"/>
      <c r="D1112" s="9"/>
      <c r="E1112" s="14" t="s">
        <v>413</v>
      </c>
      <c r="F1112" s="15"/>
      <c r="G1112" s="15"/>
      <c r="H1112" s="51">
        <v>3000</v>
      </c>
      <c r="I1112" s="51">
        <v>1700</v>
      </c>
      <c r="J1112" s="51">
        <v>1440</v>
      </c>
      <c r="K1112" s="53">
        <f t="shared" si="23"/>
        <v>84.70588235294117</v>
      </c>
      <c r="L1112" s="20"/>
    </row>
    <row r="1113" spans="1:12" s="37" customFormat="1" ht="12.75">
      <c r="A1113" s="9">
        <v>1107</v>
      </c>
      <c r="B1113" s="13" t="s">
        <v>732</v>
      </c>
      <c r="C1113" s="13" t="s">
        <v>733</v>
      </c>
      <c r="D1113" s="9">
        <v>4210</v>
      </c>
      <c r="E1113" s="14" t="s">
        <v>742</v>
      </c>
      <c r="F1113" s="19">
        <f>SUM(F1114:F1123)</f>
        <v>91700</v>
      </c>
      <c r="G1113" s="19">
        <f>SUM(G1114:G1123)</f>
        <v>75000</v>
      </c>
      <c r="H1113" s="53">
        <f>SUM(H1114:H1123)</f>
        <v>122000</v>
      </c>
      <c r="I1113" s="53">
        <f>SUM(I1114:I1129)</f>
        <v>146866</v>
      </c>
      <c r="J1113" s="53">
        <f>SUM(J1114:J1129)</f>
        <v>128737.44</v>
      </c>
      <c r="K1113" s="53">
        <f t="shared" si="23"/>
        <v>87.65639426415916</v>
      </c>
      <c r="L1113" s="20">
        <f>SUM(L1114:L1122)</f>
        <v>10000</v>
      </c>
    </row>
    <row r="1114" spans="1:12" ht="12.75" customHeight="1">
      <c r="A1114" s="9">
        <v>1108</v>
      </c>
      <c r="B1114" s="9" t="s">
        <v>732</v>
      </c>
      <c r="C1114" s="9" t="s">
        <v>733</v>
      </c>
      <c r="D1114" s="9"/>
      <c r="E1114" s="14" t="s">
        <v>541</v>
      </c>
      <c r="F1114" s="15">
        <v>51200</v>
      </c>
      <c r="G1114" s="15">
        <v>4000</v>
      </c>
      <c r="H1114" s="51">
        <v>6000</v>
      </c>
      <c r="I1114" s="51">
        <v>2836</v>
      </c>
      <c r="J1114" s="51">
        <v>2735.18</v>
      </c>
      <c r="K1114" s="53">
        <f t="shared" si="23"/>
        <v>96.44499294781382</v>
      </c>
      <c r="L1114" s="16"/>
    </row>
    <row r="1115" spans="1:12" ht="12.75">
      <c r="A1115" s="9">
        <v>1109</v>
      </c>
      <c r="B1115" s="9" t="s">
        <v>732</v>
      </c>
      <c r="C1115" s="9" t="s">
        <v>733</v>
      </c>
      <c r="D1115" s="9"/>
      <c r="E1115" s="14" t="s">
        <v>701</v>
      </c>
      <c r="F1115" s="15">
        <v>1500</v>
      </c>
      <c r="G1115" s="15">
        <v>4000</v>
      </c>
      <c r="H1115" s="51">
        <v>6000</v>
      </c>
      <c r="I1115" s="51">
        <v>2170</v>
      </c>
      <c r="J1115" s="51">
        <v>2139.18</v>
      </c>
      <c r="K1115" s="53">
        <f t="shared" si="23"/>
        <v>98.57972350230413</v>
      </c>
      <c r="L1115" s="16"/>
    </row>
    <row r="1116" spans="1:12" ht="12.75">
      <c r="A1116" s="9">
        <v>1110</v>
      </c>
      <c r="B1116" s="9"/>
      <c r="C1116" s="9"/>
      <c r="D1116" s="9"/>
      <c r="E1116" s="14" t="s">
        <v>550</v>
      </c>
      <c r="F1116" s="15">
        <v>3000</v>
      </c>
      <c r="G1116" s="15">
        <v>4000</v>
      </c>
      <c r="H1116" s="51">
        <v>6000</v>
      </c>
      <c r="I1116" s="51">
        <v>8500</v>
      </c>
      <c r="J1116" s="51">
        <v>8404.98</v>
      </c>
      <c r="K1116" s="53">
        <f t="shared" si="23"/>
        <v>98.88211764705882</v>
      </c>
      <c r="L1116" s="16"/>
    </row>
    <row r="1117" spans="1:12" ht="12.75">
      <c r="A1117" s="9">
        <v>1111</v>
      </c>
      <c r="B1117" s="9"/>
      <c r="C1117" s="9"/>
      <c r="D1117" s="9"/>
      <c r="E1117" s="14" t="s">
        <v>199</v>
      </c>
      <c r="F1117" s="15"/>
      <c r="G1117" s="15"/>
      <c r="H1117" s="51">
        <v>18000</v>
      </c>
      <c r="I1117" s="51">
        <v>49500</v>
      </c>
      <c r="J1117" s="51">
        <v>45815.7</v>
      </c>
      <c r="K1117" s="53">
        <f t="shared" si="23"/>
        <v>92.55696969696969</v>
      </c>
      <c r="L1117" s="16"/>
    </row>
    <row r="1118" spans="1:12" ht="12.75">
      <c r="A1118" s="9">
        <v>1112</v>
      </c>
      <c r="B1118" s="9"/>
      <c r="C1118" s="9"/>
      <c r="D1118" s="9"/>
      <c r="E1118" s="14" t="s">
        <v>414</v>
      </c>
      <c r="F1118" s="15">
        <v>2000</v>
      </c>
      <c r="G1118" s="15">
        <v>4000</v>
      </c>
      <c r="H1118" s="51">
        <v>6000</v>
      </c>
      <c r="I1118" s="51">
        <v>5980</v>
      </c>
      <c r="J1118" s="51">
        <v>5151.17</v>
      </c>
      <c r="K1118" s="53">
        <f t="shared" si="23"/>
        <v>86.13996655518395</v>
      </c>
      <c r="L1118" s="16"/>
    </row>
    <row r="1119" spans="1:12" ht="12.75">
      <c r="A1119" s="9">
        <v>1113</v>
      </c>
      <c r="B1119" s="9" t="s">
        <v>732</v>
      </c>
      <c r="C1119" s="9" t="s">
        <v>733</v>
      </c>
      <c r="D1119" s="9"/>
      <c r="E1119" s="14" t="s">
        <v>785</v>
      </c>
      <c r="F1119" s="15">
        <v>8000</v>
      </c>
      <c r="G1119" s="15">
        <v>17000</v>
      </c>
      <c r="H1119" s="51">
        <v>7000</v>
      </c>
      <c r="I1119" s="51">
        <v>5890</v>
      </c>
      <c r="J1119" s="51">
        <v>5866.54</v>
      </c>
      <c r="K1119" s="53">
        <f t="shared" si="23"/>
        <v>99.60169779286927</v>
      </c>
      <c r="L1119" s="16"/>
    </row>
    <row r="1120" spans="1:12" ht="12.75">
      <c r="A1120" s="9">
        <v>1114</v>
      </c>
      <c r="B1120" s="9"/>
      <c r="C1120" s="9"/>
      <c r="D1120" s="9"/>
      <c r="E1120" s="14" t="s">
        <v>786</v>
      </c>
      <c r="F1120" s="15"/>
      <c r="G1120" s="15"/>
      <c r="H1120" s="51">
        <v>7000</v>
      </c>
      <c r="I1120" s="51">
        <v>7000</v>
      </c>
      <c r="J1120" s="51">
        <v>6981.46</v>
      </c>
      <c r="K1120" s="53">
        <f t="shared" si="23"/>
        <v>99.73514285714286</v>
      </c>
      <c r="L1120" s="16"/>
    </row>
    <row r="1121" spans="1:12" ht="12.75">
      <c r="A1121" s="9">
        <v>1115</v>
      </c>
      <c r="B1121" s="9"/>
      <c r="C1121" s="9"/>
      <c r="D1121" s="9"/>
      <c r="E1121" s="14" t="s">
        <v>787</v>
      </c>
      <c r="F1121" s="15"/>
      <c r="G1121" s="15"/>
      <c r="H1121" s="51">
        <v>9000</v>
      </c>
      <c r="I1121" s="51">
        <v>8180</v>
      </c>
      <c r="J1121" s="51">
        <v>8078.35</v>
      </c>
      <c r="K1121" s="53">
        <f t="shared" si="23"/>
        <v>98.75733496332518</v>
      </c>
      <c r="L1121" s="16"/>
    </row>
    <row r="1122" spans="1:12" ht="12.75">
      <c r="A1122" s="9">
        <v>1116</v>
      </c>
      <c r="B1122" s="9"/>
      <c r="C1122" s="9"/>
      <c r="D1122" s="9"/>
      <c r="E1122" s="14" t="s">
        <v>584</v>
      </c>
      <c r="F1122" s="15">
        <v>20000</v>
      </c>
      <c r="G1122" s="15">
        <v>33000</v>
      </c>
      <c r="H1122" s="51">
        <v>48000</v>
      </c>
      <c r="I1122" s="51">
        <v>38000</v>
      </c>
      <c r="J1122" s="51">
        <v>29003.74</v>
      </c>
      <c r="K1122" s="53">
        <f t="shared" si="23"/>
        <v>76.32563157894737</v>
      </c>
      <c r="L1122" s="16">
        <v>10000</v>
      </c>
    </row>
    <row r="1123" spans="1:12" ht="12.75">
      <c r="A1123" s="9">
        <v>1117</v>
      </c>
      <c r="B1123" s="9"/>
      <c r="C1123" s="9"/>
      <c r="D1123" s="9"/>
      <c r="E1123" s="14" t="s">
        <v>172</v>
      </c>
      <c r="F1123" s="15">
        <v>6000</v>
      </c>
      <c r="G1123" s="15">
        <v>9000</v>
      </c>
      <c r="H1123" s="51">
        <v>9000</v>
      </c>
      <c r="I1123" s="51">
        <v>0</v>
      </c>
      <c r="J1123" s="51">
        <v>0</v>
      </c>
      <c r="K1123" s="53" t="e">
        <f t="shared" si="23"/>
        <v>#DIV/0!</v>
      </c>
      <c r="L1123" s="16"/>
    </row>
    <row r="1124" spans="1:12" ht="15.75" customHeight="1">
      <c r="A1124" s="9">
        <v>1118</v>
      </c>
      <c r="B1124" s="9"/>
      <c r="C1124" s="9"/>
      <c r="D1124" s="9"/>
      <c r="E1124" s="14" t="s">
        <v>784</v>
      </c>
      <c r="F1124" s="15"/>
      <c r="G1124" s="15"/>
      <c r="H1124" s="51">
        <v>0</v>
      </c>
      <c r="I1124" s="51">
        <v>2000</v>
      </c>
      <c r="J1124" s="51">
        <v>1994.06</v>
      </c>
      <c r="K1124" s="53">
        <f t="shared" si="23"/>
        <v>99.703</v>
      </c>
      <c r="L1124" s="16"/>
    </row>
    <row r="1125" spans="1:12" ht="12.75">
      <c r="A1125" s="9">
        <v>1119</v>
      </c>
      <c r="B1125" s="9"/>
      <c r="C1125" s="9"/>
      <c r="D1125" s="9"/>
      <c r="E1125" s="14" t="s">
        <v>247</v>
      </c>
      <c r="F1125" s="15"/>
      <c r="G1125" s="15"/>
      <c r="H1125" s="51">
        <v>0</v>
      </c>
      <c r="I1125" s="51">
        <v>3400</v>
      </c>
      <c r="J1125" s="51">
        <v>3081.37</v>
      </c>
      <c r="K1125" s="53">
        <f t="shared" si="23"/>
        <v>90.6285294117647</v>
      </c>
      <c r="L1125" s="16"/>
    </row>
    <row r="1126" spans="1:12" ht="12.75">
      <c r="A1126" s="9">
        <v>1120</v>
      </c>
      <c r="B1126" s="9"/>
      <c r="C1126" s="9"/>
      <c r="D1126" s="9"/>
      <c r="E1126" s="14" t="s">
        <v>248</v>
      </c>
      <c r="F1126" s="15"/>
      <c r="G1126" s="15"/>
      <c r="H1126" s="51">
        <v>0</v>
      </c>
      <c r="I1126" s="51">
        <v>7200</v>
      </c>
      <c r="J1126" s="51">
        <v>4007.58</v>
      </c>
      <c r="K1126" s="53">
        <f t="shared" si="23"/>
        <v>55.660833333333336</v>
      </c>
      <c r="L1126" s="16"/>
    </row>
    <row r="1127" spans="1:12" ht="12.75">
      <c r="A1127" s="9">
        <v>1121</v>
      </c>
      <c r="B1127" s="9"/>
      <c r="C1127" s="9"/>
      <c r="D1127" s="9"/>
      <c r="E1127" s="14" t="s">
        <v>249</v>
      </c>
      <c r="F1127" s="15"/>
      <c r="G1127" s="15"/>
      <c r="H1127" s="51">
        <v>0</v>
      </c>
      <c r="I1127" s="51">
        <v>1626</v>
      </c>
      <c r="J1127" s="51">
        <v>1597</v>
      </c>
      <c r="K1127" s="53">
        <f t="shared" si="23"/>
        <v>98.21648216482166</v>
      </c>
      <c r="L1127" s="16"/>
    </row>
    <row r="1128" spans="1:12" ht="12.75">
      <c r="A1128" s="9">
        <v>1122</v>
      </c>
      <c r="B1128" s="9"/>
      <c r="C1128" s="9"/>
      <c r="D1128" s="9"/>
      <c r="E1128" s="14" t="s">
        <v>250</v>
      </c>
      <c r="F1128" s="15"/>
      <c r="G1128" s="15"/>
      <c r="H1128" s="51">
        <v>0</v>
      </c>
      <c r="I1128" s="51">
        <v>4056</v>
      </c>
      <c r="J1128" s="51">
        <v>3496.39</v>
      </c>
      <c r="K1128" s="53">
        <f t="shared" si="23"/>
        <v>86.20290927021695</v>
      </c>
      <c r="L1128" s="16"/>
    </row>
    <row r="1129" spans="1:12" ht="12.75">
      <c r="A1129" s="9">
        <v>1123</v>
      </c>
      <c r="B1129" s="9"/>
      <c r="C1129" s="9"/>
      <c r="D1129" s="9"/>
      <c r="E1129" s="14" t="s">
        <v>251</v>
      </c>
      <c r="F1129" s="15"/>
      <c r="G1129" s="15"/>
      <c r="H1129" s="51">
        <v>0</v>
      </c>
      <c r="I1129" s="51">
        <v>528</v>
      </c>
      <c r="J1129" s="51">
        <v>384.74</v>
      </c>
      <c r="K1129" s="53">
        <f t="shared" si="23"/>
        <v>72.86742424242424</v>
      </c>
      <c r="L1129" s="16"/>
    </row>
    <row r="1130" spans="1:12" s="37" customFormat="1" ht="12.75">
      <c r="A1130" s="9">
        <v>1124</v>
      </c>
      <c r="B1130" s="13" t="s">
        <v>732</v>
      </c>
      <c r="C1130" s="13" t="s">
        <v>733</v>
      </c>
      <c r="D1130" s="9">
        <v>4260</v>
      </c>
      <c r="E1130" s="14" t="s">
        <v>744</v>
      </c>
      <c r="F1130" s="19">
        <f>SUM(F1132)</f>
        <v>1200</v>
      </c>
      <c r="G1130" s="19">
        <f>SUM(G1132+G1131)</f>
        <v>12000</v>
      </c>
      <c r="H1130" s="53">
        <f>SUM(H1132+H1131)</f>
        <v>17000</v>
      </c>
      <c r="I1130" s="53">
        <f>SUM(I1132+I1131)</f>
        <v>15000</v>
      </c>
      <c r="J1130" s="53">
        <f>SUM(J1132+J1131)</f>
        <v>7656.89</v>
      </c>
      <c r="K1130" s="53">
        <f t="shared" si="23"/>
        <v>51.04593333333334</v>
      </c>
      <c r="L1130" s="20">
        <f>SUM(L1132)</f>
        <v>0</v>
      </c>
    </row>
    <row r="1131" spans="1:12" s="37" customFormat="1" ht="12.75">
      <c r="A1131" s="9">
        <v>1125</v>
      </c>
      <c r="B1131" s="13"/>
      <c r="C1131" s="13"/>
      <c r="D1131" s="9"/>
      <c r="E1131" s="14" t="s">
        <v>290</v>
      </c>
      <c r="F1131" s="19"/>
      <c r="G1131" s="43">
        <v>5000</v>
      </c>
      <c r="H1131" s="52">
        <v>5000</v>
      </c>
      <c r="I1131" s="52">
        <v>5000</v>
      </c>
      <c r="J1131" s="52">
        <v>780.5</v>
      </c>
      <c r="K1131" s="53">
        <f t="shared" si="23"/>
        <v>15.61</v>
      </c>
      <c r="L1131" s="20"/>
    </row>
    <row r="1132" spans="1:12" ht="25.5">
      <c r="A1132" s="9">
        <v>1126</v>
      </c>
      <c r="B1132" s="9" t="s">
        <v>732</v>
      </c>
      <c r="C1132" s="9" t="s">
        <v>733</v>
      </c>
      <c r="D1132" s="9"/>
      <c r="E1132" s="14" t="s">
        <v>416</v>
      </c>
      <c r="F1132" s="15">
        <v>1200</v>
      </c>
      <c r="G1132" s="15">
        <v>7000</v>
      </c>
      <c r="H1132" s="51">
        <v>12000</v>
      </c>
      <c r="I1132" s="51">
        <v>10000</v>
      </c>
      <c r="J1132" s="51">
        <v>6876.39</v>
      </c>
      <c r="K1132" s="53">
        <f t="shared" si="23"/>
        <v>68.7639</v>
      </c>
      <c r="L1132" s="16"/>
    </row>
    <row r="1133" spans="1:12" ht="12.75">
      <c r="A1133" s="9">
        <v>1127</v>
      </c>
      <c r="B1133" s="9"/>
      <c r="C1133" s="9"/>
      <c r="D1133" s="9">
        <v>4270</v>
      </c>
      <c r="E1133" s="14" t="s">
        <v>745</v>
      </c>
      <c r="F1133" s="15">
        <f>SUM(F1132)</f>
        <v>1200</v>
      </c>
      <c r="G1133" s="15">
        <f>SUM(G1132)</f>
        <v>7000</v>
      </c>
      <c r="H1133" s="51">
        <f>SUM(H1134)</f>
        <v>0</v>
      </c>
      <c r="I1133" s="51">
        <f>SUM(I1134)</f>
        <v>16104</v>
      </c>
      <c r="J1133" s="51">
        <f>SUM(J1134)</f>
        <v>16104</v>
      </c>
      <c r="K1133" s="53">
        <f t="shared" si="23"/>
        <v>100</v>
      </c>
      <c r="L1133" s="16"/>
    </row>
    <row r="1134" spans="1:12" ht="12.75">
      <c r="A1134" s="9">
        <v>1128</v>
      </c>
      <c r="B1134" s="9"/>
      <c r="C1134" s="9"/>
      <c r="D1134" s="9"/>
      <c r="E1134" s="14" t="s">
        <v>252</v>
      </c>
      <c r="F1134" s="15"/>
      <c r="G1134" s="15"/>
      <c r="H1134" s="51">
        <v>0</v>
      </c>
      <c r="I1134" s="51">
        <v>16104</v>
      </c>
      <c r="J1134" s="51">
        <v>16104</v>
      </c>
      <c r="K1134" s="53">
        <f>SUM(J1134/I1134)*100</f>
        <v>100</v>
      </c>
      <c r="L1134" s="16"/>
    </row>
    <row r="1135" spans="1:12" s="37" customFormat="1" ht="12.75">
      <c r="A1135" s="9">
        <v>1129</v>
      </c>
      <c r="B1135" s="13" t="s">
        <v>732</v>
      </c>
      <c r="C1135" s="13" t="s">
        <v>733</v>
      </c>
      <c r="D1135" s="9">
        <v>4300</v>
      </c>
      <c r="E1135" s="14" t="s">
        <v>807</v>
      </c>
      <c r="F1135" s="19">
        <f>SUM(F1136:F1147)</f>
        <v>91500</v>
      </c>
      <c r="G1135" s="19">
        <f>SUM(G1136:G1149)</f>
        <v>410200</v>
      </c>
      <c r="H1135" s="53">
        <f>SUM(H1136:H1149)</f>
        <v>703500</v>
      </c>
      <c r="I1135" s="53">
        <f>SUM(I1136:I1152)</f>
        <v>509757</v>
      </c>
      <c r="J1135" s="53">
        <f>SUM(J1136:J1152)</f>
        <v>460045.3299999999</v>
      </c>
      <c r="K1135" s="53">
        <f aca="true" t="shared" si="24" ref="K1135:K1204">SUM(J1135/I1135)*100</f>
        <v>90.24796716867054</v>
      </c>
      <c r="L1135" s="20">
        <f>SUM(L1136:L1147)</f>
        <v>11000</v>
      </c>
    </row>
    <row r="1136" spans="1:12" ht="12.75">
      <c r="A1136" s="9">
        <v>1130</v>
      </c>
      <c r="B1136" s="9"/>
      <c r="C1136" s="9"/>
      <c r="D1136" s="9"/>
      <c r="E1136" s="14" t="s">
        <v>788</v>
      </c>
      <c r="F1136" s="15">
        <v>4500</v>
      </c>
      <c r="G1136" s="15">
        <v>3500</v>
      </c>
      <c r="H1136" s="51">
        <v>5000</v>
      </c>
      <c r="I1136" s="51">
        <v>8164</v>
      </c>
      <c r="J1136" s="51">
        <v>3245.2</v>
      </c>
      <c r="K1136" s="53">
        <f t="shared" si="24"/>
        <v>39.75012248897599</v>
      </c>
      <c r="L1136" s="16"/>
    </row>
    <row r="1137" spans="1:12" ht="12.75">
      <c r="A1137" s="9">
        <v>1131</v>
      </c>
      <c r="B1137" s="9"/>
      <c r="C1137" s="9"/>
      <c r="D1137" s="9"/>
      <c r="E1137" s="14" t="s">
        <v>177</v>
      </c>
      <c r="F1137" s="15">
        <v>5000</v>
      </c>
      <c r="G1137" s="15">
        <v>3500</v>
      </c>
      <c r="H1137" s="51">
        <v>5000</v>
      </c>
      <c r="I1137" s="51">
        <v>0</v>
      </c>
      <c r="J1137" s="51">
        <v>0</v>
      </c>
      <c r="K1137" s="53" t="e">
        <f t="shared" si="24"/>
        <v>#DIV/0!</v>
      </c>
      <c r="L1137" s="16"/>
    </row>
    <row r="1138" spans="1:12" ht="12.75">
      <c r="A1138" s="9">
        <v>1132</v>
      </c>
      <c r="B1138" s="9" t="s">
        <v>732</v>
      </c>
      <c r="C1138" s="9" t="s">
        <v>733</v>
      </c>
      <c r="D1138" s="9"/>
      <c r="E1138" s="14" t="s">
        <v>178</v>
      </c>
      <c r="F1138" s="15">
        <v>4500</v>
      </c>
      <c r="G1138" s="15">
        <v>3500</v>
      </c>
      <c r="H1138" s="51">
        <v>5000</v>
      </c>
      <c r="I1138" s="51">
        <v>8500</v>
      </c>
      <c r="J1138" s="51">
        <v>4300</v>
      </c>
      <c r="K1138" s="53">
        <f t="shared" si="24"/>
        <v>50.588235294117645</v>
      </c>
      <c r="L1138" s="16"/>
    </row>
    <row r="1139" spans="1:12" ht="12.75">
      <c r="A1139" s="9">
        <v>1133</v>
      </c>
      <c r="B1139" s="9"/>
      <c r="C1139" s="9"/>
      <c r="D1139" s="9"/>
      <c r="E1139" s="14" t="s">
        <v>688</v>
      </c>
      <c r="F1139" s="15"/>
      <c r="G1139" s="15">
        <v>3500</v>
      </c>
      <c r="H1139" s="51">
        <v>5000</v>
      </c>
      <c r="I1139" s="51">
        <v>5020</v>
      </c>
      <c r="J1139" s="51">
        <v>5018.01</v>
      </c>
      <c r="K1139" s="53">
        <f t="shared" si="24"/>
        <v>99.96035856573705</v>
      </c>
      <c r="L1139" s="16"/>
    </row>
    <row r="1140" spans="1:12" ht="12.75">
      <c r="A1140" s="9">
        <v>1134</v>
      </c>
      <c r="B1140" s="9"/>
      <c r="C1140" s="9"/>
      <c r="D1140" s="9"/>
      <c r="E1140" s="14" t="s">
        <v>200</v>
      </c>
      <c r="F1140" s="15"/>
      <c r="G1140" s="15"/>
      <c r="H1140" s="51">
        <v>5000</v>
      </c>
      <c r="I1140" s="51">
        <v>7000</v>
      </c>
      <c r="J1140" s="51">
        <v>6116.28</v>
      </c>
      <c r="K1140" s="53">
        <f t="shared" si="24"/>
        <v>87.37542857142857</v>
      </c>
      <c r="L1140" s="16"/>
    </row>
    <row r="1141" spans="1:12" ht="12.75">
      <c r="A1141" s="9">
        <v>1135</v>
      </c>
      <c r="B1141" s="9"/>
      <c r="C1141" s="9"/>
      <c r="D1141" s="9"/>
      <c r="E1141" s="14" t="s">
        <v>518</v>
      </c>
      <c r="F1141" s="15"/>
      <c r="G1141" s="15">
        <v>250000</v>
      </c>
      <c r="H1141" s="51">
        <v>490000</v>
      </c>
      <c r="I1141" s="51">
        <v>307950</v>
      </c>
      <c r="J1141" s="51">
        <v>294871.72</v>
      </c>
      <c r="K1141" s="53">
        <f t="shared" si="24"/>
        <v>95.75311576554635</v>
      </c>
      <c r="L1141" s="16"/>
    </row>
    <row r="1142" spans="1:12" ht="15" customHeight="1">
      <c r="A1142" s="9">
        <v>1136</v>
      </c>
      <c r="B1142" s="9"/>
      <c r="C1142" s="9"/>
      <c r="D1142" s="9"/>
      <c r="E1142" s="14" t="s">
        <v>789</v>
      </c>
      <c r="F1142" s="15"/>
      <c r="G1142" s="15"/>
      <c r="H1142" s="51">
        <v>18000</v>
      </c>
      <c r="I1142" s="51">
        <v>20410</v>
      </c>
      <c r="J1142" s="51">
        <v>20412</v>
      </c>
      <c r="K1142" s="53">
        <f t="shared" si="24"/>
        <v>100.00979911807937</v>
      </c>
      <c r="L1142" s="16"/>
    </row>
    <row r="1143" spans="1:12" ht="12.75">
      <c r="A1143" s="9">
        <v>1137</v>
      </c>
      <c r="B1143" s="9" t="s">
        <v>732</v>
      </c>
      <c r="C1143" s="9" t="s">
        <v>733</v>
      </c>
      <c r="D1143" s="9"/>
      <c r="E1143" s="14" t="s">
        <v>790</v>
      </c>
      <c r="F1143" s="15">
        <v>18500</v>
      </c>
      <c r="G1143" s="15">
        <v>30000</v>
      </c>
      <c r="H1143" s="51">
        <v>18500</v>
      </c>
      <c r="I1143" s="51">
        <v>18500</v>
      </c>
      <c r="J1143" s="51">
        <v>13480</v>
      </c>
      <c r="K1143" s="53">
        <f t="shared" si="24"/>
        <v>72.86486486486487</v>
      </c>
      <c r="L1143" s="16"/>
    </row>
    <row r="1144" spans="1:12" ht="12.75">
      <c r="A1144" s="9">
        <v>1138</v>
      </c>
      <c r="B1144" s="9"/>
      <c r="C1144" s="9"/>
      <c r="D1144" s="9"/>
      <c r="E1144" s="14" t="s">
        <v>417</v>
      </c>
      <c r="F1144" s="15"/>
      <c r="G1144" s="15"/>
      <c r="H1144" s="51">
        <v>15000</v>
      </c>
      <c r="I1144" s="51">
        <v>15300</v>
      </c>
      <c r="J1144" s="51">
        <v>15265</v>
      </c>
      <c r="K1144" s="53">
        <f t="shared" si="24"/>
        <v>99.77124183006536</v>
      </c>
      <c r="L1144" s="16"/>
    </row>
    <row r="1145" spans="1:12" ht="12.75">
      <c r="A1145" s="9">
        <v>1139</v>
      </c>
      <c r="B1145" s="9"/>
      <c r="C1145" s="9"/>
      <c r="D1145" s="9"/>
      <c r="E1145" s="14" t="s">
        <v>169</v>
      </c>
      <c r="F1145" s="15">
        <v>45000</v>
      </c>
      <c r="G1145" s="15">
        <v>50000</v>
      </c>
      <c r="H1145" s="51">
        <v>55000</v>
      </c>
      <c r="I1145" s="51">
        <v>59780</v>
      </c>
      <c r="J1145" s="51">
        <v>52995.8</v>
      </c>
      <c r="K1145" s="53">
        <f t="shared" si="24"/>
        <v>88.65138842422215</v>
      </c>
      <c r="L1145" s="16">
        <v>11000</v>
      </c>
    </row>
    <row r="1146" spans="1:12" ht="12.75">
      <c r="A1146" s="9">
        <v>1140</v>
      </c>
      <c r="B1146" s="9"/>
      <c r="C1146" s="9"/>
      <c r="D1146" s="9"/>
      <c r="E1146" s="14" t="s">
        <v>170</v>
      </c>
      <c r="F1146" s="15">
        <v>10000</v>
      </c>
      <c r="G1146" s="15">
        <v>20000</v>
      </c>
      <c r="H1146" s="51">
        <v>25000</v>
      </c>
      <c r="I1146" s="51">
        <v>25000</v>
      </c>
      <c r="J1146" s="51">
        <v>18296.42</v>
      </c>
      <c r="K1146" s="53">
        <f t="shared" si="24"/>
        <v>73.18567999999999</v>
      </c>
      <c r="L1146" s="16"/>
    </row>
    <row r="1147" spans="1:12" ht="12.75">
      <c r="A1147" s="9">
        <v>1141</v>
      </c>
      <c r="B1147" s="9"/>
      <c r="C1147" s="9"/>
      <c r="D1147" s="9"/>
      <c r="E1147" s="14" t="s">
        <v>171</v>
      </c>
      <c r="F1147" s="15">
        <v>4000</v>
      </c>
      <c r="G1147" s="15">
        <v>30000</v>
      </c>
      <c r="H1147" s="51">
        <v>40000</v>
      </c>
      <c r="I1147" s="51">
        <v>0</v>
      </c>
      <c r="J1147" s="51">
        <v>0</v>
      </c>
      <c r="K1147" s="53" t="e">
        <f t="shared" si="24"/>
        <v>#DIV/0!</v>
      </c>
      <c r="L1147" s="16"/>
    </row>
    <row r="1148" spans="1:12" ht="12.75">
      <c r="A1148" s="9">
        <v>1142</v>
      </c>
      <c r="B1148" s="9"/>
      <c r="C1148" s="9"/>
      <c r="D1148" s="9"/>
      <c r="E1148" s="14" t="s">
        <v>179</v>
      </c>
      <c r="F1148" s="15"/>
      <c r="G1148" s="15">
        <v>15000</v>
      </c>
      <c r="H1148" s="51">
        <v>15000</v>
      </c>
      <c r="I1148" s="51">
        <v>22050</v>
      </c>
      <c r="J1148" s="51">
        <v>19494.6</v>
      </c>
      <c r="K1148" s="53">
        <f t="shared" si="24"/>
        <v>88.4108843537415</v>
      </c>
      <c r="L1148" s="16"/>
    </row>
    <row r="1149" spans="1:12" ht="25.5">
      <c r="A1149" s="9">
        <v>1143</v>
      </c>
      <c r="B1149" s="9"/>
      <c r="C1149" s="9"/>
      <c r="D1149" s="9"/>
      <c r="E1149" s="14" t="s">
        <v>418</v>
      </c>
      <c r="F1149" s="15"/>
      <c r="G1149" s="15">
        <v>1200</v>
      </c>
      <c r="H1149" s="51">
        <v>2000</v>
      </c>
      <c r="I1149" s="51">
        <v>2000</v>
      </c>
      <c r="J1149" s="51">
        <v>1467.3</v>
      </c>
      <c r="K1149" s="53">
        <f t="shared" si="24"/>
        <v>73.36500000000001</v>
      </c>
      <c r="L1149" s="16"/>
    </row>
    <row r="1150" spans="1:12" ht="12.75">
      <c r="A1150" s="9">
        <v>1144</v>
      </c>
      <c r="B1150" s="9"/>
      <c r="C1150" s="9"/>
      <c r="D1150" s="9"/>
      <c r="E1150" s="14" t="s">
        <v>253</v>
      </c>
      <c r="F1150" s="15"/>
      <c r="G1150" s="15"/>
      <c r="H1150" s="51">
        <v>0</v>
      </c>
      <c r="I1150" s="51">
        <v>5083</v>
      </c>
      <c r="J1150" s="51">
        <v>5083</v>
      </c>
      <c r="K1150" s="53">
        <f t="shared" si="24"/>
        <v>100</v>
      </c>
      <c r="L1150" s="16"/>
    </row>
    <row r="1151" spans="1:12" ht="12.75">
      <c r="A1151" s="9">
        <v>1145</v>
      </c>
      <c r="B1151" s="9"/>
      <c r="C1151" s="9"/>
      <c r="D1151" s="9"/>
      <c r="E1151" s="14" t="s">
        <v>254</v>
      </c>
      <c r="F1151" s="15"/>
      <c r="G1151" s="15"/>
      <c r="H1151" s="51">
        <v>0</v>
      </c>
      <c r="I1151" s="51">
        <v>3000</v>
      </c>
      <c r="J1151" s="51">
        <v>0</v>
      </c>
      <c r="K1151" s="53">
        <f t="shared" si="24"/>
        <v>0</v>
      </c>
      <c r="L1151" s="16"/>
    </row>
    <row r="1152" spans="1:12" ht="12.75">
      <c r="A1152" s="9">
        <v>1146</v>
      </c>
      <c r="B1152" s="9"/>
      <c r="C1152" s="9"/>
      <c r="D1152" s="9"/>
      <c r="E1152" s="14" t="s">
        <v>255</v>
      </c>
      <c r="F1152" s="15"/>
      <c r="G1152" s="15"/>
      <c r="H1152" s="51">
        <v>0</v>
      </c>
      <c r="I1152" s="51">
        <v>2000</v>
      </c>
      <c r="J1152" s="51">
        <v>0</v>
      </c>
      <c r="K1152" s="53">
        <f t="shared" si="24"/>
        <v>0</v>
      </c>
      <c r="L1152" s="16"/>
    </row>
    <row r="1153" spans="1:12" ht="26.25" customHeight="1">
      <c r="A1153" s="9">
        <v>1147</v>
      </c>
      <c r="B1153" s="9"/>
      <c r="C1153" s="9"/>
      <c r="D1153" s="9">
        <v>4370</v>
      </c>
      <c r="E1153" s="14" t="s">
        <v>687</v>
      </c>
      <c r="F1153" s="15"/>
      <c r="G1153" s="15">
        <f>SUM(G1154:G1156)</f>
        <v>2800</v>
      </c>
      <c r="H1153" s="55">
        <f>SUM(H1154:H1157)</f>
        <v>5500</v>
      </c>
      <c r="I1153" s="55">
        <f>SUM(I1154:I1157)</f>
        <v>3700</v>
      </c>
      <c r="J1153" s="55">
        <f>SUM(J1154:J1157)</f>
        <v>2805.6</v>
      </c>
      <c r="K1153" s="53">
        <f t="shared" si="24"/>
        <v>75.82702702702703</v>
      </c>
      <c r="L1153" s="16"/>
    </row>
    <row r="1154" spans="1:12" ht="25.5">
      <c r="A1154" s="9">
        <v>1148</v>
      </c>
      <c r="B1154" s="9"/>
      <c r="C1154" s="9"/>
      <c r="D1154" s="9"/>
      <c r="E1154" s="14" t="s">
        <v>405</v>
      </c>
      <c r="F1154" s="15"/>
      <c r="G1154" s="15">
        <v>1200</v>
      </c>
      <c r="H1154" s="51">
        <v>1500</v>
      </c>
      <c r="I1154" s="51">
        <v>1500</v>
      </c>
      <c r="J1154" s="51">
        <v>871.33</v>
      </c>
      <c r="K1154" s="53">
        <f t="shared" si="24"/>
        <v>58.08866666666667</v>
      </c>
      <c r="L1154" s="16"/>
    </row>
    <row r="1155" spans="1:12" ht="25.5">
      <c r="A1155" s="9">
        <v>1149</v>
      </c>
      <c r="B1155" s="9"/>
      <c r="C1155" s="9"/>
      <c r="D1155" s="9"/>
      <c r="E1155" s="14" t="s">
        <v>291</v>
      </c>
      <c r="F1155" s="15"/>
      <c r="G1155" s="15">
        <v>800</v>
      </c>
      <c r="H1155" s="51">
        <v>1500</v>
      </c>
      <c r="I1155" s="51">
        <v>1500</v>
      </c>
      <c r="J1155" s="51">
        <v>1395.73</v>
      </c>
      <c r="K1155" s="53">
        <f t="shared" si="24"/>
        <v>93.04866666666666</v>
      </c>
      <c r="L1155" s="16"/>
    </row>
    <row r="1156" spans="1:12" ht="25.5">
      <c r="A1156" s="9">
        <v>1150</v>
      </c>
      <c r="B1156" s="9"/>
      <c r="C1156" s="9"/>
      <c r="D1156" s="9"/>
      <c r="E1156" s="14" t="s">
        <v>180</v>
      </c>
      <c r="F1156" s="15"/>
      <c r="G1156" s="15">
        <v>800</v>
      </c>
      <c r="H1156" s="51">
        <v>1000</v>
      </c>
      <c r="I1156" s="51">
        <v>700</v>
      </c>
      <c r="J1156" s="51">
        <v>538.54</v>
      </c>
      <c r="K1156" s="53">
        <f t="shared" si="24"/>
        <v>76.9342857142857</v>
      </c>
      <c r="L1156" s="16"/>
    </row>
    <row r="1157" spans="1:12" ht="25.5">
      <c r="A1157" s="9">
        <v>1151</v>
      </c>
      <c r="B1157" s="9"/>
      <c r="C1157" s="9"/>
      <c r="D1157" s="9"/>
      <c r="E1157" s="14" t="s">
        <v>419</v>
      </c>
      <c r="F1157" s="15"/>
      <c r="G1157" s="15"/>
      <c r="H1157" s="51">
        <v>1500</v>
      </c>
      <c r="I1157" s="51">
        <v>0</v>
      </c>
      <c r="J1157" s="51">
        <v>0</v>
      </c>
      <c r="K1157" s="53" t="e">
        <f t="shared" si="24"/>
        <v>#DIV/0!</v>
      </c>
      <c r="L1157" s="16"/>
    </row>
    <row r="1158" spans="1:12" ht="12.75" customHeight="1">
      <c r="A1158" s="9">
        <v>1152</v>
      </c>
      <c r="B1158" s="9" t="s">
        <v>732</v>
      </c>
      <c r="C1158" s="9" t="s">
        <v>733</v>
      </c>
      <c r="D1158" s="9">
        <v>4430</v>
      </c>
      <c r="E1158" s="14" t="s">
        <v>808</v>
      </c>
      <c r="F1158" s="19">
        <f>SUM(F1159:F1160)</f>
        <v>4000</v>
      </c>
      <c r="G1158" s="19">
        <f>SUM(G1159:G1160)</f>
        <v>17500</v>
      </c>
      <c r="H1158" s="53">
        <f>SUM(H1159:H1160)</f>
        <v>18500</v>
      </c>
      <c r="I1158" s="53">
        <f>SUM(I1159:I1160)</f>
        <v>12000</v>
      </c>
      <c r="J1158" s="53">
        <f>SUM(J1159:J1160)</f>
        <v>6813</v>
      </c>
      <c r="K1158" s="53">
        <f t="shared" si="24"/>
        <v>56.775</v>
      </c>
      <c r="L1158" s="16">
        <f>SUM(L1159:L1159)</f>
        <v>0</v>
      </c>
    </row>
    <row r="1159" spans="1:12" ht="12.75">
      <c r="A1159" s="9">
        <v>1153</v>
      </c>
      <c r="B1159" s="9"/>
      <c r="C1159" s="9"/>
      <c r="D1159" s="9"/>
      <c r="E1159" s="14" t="s">
        <v>18</v>
      </c>
      <c r="F1159" s="15">
        <v>1000</v>
      </c>
      <c r="G1159" s="15">
        <v>2500</v>
      </c>
      <c r="H1159" s="51">
        <v>2500</v>
      </c>
      <c r="I1159" s="51">
        <v>1000</v>
      </c>
      <c r="J1159" s="51">
        <v>569</v>
      </c>
      <c r="K1159" s="53">
        <f t="shared" si="24"/>
        <v>56.89999999999999</v>
      </c>
      <c r="L1159" s="16"/>
    </row>
    <row r="1160" spans="1:12" ht="12.75">
      <c r="A1160" s="9">
        <v>1154</v>
      </c>
      <c r="B1160" s="9"/>
      <c r="C1160" s="9"/>
      <c r="D1160" s="9"/>
      <c r="E1160" s="14" t="s">
        <v>269</v>
      </c>
      <c r="F1160" s="15">
        <v>3000</v>
      </c>
      <c r="G1160" s="15">
        <v>15000</v>
      </c>
      <c r="H1160" s="51">
        <v>16000</v>
      </c>
      <c r="I1160" s="51">
        <v>11000</v>
      </c>
      <c r="J1160" s="51">
        <v>6244</v>
      </c>
      <c r="K1160" s="53">
        <f t="shared" si="24"/>
        <v>56.76363636363636</v>
      </c>
      <c r="L1160" s="16"/>
    </row>
    <row r="1161" spans="1:12" ht="12.75">
      <c r="A1161" s="9">
        <v>1155</v>
      </c>
      <c r="B1161" s="9"/>
      <c r="C1161" s="9"/>
      <c r="D1161" s="9">
        <v>6050</v>
      </c>
      <c r="E1161" s="14" t="s">
        <v>809</v>
      </c>
      <c r="F1161" s="15"/>
      <c r="G1161" s="43">
        <f>SUM(G1162)</f>
        <v>2273051</v>
      </c>
      <c r="H1161" s="52">
        <f>SUM(H1162)</f>
        <v>4738000</v>
      </c>
      <c r="I1161" s="52">
        <f>SUM(I1162)</f>
        <v>221000</v>
      </c>
      <c r="J1161" s="52">
        <f>SUM(J1162)</f>
        <v>112384.48</v>
      </c>
      <c r="K1161" s="53">
        <f t="shared" si="24"/>
        <v>50.85270588235294</v>
      </c>
      <c r="L1161" s="16"/>
    </row>
    <row r="1162" spans="1:12" ht="15" customHeight="1">
      <c r="A1162" s="9">
        <v>1156</v>
      </c>
      <c r="B1162" s="9"/>
      <c r="C1162" s="9"/>
      <c r="D1162" s="9"/>
      <c r="E1162" s="42" t="s">
        <v>427</v>
      </c>
      <c r="F1162" s="43"/>
      <c r="G1162" s="43">
        <v>2273051</v>
      </c>
      <c r="H1162" s="52">
        <v>4738000</v>
      </c>
      <c r="I1162" s="52">
        <v>221000</v>
      </c>
      <c r="J1162" s="52">
        <v>112384.48</v>
      </c>
      <c r="K1162" s="53">
        <f t="shared" si="24"/>
        <v>50.85270588235294</v>
      </c>
      <c r="L1162" s="16"/>
    </row>
    <row r="1163" spans="1:12" ht="12.75">
      <c r="A1163" s="9">
        <v>1157</v>
      </c>
      <c r="B1163" s="9" t="s">
        <v>732</v>
      </c>
      <c r="C1163" s="13">
        <v>92116</v>
      </c>
      <c r="D1163" s="13" t="s">
        <v>734</v>
      </c>
      <c r="E1163" s="18" t="s">
        <v>343</v>
      </c>
      <c r="F1163" s="19">
        <f>SUM(F1164)</f>
        <v>336655</v>
      </c>
      <c r="G1163" s="19">
        <f>SUM(G1164)</f>
        <v>440490</v>
      </c>
      <c r="H1163" s="53">
        <f>SUM(H1164)</f>
        <v>479937</v>
      </c>
      <c r="I1163" s="53">
        <f>SUM(I1164)</f>
        <v>479937</v>
      </c>
      <c r="J1163" s="53">
        <f>SUM(J1164)</f>
        <v>479937</v>
      </c>
      <c r="K1163" s="53">
        <f t="shared" si="24"/>
        <v>100</v>
      </c>
      <c r="L1163" s="20">
        <f>SUM(L1164)</f>
        <v>0</v>
      </c>
    </row>
    <row r="1164" spans="1:12" ht="12.75">
      <c r="A1164" s="9">
        <v>1158</v>
      </c>
      <c r="B1164" s="9" t="s">
        <v>732</v>
      </c>
      <c r="C1164" s="9" t="s">
        <v>733</v>
      </c>
      <c r="D1164" s="9">
        <v>2480</v>
      </c>
      <c r="E1164" s="14" t="s">
        <v>583</v>
      </c>
      <c r="F1164" s="15">
        <f>SUM(F1165:F1166)</f>
        <v>336655</v>
      </c>
      <c r="G1164" s="15">
        <f>SUM(G1165:G1166)</f>
        <v>440490</v>
      </c>
      <c r="H1164" s="51">
        <f>SUM(H1165:H1166)</f>
        <v>479937</v>
      </c>
      <c r="I1164" s="51">
        <f>SUM(I1165:I1166)</f>
        <v>479937</v>
      </c>
      <c r="J1164" s="51">
        <f>SUM(J1165:J1166)</f>
        <v>479937</v>
      </c>
      <c r="K1164" s="53">
        <f t="shared" si="24"/>
        <v>100</v>
      </c>
      <c r="L1164" s="16">
        <f>SUM(L1165:L1166)</f>
        <v>0</v>
      </c>
    </row>
    <row r="1165" spans="1:12" ht="17.25" customHeight="1">
      <c r="A1165" s="9">
        <v>1159</v>
      </c>
      <c r="B1165" s="9" t="s">
        <v>732</v>
      </c>
      <c r="C1165" s="9" t="s">
        <v>733</v>
      </c>
      <c r="D1165" s="9"/>
      <c r="E1165" s="14" t="s">
        <v>590</v>
      </c>
      <c r="F1165" s="15">
        <v>163551</v>
      </c>
      <c r="G1165" s="15">
        <v>207530</v>
      </c>
      <c r="H1165" s="51">
        <v>229950</v>
      </c>
      <c r="I1165" s="51">
        <v>229950</v>
      </c>
      <c r="J1165" s="51">
        <v>229950</v>
      </c>
      <c r="K1165" s="53">
        <f t="shared" si="24"/>
        <v>100</v>
      </c>
      <c r="L1165" s="16"/>
    </row>
    <row r="1166" spans="1:12" ht="28.5" customHeight="1">
      <c r="A1166" s="9">
        <v>1160</v>
      </c>
      <c r="B1166" s="9"/>
      <c r="C1166" s="9"/>
      <c r="D1166" s="9"/>
      <c r="E1166" s="14" t="s">
        <v>175</v>
      </c>
      <c r="F1166" s="15">
        <v>173104</v>
      </c>
      <c r="G1166" s="15">
        <v>232960</v>
      </c>
      <c r="H1166" s="51">
        <v>249987</v>
      </c>
      <c r="I1166" s="51">
        <v>249987</v>
      </c>
      <c r="J1166" s="51">
        <v>249987</v>
      </c>
      <c r="K1166" s="53">
        <f t="shared" si="24"/>
        <v>100</v>
      </c>
      <c r="L1166" s="16"/>
    </row>
    <row r="1167" spans="1:12" ht="15" customHeight="1">
      <c r="A1167" s="9">
        <v>1161</v>
      </c>
      <c r="B1167" s="9" t="s">
        <v>732</v>
      </c>
      <c r="C1167" s="13">
        <v>92120</v>
      </c>
      <c r="D1167" s="13" t="s">
        <v>734</v>
      </c>
      <c r="E1167" s="18" t="s">
        <v>111</v>
      </c>
      <c r="F1167" s="15">
        <f>SUM(F1170+F1172+F1174)</f>
        <v>47500</v>
      </c>
      <c r="G1167" s="19">
        <f>SUM(G1170+G1172+G1174+G1168)</f>
        <v>118000</v>
      </c>
      <c r="H1167" s="53">
        <f>SUM(H1170+H1172+H1174+H1168)</f>
        <v>119000</v>
      </c>
      <c r="I1167" s="53">
        <f>SUM(I1170+I1172+I1174+I1168)</f>
        <v>119000</v>
      </c>
      <c r="J1167" s="53">
        <f>SUM(J1170+J1172+J1174+J1168)</f>
        <v>96958.29</v>
      </c>
      <c r="K1167" s="53">
        <f t="shared" si="24"/>
        <v>81.47755462184874</v>
      </c>
      <c r="L1167" s="20" t="e">
        <f>SUM(L1170+L1172+L1174+#REF!)</f>
        <v>#REF!</v>
      </c>
    </row>
    <row r="1168" spans="1:12" ht="38.25">
      <c r="A1168" s="9">
        <v>1162</v>
      </c>
      <c r="B1168" s="9"/>
      <c r="C1168" s="13"/>
      <c r="D1168" s="25">
        <v>2720</v>
      </c>
      <c r="E1168" s="38" t="s">
        <v>21</v>
      </c>
      <c r="F1168" s="15"/>
      <c r="G1168" s="19">
        <f>SUM(G1169)</f>
        <v>70000</v>
      </c>
      <c r="H1168" s="53">
        <f>SUM(H1169)</f>
        <v>70000</v>
      </c>
      <c r="I1168" s="53">
        <f>SUM(I1169)</f>
        <v>70000</v>
      </c>
      <c r="J1168" s="53">
        <f>SUM(J1169)</f>
        <v>70000</v>
      </c>
      <c r="K1168" s="53">
        <f t="shared" si="24"/>
        <v>100</v>
      </c>
      <c r="L1168" s="20"/>
    </row>
    <row r="1169" spans="1:12" ht="47.25" customHeight="1">
      <c r="A1169" s="9">
        <v>1163</v>
      </c>
      <c r="B1169" s="9"/>
      <c r="C1169" s="13"/>
      <c r="D1169" s="13"/>
      <c r="E1169" s="38" t="s">
        <v>94</v>
      </c>
      <c r="F1169" s="15"/>
      <c r="G1169" s="39">
        <v>70000</v>
      </c>
      <c r="H1169" s="51">
        <v>70000</v>
      </c>
      <c r="I1169" s="51">
        <v>70000</v>
      </c>
      <c r="J1169" s="84">
        <v>70000</v>
      </c>
      <c r="K1169" s="53">
        <f t="shared" si="24"/>
        <v>100</v>
      </c>
      <c r="L1169" s="20"/>
    </row>
    <row r="1170" spans="1:12" ht="12.75">
      <c r="A1170" s="9">
        <v>1164</v>
      </c>
      <c r="B1170" s="9" t="s">
        <v>732</v>
      </c>
      <c r="C1170" s="9" t="s">
        <v>733</v>
      </c>
      <c r="D1170" s="9">
        <v>4210</v>
      </c>
      <c r="E1170" s="14" t="s">
        <v>742</v>
      </c>
      <c r="F1170" s="15">
        <f>SUM(F1171:F1171)</f>
        <v>1500</v>
      </c>
      <c r="G1170" s="15">
        <f>SUM(G1171)</f>
        <v>2000</v>
      </c>
      <c r="H1170" s="51">
        <f>SUM(H1171)</f>
        <v>3000</v>
      </c>
      <c r="I1170" s="51">
        <f>SUM(I1171)</f>
        <v>3000</v>
      </c>
      <c r="J1170" s="51">
        <f>SUM(J1171)</f>
        <v>150</v>
      </c>
      <c r="K1170" s="53">
        <f t="shared" si="24"/>
        <v>5</v>
      </c>
      <c r="L1170" s="16">
        <f>SUM(L1171:L1171)</f>
        <v>0</v>
      </c>
    </row>
    <row r="1171" spans="1:12" ht="12.75">
      <c r="A1171" s="9">
        <v>1165</v>
      </c>
      <c r="B1171" s="9" t="s">
        <v>732</v>
      </c>
      <c r="C1171" s="9" t="s">
        <v>733</v>
      </c>
      <c r="D1171" s="9"/>
      <c r="E1171" s="14" t="s">
        <v>458</v>
      </c>
      <c r="F1171" s="15">
        <v>1500</v>
      </c>
      <c r="G1171" s="15">
        <v>2000</v>
      </c>
      <c r="H1171" s="51">
        <v>3000</v>
      </c>
      <c r="I1171" s="51">
        <v>3000</v>
      </c>
      <c r="J1171" s="51">
        <v>150</v>
      </c>
      <c r="K1171" s="53">
        <f t="shared" si="24"/>
        <v>5</v>
      </c>
      <c r="L1171" s="16"/>
    </row>
    <row r="1172" spans="1:12" ht="12.75">
      <c r="A1172" s="9">
        <v>1166</v>
      </c>
      <c r="B1172" s="9" t="s">
        <v>732</v>
      </c>
      <c r="C1172" s="9" t="s">
        <v>733</v>
      </c>
      <c r="D1172" s="9">
        <v>4260</v>
      </c>
      <c r="E1172" s="14" t="s">
        <v>744</v>
      </c>
      <c r="F1172" s="15">
        <f>SUM(F1173)</f>
        <v>1000</v>
      </c>
      <c r="G1172" s="15">
        <f>SUM(G1173)</f>
        <v>1000</v>
      </c>
      <c r="H1172" s="51">
        <f>SUM(H1173)</f>
        <v>1000</v>
      </c>
      <c r="I1172" s="51">
        <f>SUM(I1173)</f>
        <v>1000</v>
      </c>
      <c r="J1172" s="51">
        <f>SUM(J1173)</f>
        <v>377.12</v>
      </c>
      <c r="K1172" s="53">
        <f t="shared" si="24"/>
        <v>37.712</v>
      </c>
      <c r="L1172" s="16">
        <f>SUM(L1173)</f>
        <v>0</v>
      </c>
    </row>
    <row r="1173" spans="1:12" ht="12.75">
      <c r="A1173" s="9">
        <v>1167</v>
      </c>
      <c r="B1173" s="9" t="s">
        <v>732</v>
      </c>
      <c r="C1173" s="9" t="s">
        <v>733</v>
      </c>
      <c r="D1173" s="9"/>
      <c r="E1173" s="14" t="s">
        <v>549</v>
      </c>
      <c r="F1173" s="15">
        <v>1000</v>
      </c>
      <c r="G1173" s="15">
        <v>1000</v>
      </c>
      <c r="H1173" s="51">
        <v>1000</v>
      </c>
      <c r="I1173" s="51">
        <v>1000</v>
      </c>
      <c r="J1173" s="51">
        <v>377.12</v>
      </c>
      <c r="K1173" s="53">
        <f t="shared" si="24"/>
        <v>37.712</v>
      </c>
      <c r="L1173" s="16"/>
    </row>
    <row r="1174" spans="1:12" ht="12.75">
      <c r="A1174" s="9">
        <v>1168</v>
      </c>
      <c r="B1174" s="9" t="s">
        <v>732</v>
      </c>
      <c r="C1174" s="9" t="s">
        <v>733</v>
      </c>
      <c r="D1174" s="9">
        <v>4300</v>
      </c>
      <c r="E1174" s="14" t="s">
        <v>807</v>
      </c>
      <c r="F1174" s="15">
        <f>SUM(F1175)</f>
        <v>45000</v>
      </c>
      <c r="G1174" s="15">
        <f>SUM(G1175)</f>
        <v>45000</v>
      </c>
      <c r="H1174" s="51">
        <f>SUM(H1175)</f>
        <v>45000</v>
      </c>
      <c r="I1174" s="51">
        <f>SUM(I1175)</f>
        <v>45000</v>
      </c>
      <c r="J1174" s="51">
        <f>SUM(J1175)</f>
        <v>26431.17</v>
      </c>
      <c r="K1174" s="53">
        <f t="shared" si="24"/>
        <v>58.735933333333335</v>
      </c>
      <c r="L1174" s="16">
        <f>SUM(L1175)</f>
        <v>10000</v>
      </c>
    </row>
    <row r="1175" spans="1:12" ht="25.5" customHeight="1">
      <c r="A1175" s="9">
        <v>1169</v>
      </c>
      <c r="B1175" s="9" t="s">
        <v>732</v>
      </c>
      <c r="C1175" s="9" t="s">
        <v>733</v>
      </c>
      <c r="D1175" s="9"/>
      <c r="E1175" s="14" t="s">
        <v>542</v>
      </c>
      <c r="F1175" s="15">
        <v>45000</v>
      </c>
      <c r="G1175" s="15">
        <v>45000</v>
      </c>
      <c r="H1175" s="51">
        <v>45000</v>
      </c>
      <c r="I1175" s="51">
        <v>45000</v>
      </c>
      <c r="J1175" s="51">
        <v>26431.17</v>
      </c>
      <c r="K1175" s="53">
        <f t="shared" si="24"/>
        <v>58.735933333333335</v>
      </c>
      <c r="L1175" s="16">
        <v>10000</v>
      </c>
    </row>
    <row r="1176" spans="1:12" ht="12.75" customHeight="1">
      <c r="A1176" s="9">
        <v>1170</v>
      </c>
      <c r="B1176" s="9"/>
      <c r="C1176" s="26">
        <v>92195</v>
      </c>
      <c r="D1176" s="26"/>
      <c r="E1176" s="27" t="s">
        <v>689</v>
      </c>
      <c r="F1176" s="28"/>
      <c r="G1176" s="28">
        <f aca="true" t="shared" si="25" ref="G1176:J1177">SUM(G1177)</f>
        <v>20000</v>
      </c>
      <c r="H1176" s="55">
        <f t="shared" si="25"/>
        <v>20000</v>
      </c>
      <c r="I1176" s="55">
        <f t="shared" si="25"/>
        <v>20000</v>
      </c>
      <c r="J1176" s="55">
        <f t="shared" si="25"/>
        <v>0</v>
      </c>
      <c r="K1176" s="53">
        <f t="shared" si="24"/>
        <v>0</v>
      </c>
      <c r="L1176" s="16"/>
    </row>
    <row r="1177" spans="1:12" ht="12.75" customHeight="1">
      <c r="A1177" s="9">
        <v>1171</v>
      </c>
      <c r="B1177" s="9"/>
      <c r="C1177" s="9"/>
      <c r="D1177" s="9">
        <v>4300</v>
      </c>
      <c r="E1177" s="14" t="s">
        <v>807</v>
      </c>
      <c r="F1177" s="15"/>
      <c r="G1177" s="15">
        <f t="shared" si="25"/>
        <v>20000</v>
      </c>
      <c r="H1177" s="51">
        <f t="shared" si="25"/>
        <v>20000</v>
      </c>
      <c r="I1177" s="51">
        <f t="shared" si="25"/>
        <v>20000</v>
      </c>
      <c r="J1177" s="51">
        <f t="shared" si="25"/>
        <v>0</v>
      </c>
      <c r="K1177" s="53">
        <f t="shared" si="24"/>
        <v>0</v>
      </c>
      <c r="L1177" s="16"/>
    </row>
    <row r="1178" spans="1:12" ht="44.25" customHeight="1">
      <c r="A1178" s="9">
        <v>1172</v>
      </c>
      <c r="B1178" s="9"/>
      <c r="C1178" s="9"/>
      <c r="D1178" s="9"/>
      <c r="E1178" s="14" t="s">
        <v>22</v>
      </c>
      <c r="F1178" s="14" t="s">
        <v>807</v>
      </c>
      <c r="G1178" s="15">
        <v>20000</v>
      </c>
      <c r="H1178" s="57">
        <v>20000</v>
      </c>
      <c r="I1178" s="57">
        <v>20000</v>
      </c>
      <c r="J1178" s="51">
        <v>0</v>
      </c>
      <c r="K1178" s="53">
        <f t="shared" si="24"/>
        <v>0</v>
      </c>
      <c r="L1178" s="16"/>
    </row>
    <row r="1179" spans="1:12" ht="12.75">
      <c r="A1179" s="9">
        <v>1173</v>
      </c>
      <c r="B1179" s="108" t="s">
        <v>476</v>
      </c>
      <c r="C1179" s="109"/>
      <c r="D1179" s="109"/>
      <c r="E1179" s="109"/>
      <c r="F1179" s="21" t="e">
        <f>SUM(F1097+F1163+F1167)</f>
        <v>#REF!</v>
      </c>
      <c r="G1179" s="21">
        <f>SUM(G1097+G1163+G1167+G1176)</f>
        <v>3561041</v>
      </c>
      <c r="H1179" s="54">
        <f>SUM(H1097+H1163+H1167+H1176)</f>
        <v>6466437</v>
      </c>
      <c r="I1179" s="54">
        <f>SUM(I1097+I1163+I1167+I1176)</f>
        <v>1717654</v>
      </c>
      <c r="J1179" s="54">
        <f>SUM(J1097+J1163+J1167+J1176)</f>
        <v>1465369.56</v>
      </c>
      <c r="K1179" s="53">
        <f t="shared" si="24"/>
        <v>85.312266614813</v>
      </c>
      <c r="L1179" s="22" t="e">
        <f>SUM(L1097+L1163+L1167+#REF!)</f>
        <v>#REF!</v>
      </c>
    </row>
    <row r="1180" spans="1:12" s="48" customFormat="1" ht="12.75">
      <c r="A1180" s="9">
        <v>1174</v>
      </c>
      <c r="B1180" s="26">
        <v>926</v>
      </c>
      <c r="C1180" s="26">
        <v>92601</v>
      </c>
      <c r="D1180" s="26"/>
      <c r="E1180" s="26" t="s">
        <v>232</v>
      </c>
      <c r="F1180" s="81"/>
      <c r="G1180" s="81"/>
      <c r="H1180" s="55">
        <v>0</v>
      </c>
      <c r="I1180" s="55">
        <f>SUM(I1181)</f>
        <v>94000</v>
      </c>
      <c r="J1180" s="55">
        <f>SUM(J1181)</f>
        <v>92240.86</v>
      </c>
      <c r="K1180" s="53">
        <f t="shared" si="24"/>
        <v>98.1285744680851</v>
      </c>
      <c r="L1180" s="82"/>
    </row>
    <row r="1181" spans="1:12" ht="12.75">
      <c r="A1181" s="9">
        <v>1175</v>
      </c>
      <c r="B1181" s="9"/>
      <c r="C1181" s="25"/>
      <c r="D1181" s="25">
        <v>6050</v>
      </c>
      <c r="E1181" s="14" t="s">
        <v>809</v>
      </c>
      <c r="F1181" s="21"/>
      <c r="G1181" s="21"/>
      <c r="H1181" s="52">
        <f>SUM(H1182)</f>
        <v>0</v>
      </c>
      <c r="I1181" s="52">
        <f>SUM(I1182)</f>
        <v>94000</v>
      </c>
      <c r="J1181" s="52">
        <f>SUM(J1182)</f>
        <v>92240.86</v>
      </c>
      <c r="K1181" s="53">
        <f t="shared" si="24"/>
        <v>98.1285744680851</v>
      </c>
      <c r="L1181" s="22"/>
    </row>
    <row r="1182" spans="1:12" ht="12.75">
      <c r="A1182" s="9">
        <v>1176</v>
      </c>
      <c r="B1182" s="24"/>
      <c r="C1182" s="25"/>
      <c r="D1182" s="25"/>
      <c r="E1182" s="42" t="s">
        <v>436</v>
      </c>
      <c r="F1182" s="21"/>
      <c r="G1182" s="21"/>
      <c r="H1182" s="52">
        <v>0</v>
      </c>
      <c r="I1182" s="52">
        <v>94000</v>
      </c>
      <c r="J1182" s="52">
        <v>92240.86</v>
      </c>
      <c r="K1182" s="53">
        <f t="shared" si="24"/>
        <v>98.1285744680851</v>
      </c>
      <c r="L1182" s="22"/>
    </row>
    <row r="1183" spans="1:12" ht="12.75">
      <c r="A1183" s="9">
        <v>1177</v>
      </c>
      <c r="B1183" s="26">
        <v>926</v>
      </c>
      <c r="C1183" s="13">
        <v>92605</v>
      </c>
      <c r="D1183" s="13" t="s">
        <v>734</v>
      </c>
      <c r="E1183" s="18" t="s">
        <v>344</v>
      </c>
      <c r="F1183" s="19" t="e">
        <f>SUM(#REF!+F1198+F1209+F1217+F1219)</f>
        <v>#REF!</v>
      </c>
      <c r="G1183" s="19">
        <f>SUM(G1198+G1209+G1217+G1219)</f>
        <v>587000</v>
      </c>
      <c r="H1183" s="53">
        <f>SUM(H1198+H1206+H1209+H1217+H1219)</f>
        <v>1223000</v>
      </c>
      <c r="I1183" s="53">
        <f>SUM(I1184+I1186+I1188+I1190+I1194+I1196+I1198+I1202+I1204+I1206+I1209+I1213+I1215+I1217+I1192+I1219+I1221+I1223)</f>
        <v>5693644.789999999</v>
      </c>
      <c r="J1183" s="53">
        <f>SUM(J1184+J1186+J1188+J1190+J1194+J1196+J1198+J1202+J1204+J1206+J1209+J1213+J1215+J1217+J1192+J1219+J1221+J1223)</f>
        <v>5413160.1</v>
      </c>
      <c r="K1183" s="53">
        <f t="shared" si="24"/>
        <v>95.07372341715754</v>
      </c>
      <c r="L1183" s="20" t="e">
        <f>SUM(L1198+L1209+L1217+#REF!+L1219)</f>
        <v>#REF!</v>
      </c>
    </row>
    <row r="1184" spans="1:12" ht="12.75">
      <c r="A1184" s="9">
        <v>1178</v>
      </c>
      <c r="B1184" s="9"/>
      <c r="C1184" s="13"/>
      <c r="D1184" s="9">
        <v>4115</v>
      </c>
      <c r="E1184" s="14" t="s">
        <v>0</v>
      </c>
      <c r="F1184" s="19"/>
      <c r="G1184" s="19"/>
      <c r="H1184" s="53">
        <f>SUM(H1185)</f>
        <v>0</v>
      </c>
      <c r="I1184" s="53">
        <f>SUM(I1185)</f>
        <v>2699.07</v>
      </c>
      <c r="J1184" s="53">
        <f>SUM(J1185)</f>
        <v>42.86</v>
      </c>
      <c r="K1184" s="53">
        <f t="shared" si="24"/>
        <v>1.5879543694680018</v>
      </c>
      <c r="L1184" s="20"/>
    </row>
    <row r="1185" spans="1:12" ht="12.75">
      <c r="A1185" s="9">
        <v>1179</v>
      </c>
      <c r="B1185" s="9"/>
      <c r="C1185" s="13"/>
      <c r="D1185" s="13"/>
      <c r="E1185" s="14" t="s">
        <v>235</v>
      </c>
      <c r="F1185" s="19"/>
      <c r="G1185" s="19"/>
      <c r="H1185" s="53"/>
      <c r="I1185" s="53">
        <v>2699.07</v>
      </c>
      <c r="J1185" s="53">
        <v>42.86</v>
      </c>
      <c r="K1185" s="53">
        <f t="shared" si="24"/>
        <v>1.5879543694680018</v>
      </c>
      <c r="L1185" s="20"/>
    </row>
    <row r="1186" spans="1:12" ht="12.75">
      <c r="A1186" s="9">
        <v>1180</v>
      </c>
      <c r="B1186" s="9"/>
      <c r="C1186" s="13"/>
      <c r="D1186" s="9">
        <v>4116</v>
      </c>
      <c r="E1186" s="14" t="s">
        <v>0</v>
      </c>
      <c r="F1186" s="19"/>
      <c r="G1186" s="19"/>
      <c r="H1186" s="53">
        <f>SUM(H1187)</f>
        <v>0</v>
      </c>
      <c r="I1186" s="53">
        <f>SUM(I1187)</f>
        <v>600.93</v>
      </c>
      <c r="J1186" s="53">
        <f>SUM(J1187)</f>
        <v>115.24</v>
      </c>
      <c r="K1186" s="53">
        <f t="shared" si="24"/>
        <v>19.176942405937464</v>
      </c>
      <c r="L1186" s="20"/>
    </row>
    <row r="1187" spans="1:12" ht="12.75">
      <c r="A1187" s="9">
        <v>1181</v>
      </c>
      <c r="B1187" s="9"/>
      <c r="C1187" s="13"/>
      <c r="D1187" s="13"/>
      <c r="E1187" s="14" t="s">
        <v>236</v>
      </c>
      <c r="F1187" s="19"/>
      <c r="G1187" s="19"/>
      <c r="H1187" s="53"/>
      <c r="I1187" s="53">
        <v>600.93</v>
      </c>
      <c r="J1187" s="53">
        <v>115.24</v>
      </c>
      <c r="K1187" s="53">
        <f t="shared" si="24"/>
        <v>19.176942405937464</v>
      </c>
      <c r="L1187" s="20"/>
    </row>
    <row r="1188" spans="1:12" ht="12.75">
      <c r="A1188" s="9">
        <v>1182</v>
      </c>
      <c r="B1188" s="9"/>
      <c r="C1188" s="13"/>
      <c r="D1188" s="9">
        <v>4125</v>
      </c>
      <c r="E1188" s="14" t="s">
        <v>1</v>
      </c>
      <c r="F1188" s="19"/>
      <c r="G1188" s="19"/>
      <c r="H1188" s="53">
        <f>SUM(H1189)</f>
        <v>0</v>
      </c>
      <c r="I1188" s="53">
        <f>SUM(I1189)</f>
        <v>291.17</v>
      </c>
      <c r="J1188" s="53">
        <f>SUM(J1189)</f>
        <v>0</v>
      </c>
      <c r="K1188" s="53">
        <f t="shared" si="24"/>
        <v>0</v>
      </c>
      <c r="L1188" s="20"/>
    </row>
    <row r="1189" spans="1:12" ht="12.75">
      <c r="A1189" s="9">
        <v>1183</v>
      </c>
      <c r="B1189" s="9"/>
      <c r="C1189" s="13"/>
      <c r="D1189" s="9"/>
      <c r="E1189" s="14" t="s">
        <v>237</v>
      </c>
      <c r="F1189" s="19"/>
      <c r="G1189" s="19"/>
      <c r="H1189" s="53"/>
      <c r="I1189" s="53">
        <v>291.17</v>
      </c>
      <c r="J1189" s="53">
        <v>0</v>
      </c>
      <c r="K1189" s="53">
        <f t="shared" si="24"/>
        <v>0</v>
      </c>
      <c r="L1189" s="20"/>
    </row>
    <row r="1190" spans="1:12" ht="12.75">
      <c r="A1190" s="9">
        <v>1184</v>
      </c>
      <c r="B1190" s="9"/>
      <c r="C1190" s="13"/>
      <c r="D1190" s="9">
        <v>4126</v>
      </c>
      <c r="E1190" s="14" t="s">
        <v>1</v>
      </c>
      <c r="F1190" s="19"/>
      <c r="G1190" s="19"/>
      <c r="H1190" s="53">
        <f>SUM(H1191)</f>
        <v>0</v>
      </c>
      <c r="I1190" s="53">
        <f>SUM(I1191)</f>
        <v>64.83</v>
      </c>
      <c r="J1190" s="53">
        <f>SUM(J1191)</f>
        <v>0</v>
      </c>
      <c r="K1190" s="53">
        <f t="shared" si="24"/>
        <v>0</v>
      </c>
      <c r="L1190" s="20"/>
    </row>
    <row r="1191" spans="1:12" ht="12.75">
      <c r="A1191" s="9">
        <v>1185</v>
      </c>
      <c r="B1191" s="9"/>
      <c r="C1191" s="13"/>
      <c r="D1191" s="9"/>
      <c r="E1191" s="14" t="s">
        <v>238</v>
      </c>
      <c r="F1191" s="19"/>
      <c r="G1191" s="19"/>
      <c r="H1191" s="53"/>
      <c r="I1191" s="53">
        <v>64.83</v>
      </c>
      <c r="J1191" s="53">
        <v>0</v>
      </c>
      <c r="K1191" s="53">
        <f t="shared" si="24"/>
        <v>0</v>
      </c>
      <c r="L1191" s="20"/>
    </row>
    <row r="1192" spans="1:12" ht="12.75">
      <c r="A1192" s="9">
        <v>1186</v>
      </c>
      <c r="B1192" s="9"/>
      <c r="C1192" s="13"/>
      <c r="D1192" s="9">
        <v>4170</v>
      </c>
      <c r="E1192" s="14" t="s">
        <v>713</v>
      </c>
      <c r="F1192" s="19"/>
      <c r="G1192" s="19"/>
      <c r="H1192" s="53">
        <f>SUM(H1193)</f>
        <v>0</v>
      </c>
      <c r="I1192" s="53">
        <f>SUM(I1193)</f>
        <v>45000</v>
      </c>
      <c r="J1192" s="53">
        <f>SUM(J1193)</f>
        <v>21003.25</v>
      </c>
      <c r="K1192" s="53">
        <f t="shared" si="24"/>
        <v>46.67388888888889</v>
      </c>
      <c r="L1192" s="20"/>
    </row>
    <row r="1193" spans="1:12" ht="12.75">
      <c r="A1193" s="9">
        <v>1187</v>
      </c>
      <c r="B1193" s="9"/>
      <c r="C1193" s="13"/>
      <c r="D1193" s="9"/>
      <c r="E1193" s="14" t="s">
        <v>184</v>
      </c>
      <c r="F1193" s="19"/>
      <c r="G1193" s="19"/>
      <c r="H1193" s="53"/>
      <c r="I1193" s="52">
        <v>45000</v>
      </c>
      <c r="J1193" s="53">
        <v>21003.25</v>
      </c>
      <c r="K1193" s="53">
        <f t="shared" si="24"/>
        <v>46.67388888888889</v>
      </c>
      <c r="L1193" s="20"/>
    </row>
    <row r="1194" spans="1:12" ht="12.75">
      <c r="A1194" s="9">
        <v>1188</v>
      </c>
      <c r="B1194" s="9"/>
      <c r="C1194" s="13"/>
      <c r="D1194" s="9">
        <v>4175</v>
      </c>
      <c r="E1194" s="14" t="s">
        <v>713</v>
      </c>
      <c r="F1194" s="19"/>
      <c r="G1194" s="19"/>
      <c r="H1194" s="53">
        <f>SUM(H1195)</f>
        <v>0</v>
      </c>
      <c r="I1194" s="53">
        <f>SUM(I1195)</f>
        <v>93238.35</v>
      </c>
      <c r="J1194" s="53">
        <f>SUM(J1195)</f>
        <v>85911.4</v>
      </c>
      <c r="K1194" s="53">
        <f t="shared" si="24"/>
        <v>92.14169920424374</v>
      </c>
      <c r="L1194" s="20"/>
    </row>
    <row r="1195" spans="1:12" ht="12.75">
      <c r="A1195" s="9">
        <v>1189</v>
      </c>
      <c r="B1195" s="9"/>
      <c r="C1195" s="13"/>
      <c r="D1195" s="9"/>
      <c r="E1195" s="14" t="s">
        <v>239</v>
      </c>
      <c r="F1195" s="19"/>
      <c r="G1195" s="19"/>
      <c r="H1195" s="53"/>
      <c r="I1195" s="52">
        <v>93238.35</v>
      </c>
      <c r="J1195" s="53">
        <v>85911.4</v>
      </c>
      <c r="K1195" s="53">
        <f t="shared" si="24"/>
        <v>92.14169920424374</v>
      </c>
      <c r="L1195" s="20"/>
    </row>
    <row r="1196" spans="1:12" ht="12.75">
      <c r="A1196" s="9">
        <v>1190</v>
      </c>
      <c r="B1196" s="9"/>
      <c r="C1196" s="13"/>
      <c r="D1196" s="9">
        <v>4176</v>
      </c>
      <c r="E1196" s="14" t="s">
        <v>713</v>
      </c>
      <c r="F1196" s="19"/>
      <c r="G1196" s="19"/>
      <c r="H1196" s="53">
        <f>SUM(H1197)</f>
        <v>0</v>
      </c>
      <c r="I1196" s="53">
        <f>SUM(I1197)</f>
        <v>22306.64</v>
      </c>
      <c r="J1196" s="53">
        <f>SUM(J1197)</f>
        <v>19110.62</v>
      </c>
      <c r="K1196" s="53">
        <f t="shared" si="24"/>
        <v>85.67233792269924</v>
      </c>
      <c r="L1196" s="20"/>
    </row>
    <row r="1197" spans="1:12" ht="12.75">
      <c r="A1197" s="9">
        <v>1191</v>
      </c>
      <c r="B1197" s="9"/>
      <c r="C1197" s="13"/>
      <c r="D1197" s="9"/>
      <c r="E1197" s="14" t="s">
        <v>239</v>
      </c>
      <c r="F1197" s="19"/>
      <c r="G1197" s="19"/>
      <c r="H1197" s="53"/>
      <c r="I1197" s="53">
        <v>22306.64</v>
      </c>
      <c r="J1197" s="53">
        <v>19110.62</v>
      </c>
      <c r="K1197" s="53">
        <f t="shared" si="24"/>
        <v>85.67233792269924</v>
      </c>
      <c r="L1197" s="20"/>
    </row>
    <row r="1198" spans="1:12" ht="12" customHeight="1">
      <c r="A1198" s="9">
        <v>1192</v>
      </c>
      <c r="B1198" s="9" t="s">
        <v>732</v>
      </c>
      <c r="C1198" s="9" t="s">
        <v>733</v>
      </c>
      <c r="D1198" s="9">
        <v>4210</v>
      </c>
      <c r="E1198" s="14" t="s">
        <v>742</v>
      </c>
      <c r="F1198" s="15">
        <f>SUM(F1199:F1200)</f>
        <v>14000</v>
      </c>
      <c r="G1198" s="15">
        <f>SUM(G1199:G1200)</f>
        <v>32000</v>
      </c>
      <c r="H1198" s="51">
        <f>SUM(H1199:H1200)</f>
        <v>38000</v>
      </c>
      <c r="I1198" s="51">
        <f>SUM(I1199:I1201)</f>
        <v>31000</v>
      </c>
      <c r="J1198" s="51">
        <f>SUM(J1199:J1201)</f>
        <v>26079.879999999997</v>
      </c>
      <c r="K1198" s="53">
        <f t="shared" si="24"/>
        <v>84.12864516129032</v>
      </c>
      <c r="L1198" s="16">
        <f>SUM(L1199:L1200)</f>
        <v>0</v>
      </c>
    </row>
    <row r="1199" spans="1:12" ht="12.75">
      <c r="A1199" s="9">
        <v>1193</v>
      </c>
      <c r="B1199" s="9" t="s">
        <v>732</v>
      </c>
      <c r="C1199" s="9" t="s">
        <v>733</v>
      </c>
      <c r="D1199" s="9"/>
      <c r="E1199" s="14" t="s">
        <v>519</v>
      </c>
      <c r="F1199" s="15">
        <v>9000</v>
      </c>
      <c r="G1199" s="15">
        <v>27000</v>
      </c>
      <c r="H1199" s="51">
        <v>32000</v>
      </c>
      <c r="I1199" s="51">
        <v>22000</v>
      </c>
      <c r="J1199" s="51">
        <v>21614.1</v>
      </c>
      <c r="K1199" s="53">
        <f t="shared" si="24"/>
        <v>98.2459090909091</v>
      </c>
      <c r="L1199" s="16"/>
    </row>
    <row r="1200" spans="1:12" ht="12.75">
      <c r="A1200" s="9">
        <v>1194</v>
      </c>
      <c r="B1200" s="9"/>
      <c r="C1200" s="9"/>
      <c r="D1200" s="9"/>
      <c r="E1200" s="14" t="s">
        <v>697</v>
      </c>
      <c r="F1200" s="15">
        <v>5000</v>
      </c>
      <c r="G1200" s="15">
        <v>5000</v>
      </c>
      <c r="H1200" s="51">
        <v>6000</v>
      </c>
      <c r="I1200" s="51">
        <v>6000</v>
      </c>
      <c r="J1200" s="51">
        <v>4465.78</v>
      </c>
      <c r="K1200" s="53">
        <f t="shared" si="24"/>
        <v>74.42966666666666</v>
      </c>
      <c r="L1200" s="16"/>
    </row>
    <row r="1201" spans="1:12" ht="12.75">
      <c r="A1201" s="9">
        <v>1195</v>
      </c>
      <c r="B1201" s="9"/>
      <c r="C1201" s="9"/>
      <c r="D1201" s="9"/>
      <c r="E1201" s="14" t="s">
        <v>256</v>
      </c>
      <c r="F1201" s="15"/>
      <c r="G1201" s="15"/>
      <c r="H1201" s="51">
        <v>0</v>
      </c>
      <c r="I1201" s="51">
        <v>3000</v>
      </c>
      <c r="J1201" s="51">
        <v>0</v>
      </c>
      <c r="K1201" s="53">
        <f t="shared" si="24"/>
        <v>0</v>
      </c>
      <c r="L1201" s="16"/>
    </row>
    <row r="1202" spans="1:12" ht="12.75">
      <c r="A1202" s="9">
        <v>1196</v>
      </c>
      <c r="B1202" s="9"/>
      <c r="C1202" s="9"/>
      <c r="D1202" s="9">
        <v>4215</v>
      </c>
      <c r="E1202" s="14" t="s">
        <v>742</v>
      </c>
      <c r="F1202" s="15"/>
      <c r="G1202" s="15"/>
      <c r="H1202" s="51">
        <f>SUM(H1203)</f>
        <v>0</v>
      </c>
      <c r="I1202" s="51">
        <f>SUM(I1203)</f>
        <v>13186.18</v>
      </c>
      <c r="J1202" s="51">
        <f>SUM(J1203)</f>
        <v>0</v>
      </c>
      <c r="K1202" s="53">
        <f t="shared" si="24"/>
        <v>0</v>
      </c>
      <c r="L1202" s="16"/>
    </row>
    <row r="1203" spans="1:12" ht="12.75">
      <c r="A1203" s="9">
        <v>1197</v>
      </c>
      <c r="B1203" s="9"/>
      <c r="C1203" s="9"/>
      <c r="D1203" s="9"/>
      <c r="E1203" s="14" t="s">
        <v>258</v>
      </c>
      <c r="F1203" s="15"/>
      <c r="G1203" s="15"/>
      <c r="H1203" s="51">
        <v>0</v>
      </c>
      <c r="I1203" s="51">
        <v>13186.18</v>
      </c>
      <c r="J1203" s="51">
        <v>0</v>
      </c>
      <c r="K1203" s="53">
        <f t="shared" si="24"/>
        <v>0</v>
      </c>
      <c r="L1203" s="16"/>
    </row>
    <row r="1204" spans="1:12" ht="12.75">
      <c r="A1204" s="9">
        <v>1198</v>
      </c>
      <c r="B1204" s="9"/>
      <c r="C1204" s="9"/>
      <c r="D1204" s="9">
        <v>4216</v>
      </c>
      <c r="E1204" s="14" t="s">
        <v>742</v>
      </c>
      <c r="F1204" s="15"/>
      <c r="G1204" s="15"/>
      <c r="H1204" s="51">
        <f>SUM(H1205)</f>
        <v>0</v>
      </c>
      <c r="I1204" s="51">
        <f>SUM(I1205)</f>
        <v>2935.82</v>
      </c>
      <c r="J1204" s="51">
        <f>SUM(J1205)</f>
        <v>0</v>
      </c>
      <c r="K1204" s="53">
        <f t="shared" si="24"/>
        <v>0</v>
      </c>
      <c r="L1204" s="16"/>
    </row>
    <row r="1205" spans="1:12" ht="12.75">
      <c r="A1205" s="9">
        <v>1199</v>
      </c>
      <c r="B1205" s="9"/>
      <c r="C1205" s="9"/>
      <c r="D1205" s="9"/>
      <c r="E1205" s="14" t="s">
        <v>258</v>
      </c>
      <c r="F1205" s="15"/>
      <c r="G1205" s="15"/>
      <c r="H1205" s="51">
        <v>0</v>
      </c>
      <c r="I1205" s="51">
        <v>2935.82</v>
      </c>
      <c r="J1205" s="51">
        <v>0</v>
      </c>
      <c r="K1205" s="53">
        <f aca="true" t="shared" si="26" ref="K1205:K1236">SUM(J1205/I1205)*100</f>
        <v>0</v>
      </c>
      <c r="L1205" s="16"/>
    </row>
    <row r="1206" spans="1:12" ht="12.75">
      <c r="A1206" s="9">
        <v>1200</v>
      </c>
      <c r="B1206" s="9"/>
      <c r="C1206" s="9"/>
      <c r="D1206" s="9">
        <v>4270</v>
      </c>
      <c r="E1206" s="14" t="s">
        <v>745</v>
      </c>
      <c r="F1206" s="15"/>
      <c r="G1206" s="15">
        <f>SUM(G1207)</f>
        <v>0</v>
      </c>
      <c r="H1206" s="51">
        <f>SUM(H1207)</f>
        <v>20000</v>
      </c>
      <c r="I1206" s="51">
        <f>SUM(I1207:I1208)</f>
        <v>23000</v>
      </c>
      <c r="J1206" s="51">
        <f>SUM(J1207:J1208)</f>
        <v>2597.9</v>
      </c>
      <c r="K1206" s="53">
        <f t="shared" si="26"/>
        <v>11.295217391304348</v>
      </c>
      <c r="L1206" s="16"/>
    </row>
    <row r="1207" spans="1:12" ht="25.5">
      <c r="A1207" s="9">
        <v>1201</v>
      </c>
      <c r="B1207" s="9"/>
      <c r="C1207" s="9"/>
      <c r="D1207" s="9"/>
      <c r="E1207" s="59" t="s">
        <v>759</v>
      </c>
      <c r="F1207" s="15"/>
      <c r="G1207" s="15"/>
      <c r="H1207" s="51">
        <v>20000</v>
      </c>
      <c r="I1207" s="51">
        <v>20000</v>
      </c>
      <c r="J1207" s="51">
        <v>2597.9</v>
      </c>
      <c r="K1207" s="53">
        <f t="shared" si="26"/>
        <v>12.989500000000001</v>
      </c>
      <c r="L1207" s="16"/>
    </row>
    <row r="1208" spans="1:12" ht="12.75">
      <c r="A1208" s="9">
        <v>1202</v>
      </c>
      <c r="B1208" s="9"/>
      <c r="C1208" s="9"/>
      <c r="D1208" s="9"/>
      <c r="E1208" s="59" t="s">
        <v>233</v>
      </c>
      <c r="F1208" s="15"/>
      <c r="G1208" s="15"/>
      <c r="H1208" s="51">
        <v>0</v>
      </c>
      <c r="I1208" s="51">
        <v>3000</v>
      </c>
      <c r="J1208" s="51">
        <v>0</v>
      </c>
      <c r="K1208" s="53">
        <f t="shared" si="26"/>
        <v>0</v>
      </c>
      <c r="L1208" s="16"/>
    </row>
    <row r="1209" spans="1:12" ht="12.75">
      <c r="A1209" s="9">
        <v>1203</v>
      </c>
      <c r="B1209" s="9" t="s">
        <v>732</v>
      </c>
      <c r="C1209" s="9" t="s">
        <v>733</v>
      </c>
      <c r="D1209" s="9">
        <v>4300</v>
      </c>
      <c r="E1209" s="14" t="s">
        <v>807</v>
      </c>
      <c r="F1209" s="15">
        <f>SUM(F1210:F1210)</f>
        <v>23000</v>
      </c>
      <c r="G1209" s="15">
        <f>SUM(G1210)</f>
        <v>75000</v>
      </c>
      <c r="H1209" s="51">
        <f>SUM(H1210)</f>
        <v>75000</v>
      </c>
      <c r="I1209" s="51">
        <f>SUM(I1210:I1212)</f>
        <v>218041.16</v>
      </c>
      <c r="J1209" s="51">
        <f>SUM(J1210:J1212)</f>
        <v>132203.97</v>
      </c>
      <c r="K1209" s="53">
        <f t="shared" si="26"/>
        <v>60.63257506059865</v>
      </c>
      <c r="L1209" s="16">
        <f>SUM(L1210:L1210)</f>
        <v>10000</v>
      </c>
    </row>
    <row r="1210" spans="1:18" ht="27" customHeight="1">
      <c r="A1210" s="9">
        <v>1204</v>
      </c>
      <c r="B1210" s="9" t="s">
        <v>732</v>
      </c>
      <c r="C1210" s="9" t="s">
        <v>733</v>
      </c>
      <c r="D1210" s="9"/>
      <c r="E1210" s="14" t="s">
        <v>176</v>
      </c>
      <c r="F1210" s="15">
        <v>23000</v>
      </c>
      <c r="G1210" s="15">
        <v>75000</v>
      </c>
      <c r="H1210" s="51">
        <v>75000</v>
      </c>
      <c r="I1210" s="51">
        <v>54000</v>
      </c>
      <c r="J1210" s="51">
        <v>53126.01</v>
      </c>
      <c r="K1210" s="53">
        <f t="shared" si="26"/>
        <v>98.3815</v>
      </c>
      <c r="L1210" s="16">
        <v>10000</v>
      </c>
      <c r="R1210" s="1">
        <v>3</v>
      </c>
    </row>
    <row r="1211" spans="1:12" ht="27" customHeight="1">
      <c r="A1211" s="9">
        <v>1205</v>
      </c>
      <c r="B1211" s="9"/>
      <c r="C1211" s="9"/>
      <c r="D1211" s="9"/>
      <c r="E1211" s="14" t="s">
        <v>257</v>
      </c>
      <c r="F1211" s="15"/>
      <c r="G1211" s="15"/>
      <c r="H1211" s="51">
        <v>0</v>
      </c>
      <c r="I1211" s="51">
        <v>70760</v>
      </c>
      <c r="J1211" s="51">
        <v>70760</v>
      </c>
      <c r="K1211" s="53">
        <f t="shared" si="26"/>
        <v>100</v>
      </c>
      <c r="L1211" s="16"/>
    </row>
    <row r="1212" spans="1:12" ht="27" customHeight="1">
      <c r="A1212" s="9">
        <v>1206</v>
      </c>
      <c r="B1212" s="9"/>
      <c r="C1212" s="9"/>
      <c r="D1212" s="9"/>
      <c r="E1212" s="14" t="s">
        <v>257</v>
      </c>
      <c r="F1212" s="15"/>
      <c r="G1212" s="15"/>
      <c r="H1212" s="51">
        <v>0</v>
      </c>
      <c r="I1212" s="51">
        <v>93281.16</v>
      </c>
      <c r="J1212" s="51">
        <v>8317.96</v>
      </c>
      <c r="K1212" s="53">
        <f t="shared" si="26"/>
        <v>8.917084650319527</v>
      </c>
      <c r="L1212" s="16"/>
    </row>
    <row r="1213" spans="1:12" ht="15.75" customHeight="1">
      <c r="A1213" s="9">
        <v>1207</v>
      </c>
      <c r="B1213" s="9"/>
      <c r="C1213" s="9"/>
      <c r="D1213" s="9">
        <v>4305</v>
      </c>
      <c r="E1213" s="14" t="s">
        <v>807</v>
      </c>
      <c r="F1213" s="15"/>
      <c r="G1213" s="15"/>
      <c r="H1213" s="51">
        <f>SUM(H1214)</f>
        <v>0</v>
      </c>
      <c r="I1213" s="51">
        <f>SUM(I1214)</f>
        <v>245353.35</v>
      </c>
      <c r="J1213" s="51">
        <f>SUM(J1214)</f>
        <v>171103.83</v>
      </c>
      <c r="K1213" s="53">
        <f t="shared" si="26"/>
        <v>69.73771908963133</v>
      </c>
      <c r="L1213" s="16"/>
    </row>
    <row r="1214" spans="1:12" ht="15" customHeight="1">
      <c r="A1214" s="9">
        <v>1208</v>
      </c>
      <c r="B1214" s="9"/>
      <c r="C1214" s="9"/>
      <c r="D1214" s="9"/>
      <c r="E1214" s="14" t="s">
        <v>320</v>
      </c>
      <c r="F1214" s="15"/>
      <c r="G1214" s="15"/>
      <c r="H1214" s="51">
        <v>0</v>
      </c>
      <c r="I1214" s="51">
        <v>245353.35</v>
      </c>
      <c r="J1214" s="51">
        <v>171103.83</v>
      </c>
      <c r="K1214" s="53">
        <f t="shared" si="26"/>
        <v>69.73771908963133</v>
      </c>
      <c r="L1214" s="16"/>
    </row>
    <row r="1215" spans="1:12" ht="16.5" customHeight="1">
      <c r="A1215" s="9">
        <v>1209</v>
      </c>
      <c r="B1215" s="9"/>
      <c r="C1215" s="9"/>
      <c r="D1215" s="9">
        <v>4306</v>
      </c>
      <c r="E1215" s="14" t="s">
        <v>807</v>
      </c>
      <c r="F1215" s="15"/>
      <c r="G1215" s="15"/>
      <c r="H1215" s="51">
        <f>SUM(H1216)</f>
        <v>0</v>
      </c>
      <c r="I1215" s="51">
        <f>SUM(I1216)</f>
        <v>41776.91</v>
      </c>
      <c r="J1215" s="51">
        <f>SUM(J1216)</f>
        <v>38095.17</v>
      </c>
      <c r="K1215" s="53">
        <f t="shared" si="26"/>
        <v>91.1871414137618</v>
      </c>
      <c r="L1215" s="16"/>
    </row>
    <row r="1216" spans="1:12" ht="15" customHeight="1">
      <c r="A1216" s="9">
        <v>1210</v>
      </c>
      <c r="B1216" s="9"/>
      <c r="C1216" s="9"/>
      <c r="D1216" s="9"/>
      <c r="E1216" s="14" t="s">
        <v>234</v>
      </c>
      <c r="F1216" s="15"/>
      <c r="G1216" s="15"/>
      <c r="H1216" s="51">
        <v>0</v>
      </c>
      <c r="I1216" s="51">
        <v>41776.91</v>
      </c>
      <c r="J1216" s="51">
        <v>38095.17</v>
      </c>
      <c r="K1216" s="53">
        <f t="shared" si="26"/>
        <v>91.1871414137618</v>
      </c>
      <c r="L1216" s="16"/>
    </row>
    <row r="1217" spans="1:12" ht="12" customHeight="1">
      <c r="A1217" s="9">
        <v>1211</v>
      </c>
      <c r="B1217" s="9" t="s">
        <v>732</v>
      </c>
      <c r="C1217" s="9" t="s">
        <v>733</v>
      </c>
      <c r="D1217" s="9">
        <v>4430</v>
      </c>
      <c r="E1217" s="14" t="s">
        <v>808</v>
      </c>
      <c r="F1217" s="15">
        <f>SUM(F1218)</f>
        <v>8000</v>
      </c>
      <c r="G1217" s="15">
        <f>SUM(G1218)</f>
        <v>10000</v>
      </c>
      <c r="H1217" s="51">
        <f>SUM(H1218)</f>
        <v>10000</v>
      </c>
      <c r="I1217" s="51">
        <f>SUM(I1218)</f>
        <v>2000</v>
      </c>
      <c r="J1217" s="51">
        <f>SUM(J1218)</f>
        <v>509</v>
      </c>
      <c r="K1217" s="53">
        <f t="shared" si="26"/>
        <v>25.45</v>
      </c>
      <c r="L1217" s="16">
        <f>SUM(L1218)</f>
        <v>0</v>
      </c>
    </row>
    <row r="1218" spans="1:12" ht="12.75">
      <c r="A1218" s="9">
        <v>1212</v>
      </c>
      <c r="B1218" s="9" t="s">
        <v>732</v>
      </c>
      <c r="C1218" s="9" t="s">
        <v>733</v>
      </c>
      <c r="D1218" s="9"/>
      <c r="E1218" s="14" t="s">
        <v>698</v>
      </c>
      <c r="F1218" s="15">
        <v>8000</v>
      </c>
      <c r="G1218" s="15">
        <v>10000</v>
      </c>
      <c r="H1218" s="51">
        <v>10000</v>
      </c>
      <c r="I1218" s="51">
        <v>2000</v>
      </c>
      <c r="J1218" s="51">
        <v>509</v>
      </c>
      <c r="K1218" s="53">
        <f t="shared" si="26"/>
        <v>25.45</v>
      </c>
      <c r="L1218" s="16"/>
    </row>
    <row r="1219" spans="1:12" ht="18" customHeight="1">
      <c r="A1219" s="9">
        <v>1213</v>
      </c>
      <c r="B1219" s="9"/>
      <c r="C1219" s="9"/>
      <c r="D1219" s="9">
        <v>6050</v>
      </c>
      <c r="E1219" s="14" t="s">
        <v>809</v>
      </c>
      <c r="F1219" s="15">
        <f>SUM(F1220:F1220)</f>
        <v>225000</v>
      </c>
      <c r="G1219" s="43">
        <f>SUM(G1220:G1220)</f>
        <v>470000</v>
      </c>
      <c r="H1219" s="52">
        <f>SUM(H1220:H1220)</f>
        <v>1080000</v>
      </c>
      <c r="I1219" s="52">
        <f>SUM(I1220:I1220)</f>
        <v>782073.38</v>
      </c>
      <c r="J1219" s="52">
        <f>SUM(J1220:J1220)</f>
        <v>746310.68</v>
      </c>
      <c r="K1219" s="53">
        <f t="shared" si="26"/>
        <v>95.42719380117504</v>
      </c>
      <c r="L1219" s="16">
        <f>SUM(L1220:L1220)</f>
        <v>20000</v>
      </c>
    </row>
    <row r="1220" spans="1:12" ht="12.75">
      <c r="A1220" s="9">
        <v>1214</v>
      </c>
      <c r="B1220" s="9"/>
      <c r="C1220" s="9"/>
      <c r="D1220" s="9"/>
      <c r="E1220" s="42" t="s">
        <v>436</v>
      </c>
      <c r="F1220" s="43">
        <v>225000</v>
      </c>
      <c r="G1220" s="43">
        <v>470000</v>
      </c>
      <c r="H1220" s="52">
        <v>1080000</v>
      </c>
      <c r="I1220" s="52">
        <v>782073.38</v>
      </c>
      <c r="J1220" s="52">
        <v>746310.68</v>
      </c>
      <c r="K1220" s="53">
        <f t="shared" si="26"/>
        <v>95.42719380117504</v>
      </c>
      <c r="L1220" s="16">
        <v>20000</v>
      </c>
    </row>
    <row r="1221" spans="1:12" ht="12.75">
      <c r="A1221" s="9">
        <v>1215</v>
      </c>
      <c r="B1221" s="9"/>
      <c r="C1221" s="9"/>
      <c r="D1221" s="9">
        <v>6055</v>
      </c>
      <c r="E1221" s="14" t="s">
        <v>809</v>
      </c>
      <c r="F1221" s="43"/>
      <c r="G1221" s="43"/>
      <c r="H1221" s="52">
        <f>SUM(H1222)</f>
        <v>0</v>
      </c>
      <c r="I1221" s="52">
        <f>SUM(I1222)</f>
        <v>3410605.98</v>
      </c>
      <c r="J1221" s="52">
        <f>SUM(J1222)</f>
        <v>3410605.3</v>
      </c>
      <c r="K1221" s="53">
        <f t="shared" si="26"/>
        <v>99.99998006219411</v>
      </c>
      <c r="L1221" s="16"/>
    </row>
    <row r="1222" spans="1:12" ht="25.5">
      <c r="A1222" s="9">
        <v>1216</v>
      </c>
      <c r="B1222" s="9"/>
      <c r="C1222" s="9"/>
      <c r="D1222" s="9"/>
      <c r="E1222" s="42" t="s">
        <v>437</v>
      </c>
      <c r="F1222" s="43"/>
      <c r="G1222" s="43"/>
      <c r="H1222" s="52">
        <v>0</v>
      </c>
      <c r="I1222" s="52">
        <v>3410605.98</v>
      </c>
      <c r="J1222" s="52">
        <v>3410605.3</v>
      </c>
      <c r="K1222" s="53">
        <f t="shared" si="26"/>
        <v>99.99998006219411</v>
      </c>
      <c r="L1222" s="16"/>
    </row>
    <row r="1223" spans="1:12" ht="12.75">
      <c r="A1223" s="9">
        <v>1217</v>
      </c>
      <c r="B1223" s="9"/>
      <c r="C1223" s="9"/>
      <c r="D1223" s="9">
        <v>6056</v>
      </c>
      <c r="E1223" s="14" t="s">
        <v>809</v>
      </c>
      <c r="F1223" s="43"/>
      <c r="G1223" s="43"/>
      <c r="H1223" s="52">
        <f>SUM(H1224)</f>
        <v>0</v>
      </c>
      <c r="I1223" s="52">
        <f>SUM(I1224)</f>
        <v>759471.02</v>
      </c>
      <c r="J1223" s="52">
        <f>SUM(J1224)</f>
        <v>759471</v>
      </c>
      <c r="K1223" s="53">
        <f t="shared" si="26"/>
        <v>99.99999736658812</v>
      </c>
      <c r="L1223" s="16"/>
    </row>
    <row r="1224" spans="1:12" ht="25.5">
      <c r="A1224" s="9">
        <v>1218</v>
      </c>
      <c r="B1224" s="9"/>
      <c r="C1224" s="9"/>
      <c r="D1224" s="9"/>
      <c r="E1224" s="42" t="s">
        <v>438</v>
      </c>
      <c r="F1224" s="43"/>
      <c r="G1224" s="43"/>
      <c r="H1224" s="52">
        <v>0</v>
      </c>
      <c r="I1224" s="52">
        <v>759471.02</v>
      </c>
      <c r="J1224" s="52">
        <v>759471</v>
      </c>
      <c r="K1224" s="53">
        <f t="shared" si="26"/>
        <v>99.99999736658812</v>
      </c>
      <c r="L1224" s="16"/>
    </row>
    <row r="1225" spans="1:12" ht="12.75">
      <c r="A1225" s="9">
        <v>1219</v>
      </c>
      <c r="B1225" s="9"/>
      <c r="C1225" s="13">
        <v>92695</v>
      </c>
      <c r="D1225" s="13" t="s">
        <v>734</v>
      </c>
      <c r="E1225" s="18" t="s">
        <v>523</v>
      </c>
      <c r="F1225" s="15">
        <f>SUM(F1226)</f>
        <v>12500</v>
      </c>
      <c r="G1225" s="19">
        <f>SUM(G1226+G1228+G1231+G1233)</f>
        <v>84000</v>
      </c>
      <c r="H1225" s="53">
        <f>SUM(H1226+H1228+H1231+H1233)</f>
        <v>112000</v>
      </c>
      <c r="I1225" s="53">
        <f>SUM(I1226+I1228+I1231+I1233)</f>
        <v>95200</v>
      </c>
      <c r="J1225" s="53">
        <f>SUM(J1226+J1228+J1231+J1233)</f>
        <v>91956.73</v>
      </c>
      <c r="K1225" s="53">
        <f t="shared" si="26"/>
        <v>96.5932037815126</v>
      </c>
      <c r="L1225" s="16"/>
    </row>
    <row r="1226" spans="1:12" ht="25.5">
      <c r="A1226" s="9">
        <v>1220</v>
      </c>
      <c r="B1226" s="9"/>
      <c r="C1226" s="9"/>
      <c r="D1226" s="9">
        <v>2820</v>
      </c>
      <c r="E1226" s="14" t="s">
        <v>717</v>
      </c>
      <c r="F1226" s="15">
        <f>SUM(F1227)</f>
        <v>12500</v>
      </c>
      <c r="G1226" s="15">
        <f>SUM(G1227)</f>
        <v>18000</v>
      </c>
      <c r="H1226" s="51">
        <f>SUM(H1227)</f>
        <v>20000</v>
      </c>
      <c r="I1226" s="51">
        <f>SUM(I1227)</f>
        <v>16200</v>
      </c>
      <c r="J1226" s="51">
        <f>SUM(J1227)</f>
        <v>16200</v>
      </c>
      <c r="K1226" s="53">
        <f t="shared" si="26"/>
        <v>100</v>
      </c>
      <c r="L1226" s="16"/>
    </row>
    <row r="1227" spans="1:12" ht="25.5">
      <c r="A1227" s="9">
        <v>1221</v>
      </c>
      <c r="B1227" s="9"/>
      <c r="C1227" s="9"/>
      <c r="D1227" s="9"/>
      <c r="E1227" s="14" t="s">
        <v>597</v>
      </c>
      <c r="F1227" s="15">
        <v>12500</v>
      </c>
      <c r="G1227" s="15">
        <v>18000</v>
      </c>
      <c r="H1227" s="51">
        <v>20000</v>
      </c>
      <c r="I1227" s="51">
        <v>16200</v>
      </c>
      <c r="J1227" s="51">
        <v>16200</v>
      </c>
      <c r="K1227" s="53">
        <f t="shared" si="26"/>
        <v>100</v>
      </c>
      <c r="L1227" s="16"/>
    </row>
    <row r="1228" spans="1:12" ht="12.75">
      <c r="A1228" s="9">
        <v>1222</v>
      </c>
      <c r="B1228" s="9"/>
      <c r="C1228" s="9"/>
      <c r="D1228" s="9">
        <v>4170</v>
      </c>
      <c r="E1228" s="14" t="s">
        <v>713</v>
      </c>
      <c r="F1228" s="15"/>
      <c r="G1228" s="15">
        <f>SUM(G1229)</f>
        <v>60000</v>
      </c>
      <c r="H1228" s="51">
        <f>SUM(H1229+H1230)</f>
        <v>86000</v>
      </c>
      <c r="I1228" s="51">
        <f>SUM(I1229+I1230)</f>
        <v>73000</v>
      </c>
      <c r="J1228" s="51">
        <f>SUM(J1229+J1230)</f>
        <v>70176.83</v>
      </c>
      <c r="K1228" s="53">
        <f t="shared" si="26"/>
        <v>96.13264383561643</v>
      </c>
      <c r="L1228" s="16"/>
    </row>
    <row r="1229" spans="1:12" ht="12.75">
      <c r="A1229" s="9">
        <v>1223</v>
      </c>
      <c r="B1229" s="9"/>
      <c r="C1229" s="9"/>
      <c r="D1229" s="9"/>
      <c r="E1229" s="14" t="s">
        <v>421</v>
      </c>
      <c r="F1229" s="15"/>
      <c r="G1229" s="15">
        <v>60000</v>
      </c>
      <c r="H1229" s="51">
        <v>70000</v>
      </c>
      <c r="I1229" s="51">
        <v>57208</v>
      </c>
      <c r="J1229" s="51">
        <v>57207.01</v>
      </c>
      <c r="K1229" s="53">
        <f t="shared" si="26"/>
        <v>99.99826947280101</v>
      </c>
      <c r="L1229" s="16"/>
    </row>
    <row r="1230" spans="1:12" ht="25.5">
      <c r="A1230" s="9">
        <v>1224</v>
      </c>
      <c r="B1230" s="9"/>
      <c r="C1230" s="9"/>
      <c r="D1230" s="9"/>
      <c r="E1230" s="14" t="s">
        <v>420</v>
      </c>
      <c r="F1230" s="15"/>
      <c r="G1230" s="15"/>
      <c r="H1230" s="51">
        <v>16000</v>
      </c>
      <c r="I1230" s="51">
        <v>15792</v>
      </c>
      <c r="J1230" s="51">
        <v>12969.82</v>
      </c>
      <c r="K1230" s="53">
        <f t="shared" si="26"/>
        <v>82.12905268490374</v>
      </c>
      <c r="L1230" s="16"/>
    </row>
    <row r="1231" spans="1:12" ht="12.75">
      <c r="A1231" s="9">
        <v>1225</v>
      </c>
      <c r="B1231" s="9"/>
      <c r="C1231" s="9"/>
      <c r="D1231" s="9">
        <v>4110</v>
      </c>
      <c r="E1231" s="14" t="s">
        <v>0</v>
      </c>
      <c r="F1231" s="15">
        <v>8500</v>
      </c>
      <c r="G1231" s="15">
        <f>SUM(G1232)</f>
        <v>5000</v>
      </c>
      <c r="H1231" s="51">
        <f>SUM(H1232)</f>
        <v>5000</v>
      </c>
      <c r="I1231" s="51">
        <f>SUM(I1232)</f>
        <v>5000</v>
      </c>
      <c r="J1231" s="51">
        <f>SUM(J1232)</f>
        <v>4898.26</v>
      </c>
      <c r="K1231" s="53">
        <f t="shared" si="26"/>
        <v>97.96520000000001</v>
      </c>
      <c r="L1231" s="16"/>
    </row>
    <row r="1232" spans="1:12" ht="12.75">
      <c r="A1232" s="9">
        <v>1226</v>
      </c>
      <c r="B1232" s="9"/>
      <c r="C1232" s="9"/>
      <c r="D1232" s="9"/>
      <c r="E1232" s="14" t="s">
        <v>0</v>
      </c>
      <c r="F1232" s="15"/>
      <c r="G1232" s="15">
        <v>5000</v>
      </c>
      <c r="H1232" s="51">
        <v>5000</v>
      </c>
      <c r="I1232" s="51">
        <v>5000</v>
      </c>
      <c r="J1232" s="51">
        <v>4898.26</v>
      </c>
      <c r="K1232" s="53">
        <f t="shared" si="26"/>
        <v>97.96520000000001</v>
      </c>
      <c r="L1232" s="16"/>
    </row>
    <row r="1233" spans="1:12" ht="12.75">
      <c r="A1233" s="9">
        <v>1227</v>
      </c>
      <c r="B1233" s="9"/>
      <c r="C1233" s="9"/>
      <c r="D1233" s="9">
        <v>4120</v>
      </c>
      <c r="E1233" s="14" t="s">
        <v>1</v>
      </c>
      <c r="F1233" s="15">
        <v>1200</v>
      </c>
      <c r="G1233" s="15">
        <f>SUM(G1234)</f>
        <v>1000</v>
      </c>
      <c r="H1233" s="51">
        <f>SUM(H1234)</f>
        <v>1000</v>
      </c>
      <c r="I1233" s="51">
        <f>SUM(I1234)</f>
        <v>1000</v>
      </c>
      <c r="J1233" s="51">
        <f>SUM(J1234)</f>
        <v>681.64</v>
      </c>
      <c r="K1233" s="53">
        <f t="shared" si="26"/>
        <v>68.164</v>
      </c>
      <c r="L1233" s="16"/>
    </row>
    <row r="1234" spans="1:12" ht="12.75">
      <c r="A1234" s="9">
        <v>1228</v>
      </c>
      <c r="B1234" s="9"/>
      <c r="C1234" s="9"/>
      <c r="D1234" s="9"/>
      <c r="E1234" s="14" t="s">
        <v>1</v>
      </c>
      <c r="F1234" s="15"/>
      <c r="G1234" s="15">
        <v>1000</v>
      </c>
      <c r="H1234" s="51">
        <v>1000</v>
      </c>
      <c r="I1234" s="51">
        <v>1000</v>
      </c>
      <c r="J1234" s="51">
        <v>681.64</v>
      </c>
      <c r="K1234" s="53">
        <f t="shared" si="26"/>
        <v>68.164</v>
      </c>
      <c r="L1234" s="16"/>
    </row>
    <row r="1235" spans="1:12" ht="12.75">
      <c r="A1235" s="9">
        <v>1229</v>
      </c>
      <c r="B1235" s="108" t="s">
        <v>477</v>
      </c>
      <c r="C1235" s="109"/>
      <c r="D1235" s="109"/>
      <c r="E1235" s="109"/>
      <c r="F1235" s="21" t="e">
        <f>SUM(#REF!+F1183+F1225)</f>
        <v>#REF!</v>
      </c>
      <c r="G1235" s="21">
        <f>SUM(G1183+G1225)</f>
        <v>671000</v>
      </c>
      <c r="H1235" s="54">
        <f>SUM(H1183+H1225)</f>
        <v>1335000</v>
      </c>
      <c r="I1235" s="54">
        <f>SUM(I1183+I1225+I1180)</f>
        <v>5882844.789999999</v>
      </c>
      <c r="J1235" s="54">
        <f>SUM(J1183+J1225+J1180)</f>
        <v>5597357.69</v>
      </c>
      <c r="K1235" s="52">
        <f t="shared" si="26"/>
        <v>95.1471250697403</v>
      </c>
      <c r="L1235" s="22" t="e">
        <f>SUM(#REF!+L1183+#REF!)</f>
        <v>#REF!</v>
      </c>
    </row>
    <row r="1236" spans="1:12" ht="12.75">
      <c r="A1236" s="9">
        <v>1230</v>
      </c>
      <c r="B1236" s="112" t="s">
        <v>607</v>
      </c>
      <c r="C1236" s="112"/>
      <c r="D1236" s="112"/>
      <c r="E1236" s="112"/>
      <c r="F1236" s="21" t="e">
        <f>SUM(F49+F103+F133+F139+F241+F281+#REF!+F361+F365+F376+F801+F842+F988+F1044+F1096+F1179+F1235)</f>
        <v>#REF!</v>
      </c>
      <c r="G1236" s="21" t="e">
        <f>SUM(G49+G103+G133+G139+G241+G281+G361+G365+G376+G801+G842+G988+G1044+G1096+G1179+G1235+G805)</f>
        <v>#REF!</v>
      </c>
      <c r="H1236" s="54">
        <f>SUM(H49+H103+H133+H139+H241+H281+H361+H365+H376+H801+H842+H988+H1044+H1096+H1179+H1235+H805)</f>
        <v>80328086</v>
      </c>
      <c r="I1236" s="54">
        <f>SUM(I49+I103+I133+I139+I241+I281+I361+I365+I376+I801+I842+I988+I1044+I1096+I1179+I1235+I805)</f>
        <v>85103447.20000002</v>
      </c>
      <c r="J1236" s="54">
        <f>SUM(J49+J103+J133+J139+J241+J281+J361+J365+J376+J801+J842+J988+J1044+J1096+J1179+J1235+J805)</f>
        <v>79037449.55000001</v>
      </c>
      <c r="K1236" s="56">
        <f t="shared" si="26"/>
        <v>92.87220688517537</v>
      </c>
      <c r="L1236" s="22" t="e">
        <f>SUM(L49+L103+L133+L139+L241+L281+#REF!+L361+L365+L376+L801+L842+L988+L1044+L1096+L1179+L1235)</f>
        <v>#REF!</v>
      </c>
    </row>
    <row r="1237" ht="12.75">
      <c r="A1237" s="6"/>
    </row>
    <row r="1239" ht="12.75">
      <c r="E1239" s="40"/>
    </row>
  </sheetData>
  <mergeCells count="18">
    <mergeCell ref="A3:E3"/>
    <mergeCell ref="B1236:E1236"/>
    <mergeCell ref="B49:E49"/>
    <mergeCell ref="B103:E103"/>
    <mergeCell ref="B133:E133"/>
    <mergeCell ref="B139:E139"/>
    <mergeCell ref="B241:E241"/>
    <mergeCell ref="B281:E281"/>
    <mergeCell ref="B361:E361"/>
    <mergeCell ref="B1179:E1179"/>
    <mergeCell ref="B1235:E1235"/>
    <mergeCell ref="B988:E988"/>
    <mergeCell ref="B1044:E1044"/>
    <mergeCell ref="B1096:E1096"/>
    <mergeCell ref="B376:E376"/>
    <mergeCell ref="B801:E801"/>
    <mergeCell ref="B842:E842"/>
    <mergeCell ref="B365:E365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landscape" paperSize="9" scale="8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2010-03-12T09:25:21Z</cp:lastPrinted>
  <dcterms:created xsi:type="dcterms:W3CDTF">2001-08-02T07:18:30Z</dcterms:created>
  <dcterms:modified xsi:type="dcterms:W3CDTF">2010-04-01T07:43:10Z</dcterms:modified>
  <cp:category/>
  <cp:version/>
  <cp:contentType/>
  <cp:contentStatus/>
</cp:coreProperties>
</file>