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'szczegół'!$A$2:$K$1137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<sst xmlns="http://schemas.openxmlformats.org/spreadsheetml/2006/main" count="1600" uniqueCount="769">
  <si>
    <t xml:space="preserve">Stała konserwacja oświetlenia ulicznego w Opaczy Kol        </t>
  </si>
  <si>
    <t xml:space="preserve">Stała konserwacja oświetlenia ulicznego na terenie gminy        </t>
  </si>
  <si>
    <t>Wymiana i uzupełnienie punktów świetlnych na terenie gminy</t>
  </si>
  <si>
    <t>Wymiana szafek sterujących  na terenie gminy</t>
  </si>
  <si>
    <t xml:space="preserve">Wykonanie usługi polegającej na odczytywaniu wodomierzy i wystawianiu faktur za zrzut ścieków                         </t>
  </si>
  <si>
    <t xml:space="preserve">Wykonanie uchwytów na flagi uliczne </t>
  </si>
  <si>
    <t>Kary i odszkodow.wypł.na rzecz osób fizycznych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</si>
  <si>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</si>
  <si>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</si>
  <si>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</si>
  <si>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</si>
  <si>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>Przedszkole Michałowice - umowy zlecenia - prace remontowe  inne prace zlecone</t>
  </si>
  <si>
    <t>Przedszkole Nowa Wieś - wydatki ponoszone na zakup leków i materiałów medycznych</t>
  </si>
  <si>
    <t>Gimnazjum Nowa Wieś -  ubezpieczenia rzeczowe</t>
  </si>
  <si>
    <t>Szkolenia nauczycieli -LO</t>
  </si>
  <si>
    <t>Wpłaty gmin i powiatów na rzecz innych jed.oraz związków gmin lub związków powiatów na dofinansowanie zadań bieżących ( oprac dok ścieżek rowerowych).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</si>
  <si>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</si>
  <si>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</si>
  <si>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</si>
  <si>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>Zakupy-współpraca z gminami włoskimi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</si>
  <si>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</si>
  <si>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</si>
  <si>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</si>
  <si>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</si>
  <si>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</si>
  <si>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</si>
  <si>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</si>
  <si>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</si>
  <si>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</si>
  <si>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</si>
  <si>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</si>
  <si>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</si>
  <si>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</si>
  <si>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</si>
  <si>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</si>
  <si>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</si>
  <si>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</si>
  <si>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</si>
  <si>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</si>
  <si>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</si>
  <si>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 xml:space="preserve">Różne jednostki obsługi gospodarki mieszkaniowej </t>
  </si>
  <si>
    <t>Konserwacja sieci wodociągowej i SUW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</si>
  <si>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</si>
  <si>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</si>
  <si>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</si>
  <si>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</si>
  <si>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</si>
  <si>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</si>
  <si>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</si>
  <si>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</si>
  <si>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</si>
  <si>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>Opłata za odprowadzenie wód opadowych do rzek Raszynka i Utrata</t>
  </si>
  <si>
    <t xml:space="preserve">Roboty porządkowe - ogródki jordanowskie </t>
  </si>
  <si>
    <t xml:space="preserve">Komorów Wieś remont ul. Stare Sady, Aleja Starych Lip </t>
  </si>
  <si>
    <t xml:space="preserve">Nadzór inwestorski nad prowadzonymi remontami                </t>
  </si>
  <si>
    <t xml:space="preserve">Przedszk.niepubl. - Miasto Stołeczne Warszawa           </t>
  </si>
  <si>
    <t xml:space="preserve">Rezerwa celowa na działalność kulturalną                              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</si>
  <si>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</si>
  <si>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</si>
  <si>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</si>
  <si>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</si>
  <si>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</si>
  <si>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</si>
  <si>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</si>
  <si>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</si>
  <si>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 xml:space="preserve">Pozostała działalność           </t>
  </si>
  <si>
    <t>Wynagrodzenia bezosobowe</t>
  </si>
  <si>
    <t>Okresowe badania pojazdów i aparatów oddechowych</t>
  </si>
  <si>
    <t xml:space="preserve">Wpłaty jednostek samorządu terytorialnego                         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</si>
  <si>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</si>
  <si>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</si>
  <si>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</si>
  <si>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</si>
  <si>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</si>
  <si>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</si>
  <si>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</si>
  <si>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 xml:space="preserve">Wydatki  inwestycyjne jednostek budżetowych    </t>
  </si>
  <si>
    <t>Zakup koszy i kwietników,ławek</t>
  </si>
  <si>
    <t>Ustawienie i obsługa kabin sanitarnych</t>
  </si>
  <si>
    <t>Wynagrodzenie bezosobowe</t>
  </si>
  <si>
    <t xml:space="preserve">Szkoła Nowa Wieś zakup środków czystości materiałów biurowych piśmiennych wyposażenia 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</si>
  <si>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</si>
  <si>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</si>
  <si>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</si>
  <si>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</si>
  <si>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</si>
  <si>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</si>
  <si>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</si>
  <si>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</si>
  <si>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</si>
  <si>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</si>
  <si>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</si>
  <si>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Usuwanie awarii na  sieci kanalizacyjnej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</si>
  <si>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</si>
  <si>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</si>
  <si>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</si>
  <si>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</si>
  <si>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</si>
  <si>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</si>
  <si>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</si>
  <si>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</si>
  <si>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 xml:space="preserve">Przedszkole Niepubliczne "Nibylandia" Granica </t>
  </si>
  <si>
    <t>Przedszkole Nowa Wieś  - szkolenia pracowników administracji</t>
  </si>
  <si>
    <t xml:space="preserve">Realizacja świadczeń rodzinnych i świadczeń z funduszu alimentacyjnego                                </t>
  </si>
  <si>
    <t>Zakup akcesoriów komputerowych</t>
  </si>
  <si>
    <t xml:space="preserve">Realizacja świadczeń  społecznych: zasiłki stałe, okresowe i celowe                              </t>
  </si>
  <si>
    <t xml:space="preserve">Świadczenia pieniężne na zakup posiłków i żywności                               </t>
  </si>
  <si>
    <t xml:space="preserve">Wydatki inwestycyjne określone w załączniku nr 4             </t>
  </si>
  <si>
    <t xml:space="preserve">Wydatki inwestycyjne określone w załączniku nr 4          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</si>
  <si>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</si>
  <si>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</si>
  <si>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</si>
  <si>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 xml:space="preserve">zakup usług zdrowotnych </t>
  </si>
  <si>
    <t xml:space="preserve"> </t>
  </si>
  <si>
    <t xml:space="preserve">Przedszkole Nowa Wieś - akcesoria komputerowe, w tym programy i licencje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</si>
  <si>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</si>
  <si>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</si>
  <si>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</si>
  <si>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</si>
  <si>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</si>
  <si>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</si>
  <si>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Licea ogólnokształcące                                  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</si>
  <si>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</si>
  <si>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</si>
  <si>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</si>
  <si>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Montaż i demontaż flag ulicznych                                     </t>
  </si>
  <si>
    <t xml:space="preserve">Nadzór inwestorski nad prowadzonymi pracami               </t>
  </si>
  <si>
    <t>Opracowanie ekspertyz dot ochrony środowiska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</si>
  <si>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</si>
  <si>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</si>
  <si>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</si>
  <si>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</si>
  <si>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</si>
  <si>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</si>
  <si>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</si>
  <si>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</si>
  <si>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</si>
  <si>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</si>
  <si>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</si>
  <si>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</si>
  <si>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</si>
  <si>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</si>
  <si>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 xml:space="preserve">Konserwacja przepompowni i sieci kanalizacyjnej                               </t>
  </si>
  <si>
    <t>Wyłapywanie bezdomnych zwierząt</t>
  </si>
  <si>
    <t>Usuwanie zalewisk wodnych na drogach</t>
  </si>
  <si>
    <t>Usługi sądowe (odpisy z KW,opł.za rozprawy sądowe)</t>
  </si>
  <si>
    <t>Usługi notarialne</t>
  </si>
  <si>
    <t>Wpłaty na Państwowy Fund.Rehabilitacji Osób Niepeł.</t>
  </si>
  <si>
    <t xml:space="preserve">Wpłaty na PFRON    </t>
  </si>
  <si>
    <t xml:space="preserve">Wydatki osobowe niezaliczone do wynagrodzeń  </t>
  </si>
  <si>
    <t>Dodatek wiejski, i mieszkaniowy  pomoc zdrowotna</t>
  </si>
  <si>
    <t>80309 Pomoc materialna dla studentów: Razem</t>
  </si>
  <si>
    <t>803 Szkolnictwo wyższe- Razem</t>
  </si>
  <si>
    <t>Stypendia im Jana Pawła II  dla studentów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</si>
  <si>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</si>
  <si>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</si>
  <si>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 xml:space="preserve">Szkoła Komorów - wynagrodzenie osobowe pracow.nagrody jubileuszowe nagrody specjalne DEN, zasiłki na zagospodarowanie nauczycieli, odprawy emerytalne </t>
  </si>
  <si>
    <t>Szkolenia pracowników administracji</t>
  </si>
  <si>
    <t xml:space="preserve">Świetlica szkolna Michałowice - wynagrodzenie osobowe pracow.nagrody jubileuszowe i nagrody specjalne DEN, </t>
  </si>
  <si>
    <t>Akcesoria komputerowe,programy i licencje</t>
  </si>
  <si>
    <t>Materiały papiernicze do drukowania i kserowania</t>
  </si>
  <si>
    <t xml:space="preserve">Nagrody jubileuszowe </t>
  </si>
  <si>
    <t>Składki na ubezpieczenia społeczne</t>
  </si>
  <si>
    <t>Składki na Fundusz Pracy</t>
  </si>
  <si>
    <t>Podróże służbowe krajowe</t>
  </si>
  <si>
    <t xml:space="preserve">Wybory do Parlamentu Europejskiego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</si>
  <si>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</si>
  <si>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</si>
  <si>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 xml:space="preserve">Opłaty za energię,  gaz, wodę                               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</si>
  <si>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</si>
  <si>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</si>
  <si>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>Materiały papiernicze do sprzętu drukarskiego i urządzeń kserograficznych</t>
  </si>
  <si>
    <t xml:space="preserve">Przedszkole Niepubliczne "Zielone Przedszkole" Granica 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</si>
  <si>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</si>
  <si>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</si>
  <si>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</si>
  <si>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</si>
  <si>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</si>
  <si>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</si>
  <si>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</si>
  <si>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</si>
  <si>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</si>
  <si>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</si>
  <si>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>Gimnazjum Komorów materiały papiernicze do drukowania i kserowania</t>
  </si>
  <si>
    <t>Gimnazjum Nowa Wieś materiały papiernicze do drukowania i kserowania</t>
  </si>
  <si>
    <t xml:space="preserve">Stypendia dla uczniów </t>
  </si>
  <si>
    <t>Gimnazjum Komorów akcesoria komputerowe,programy i licencje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</si>
  <si>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</si>
  <si>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</si>
  <si>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</si>
  <si>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</si>
  <si>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 xml:space="preserve"> Gimnazjum Komorów -opłata za energię,gaz i  wodę</t>
  </si>
  <si>
    <t xml:space="preserve"> Gimnazjum Michałowice -opłata za energię,gaz i  wodę</t>
  </si>
  <si>
    <t xml:space="preserve"> Gimnazjum Nowa Wieś- opłata za energię,gazi  wodę</t>
  </si>
  <si>
    <t>Gimnazjum Komorów - wydatki na  podróże służbowe zagraniczne pracowników własnych</t>
  </si>
  <si>
    <t>Gimnazjum Michałowice - wydatki na  podróże służbowe zagraniczne pracowników własnych</t>
  </si>
  <si>
    <t xml:space="preserve">Gimnazjum Komorów -szkolenie pracowników </t>
  </si>
  <si>
    <t xml:space="preserve">Gimnazjum Michałowice -szkolenie pracowników </t>
  </si>
  <si>
    <t>Gimnazjum Michałowice materiały papiernicze do drukowania i kserowania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</si>
  <si>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</si>
  <si>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</si>
  <si>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</si>
  <si>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>Montaż systemów SMS na przepompowniach ścieków</t>
  </si>
  <si>
    <t>Bieżące naprawy systemu alarmowego na SUW Komorów i Pęcice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</si>
  <si>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</si>
  <si>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</si>
  <si>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</si>
  <si>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</si>
  <si>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</si>
  <si>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Lecznictwo ambulatoryjne </t>
  </si>
  <si>
    <t xml:space="preserve">Dotacje celowe przekazane gminie na zadania bieżące realizowane na podstawie porozumień (umów) między jst </t>
  </si>
  <si>
    <t>Zakup wyposażenia i sprzętu - Gminny Zespół Zarządzania Kryzys</t>
  </si>
  <si>
    <t>Szkoła Komorów - usługi pocztowe, koszty i prowizje bankowe, wywóz śmieci, usługi w zakresie badania technicznego pojazdu, opłaty za basen,  usługi transportowe, kominiarskie, opłaty za ścieki,  opłaty radiofoniczne i telewizyjne, monitoring i inne,konwój gotówki</t>
  </si>
  <si>
    <t xml:space="preserve">Gimnazjum Komorów - usługi pocztowe, koszty i prowizje bankowe, usługi transportowe, kominiarskie, monitoring,konwój gotówki  i inne 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</si>
  <si>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</si>
  <si>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</si>
  <si>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</si>
  <si>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</si>
  <si>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</si>
  <si>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</si>
  <si>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</si>
  <si>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 xml:space="preserve">Pozostała działalność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</si>
  <si>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</si>
  <si>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</si>
  <si>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</si>
  <si>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</si>
  <si>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</si>
  <si>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</si>
  <si>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</si>
  <si>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>Zakup mater.i wyposaż.Dni Gminy M-ce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</si>
  <si>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</si>
  <si>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</si>
  <si>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</si>
  <si>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</si>
  <si>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</si>
  <si>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</si>
  <si>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</si>
  <si>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</si>
  <si>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</si>
  <si>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</si>
  <si>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</si>
  <si>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</si>
  <si>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</si>
  <si>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</si>
  <si>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</si>
  <si>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</si>
  <si>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</si>
  <si>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</si>
  <si>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</si>
  <si>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</si>
  <si>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</si>
  <si>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Odsetki od krajowych pożyczek i kredytów.</t>
  </si>
  <si>
    <t>Wpłaty jednostek na fundusz celowy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</si>
  <si>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</si>
  <si>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</si>
  <si>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</si>
  <si>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Zakup sprzętu ratowniczo gaśniczego (pożarniczego)            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</si>
  <si>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</si>
  <si>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</si>
  <si>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</si>
  <si>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 xml:space="preserve">Pozostała działalność                        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</si>
  <si>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</si>
  <si>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</si>
  <si>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</si>
  <si>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</si>
  <si>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</si>
  <si>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</si>
  <si>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</si>
  <si>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</si>
  <si>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Wydatki  związane z działalnością straży gminnej  </t>
  </si>
  <si>
    <t xml:space="preserve">Zakup usług telekomunikacyjnych telefonii komórkowej                                 </t>
  </si>
  <si>
    <t xml:space="preserve">Wydatki na podróże służbowe krajowe </t>
  </si>
  <si>
    <t xml:space="preserve">Szkolenia pracowników straży gminnej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</si>
  <si>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</si>
  <si>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</si>
  <si>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</si>
  <si>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</si>
  <si>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</si>
  <si>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</si>
  <si>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</si>
  <si>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</si>
  <si>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</si>
  <si>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</si>
  <si>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</si>
  <si>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 xml:space="preserve">Przedszkole Michałowice - wynagrodzenia osobowe pracowników,nagrody jubileuszowe i odprawy emerytalne,nagrody specjalne DEN,zasiłki na zagospodarowanie </t>
  </si>
  <si>
    <t xml:space="preserve">Przedszkole Nowa Wieś - wynagrodzenia osobowe pracowników,nagrody jubileuszowe i odprawy emerytalne,nagrody specjalne DEN,zasiłki na zagospodarowanie </t>
  </si>
  <si>
    <t>Powierzchniowe utrwalenie istniejącej nawierzchni emulsją asfaltową i grysami ulic: Szara w Michałowicach Wsi  Popiełuszki, Raszyńska w Michałowicach ,  Malczewskiego, Orzechowa w Granicy</t>
  </si>
  <si>
    <t>Komorów remont ul. Matejki</t>
  </si>
  <si>
    <t>Bieżące przeglądy i pomiary w budynkach komunalnych</t>
  </si>
  <si>
    <t>Bieżące przeglądy i pomiary w budynkach ośrodków zdrowia</t>
  </si>
  <si>
    <t xml:space="preserve">Zbiór odpadów segregowanych </t>
  </si>
  <si>
    <t>Zabiegi pielęgnacyjne kasztanowców na terenie gminy</t>
  </si>
  <si>
    <t>Remont linii słupów oświetlenia ulicznego</t>
  </si>
  <si>
    <t>Remonty i przeglądy urządzeń w ogródkach jordanowskich na terenie gminy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</si>
  <si>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</si>
  <si>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</si>
  <si>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</si>
  <si>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</si>
  <si>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</si>
  <si>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</si>
  <si>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</si>
  <si>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</si>
  <si>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</si>
  <si>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</si>
  <si>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</si>
  <si>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</si>
  <si>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</si>
  <si>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</si>
  <si>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</si>
  <si>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</si>
  <si>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</si>
  <si>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</si>
  <si>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>Świadczenia rzeczowe wynikające z przepisów BHP -zwrot kosztów za okulary korekcyjne</t>
  </si>
  <si>
    <t>Świadczenia rzeczowe wynikające z przepisów BHP -zakup napojów i ekwiwalent za używanie własnej odzieży i obuwia roboczego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</si>
  <si>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</si>
  <si>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</si>
  <si>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</si>
  <si>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Ubezpieczenie kabin sanitarnych                             </t>
  </si>
  <si>
    <t xml:space="preserve">Przedszkole Michałowice - zakup usług dostępu do sieci Internet        </t>
  </si>
  <si>
    <t>Przedszkole Nowa Wieś - ubezpieczenia rzeczowe</t>
  </si>
  <si>
    <t>Umowy zlecenia - usługi opiekuńcze</t>
  </si>
  <si>
    <t>Pielęgnacja i bieżące utrzymanie nasadzeń i zieleni w tym przy bibliotece w  Komorowie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</si>
  <si>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</si>
  <si>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</si>
  <si>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</si>
  <si>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</si>
  <si>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</si>
  <si>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</si>
  <si>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</si>
  <si>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</si>
  <si>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</si>
  <si>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</si>
  <si>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</si>
  <si>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</si>
  <si>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</si>
  <si>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</si>
  <si>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</si>
  <si>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</si>
  <si>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</si>
  <si>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</si>
  <si>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</si>
  <si>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</si>
  <si>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</si>
  <si>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</si>
  <si>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Ubezpieczenie mienia, wyposażenie,samochód służbowy,gotówki                            </t>
  </si>
  <si>
    <t>Zakup mebli biurowych do Komisariatu Policji KP- Reguły</t>
  </si>
  <si>
    <t xml:space="preserve">Wynagrodzenia za udział w akcjach pożarniczych       </t>
  </si>
  <si>
    <t xml:space="preserve">Gimnazjum  Michałowice wynagrodzenia osobowe pracowników,nagrody jubileuszowe i odprawy emerytalne nagrody specjalne DEN,zasiłek na zagospodarowanie,odprawy emerytalne  </t>
  </si>
  <si>
    <t xml:space="preserve">Dowożenie młodzieży ponadgimnazjalnej  niepełnosprawnej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</si>
  <si>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</si>
  <si>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</si>
  <si>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</si>
  <si>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</si>
  <si>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zakup druków, materiałów biurowych</t>
  </si>
  <si>
    <t xml:space="preserve">Ubezpieczenie świetlicy w Pęcicach i Regułach                    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</si>
  <si>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</si>
  <si>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</si>
  <si>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</si>
  <si>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 xml:space="preserve">Usługi pozostałe opłata za wynajem pomieszczeń w Nowej Wsi z przeznaczeniem na działalność społeczno-kulturalną i oświatową gminy                                 </t>
  </si>
  <si>
    <t>Stypendia i zasiłki dla studentów</t>
  </si>
  <si>
    <t>Szkolenie pracowników administracji</t>
  </si>
  <si>
    <t xml:space="preserve">Opłaty za energię i za gaz SUW w Pęcicach i Komorowie Wsi       </t>
  </si>
  <si>
    <t>Wydatki ponoszone zgodnie z przepisami ustawy o zakładowym funduszu świadczeń socjalnych i ustawy Karta Nauczyciela</t>
  </si>
  <si>
    <t xml:space="preserve">Wydatki na podróże  służbowe  krajowe                        </t>
  </si>
  <si>
    <t xml:space="preserve"> Wydatki z zakresu medycyny pracy obejmujące badania wstępne, okresowe i profilaktyczne pracowników</t>
  </si>
  <si>
    <t>Zakup usług  zdrowotnych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</si>
  <si>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</si>
  <si>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</si>
  <si>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</si>
  <si>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</si>
  <si>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</si>
  <si>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</si>
  <si>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                   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</si>
  <si>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</si>
  <si>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</si>
  <si>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</si>
  <si>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>Szkoła Nowa Wieś - usługi pocztowe, koszty i prowizje bankowe, wywóz śmieci, usługi w zakresie badania technicznego pojazdu, opłaty za basen, usługi transportowe, kominiarskie, opłaty za ścieki,  opłaty radiofoniczne i telewizyjne, monitoring i inne</t>
  </si>
  <si>
    <t xml:space="preserve">Plany zagospodarowania przestrzennego                   </t>
  </si>
  <si>
    <t xml:space="preserve">Urzędy wojewódzkie                                      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</si>
  <si>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</si>
  <si>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</si>
  <si>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</si>
  <si>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</si>
  <si>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</si>
  <si>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>Szkoła Komorów - zakup środków czystości,materiałów biurowych i piśmiennych, druków, wyposażenia,prenumeraty,śr.do konserwacji,odzież ochronna, paliwa i  inne</t>
  </si>
  <si>
    <t>Szkoła Michałowice - zakup środków czystości,materiałów biurowych i piśmiennych, druków,wyposażenia ,prenumeraty,śr.do konserwacji,  odzież ochronna ,paliwa  i inne (w tym z masztu 30 000 zł)</t>
  </si>
  <si>
    <t>Szkoła Nowa Wieś - zakup środków czystości,materiałów biurowych i piśmiennych, druków ,wyposażenia,prenumeraty,śr.do konserwacji, odzież ochronna ,paliwa  i inne</t>
  </si>
  <si>
    <t>Przedszkole Michałowice - zakup środków czystości, materiałów biurowych, piśmiennych, wyposażenia, druków, prenumeraty, środków do konserwacji, odzież ochronna , paliwa  i inne</t>
  </si>
  <si>
    <t>Przedszkole Nowa Wieś - zakup środków czystości, materiałów biurowych, piśmiennych, wyposażenia, druków, prenumeraty,środków do konserwacji,odzież ochronna paliwa   i inne</t>
  </si>
  <si>
    <t xml:space="preserve">Gimnazjum Komorów - zakup środków czystości, materiałów biurowych i piśmiennych, wyposażenia druków,prenumeraty, śr do konserwacji, odzież ochronna ,paliwa i inne </t>
  </si>
  <si>
    <t>Gimnazjum Michałowice - zakup środków czystości,materiałów biurowych i piśmiennych,wyposażenia druków,prenumeraty,śr do konserwacji, odzież ochronna ,paliwa i inne ( w tym z masztu 20 000 zł)</t>
  </si>
  <si>
    <t xml:space="preserve">Gimnazjum Nowa Wieś - zakup środków czystości,materiałów biurowych i piśmiennych,wyposażenia druków,prenumeraty,śr do konserwacji, odzież ochronna , paliwa i inne </t>
  </si>
  <si>
    <t>Remont tłuczniem kamiennym i betonowym oraz  destruktem ul. Mokra, Willowa, Jasna, Żurawia, Żwirki i Wigury w Opaczy Kol; ul. Parkowa, Zgody w Michałowicach Wsi; ul. Stokrotek, Rzemieślnicza, Sasanek, Słoneczna w Nowej Wsi; ul. Wyspiańskiego, Kochanowskiego, Podleśna w Granicy; ul Polna,bez nazwy, Wrzosowa, Bugaj, Różana w Komorowie Wsi; ul Przepiórki w Pęcicach Małych</t>
  </si>
  <si>
    <t xml:space="preserve">Zakup umundurowania, paliwa, materiałów i urządzeń biurowych  </t>
  </si>
  <si>
    <t xml:space="preserve">Zakup sprzętu i uzbrojenia                         </t>
  </si>
  <si>
    <t xml:space="preserve">Zakup specjalistycznego sprzętu i uzbrojenia wykorzystywanego na potrzeby straży gminnej  </t>
  </si>
  <si>
    <t>Michałowice zakupy dotacja MEN</t>
  </si>
  <si>
    <t>Gimnazjum Michałowice - usługi pocztowe, koszty i prowizje bankowe,  usługi transportowe, kominiarskie, monitoring ,konwój gotówki inne ( w tym z masztu 10 000 zł)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</si>
  <si>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</si>
  <si>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</si>
  <si>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-szkoły podstawowe ( w tym z masztu 5 000 zł  - Szkoła w Michałowicach)</t>
  </si>
  <si>
    <t>Szkolenia nauczycieli -gimnazja ( w tym z masztu 5 000 zł  - Gimnazjum w Michałowicach)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</si>
  <si>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</si>
  <si>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</si>
  <si>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</si>
  <si>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</si>
  <si>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</si>
  <si>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</si>
  <si>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</si>
  <si>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</si>
  <si>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</si>
  <si>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</si>
  <si>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</si>
  <si>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</si>
  <si>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>Wykonanie progów spowalniających na terenie gminy</t>
  </si>
  <si>
    <t xml:space="preserve">Urzędy nacz.organów władzy państw, kontroli i ochrony prawa </t>
  </si>
  <si>
    <t>Szkoła Komorów - stypendia za osiągnięcia naukowe i sportowe</t>
  </si>
  <si>
    <t>Szkoła Michałowice - stypendia za osiągnięcia naukowe i sportowe</t>
  </si>
  <si>
    <t>Szkoła Nowa Wieś - stypendia za osiągnięcia naukowe i sportowe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</si>
  <si>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</si>
  <si>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</si>
  <si>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Gimnazjum Komorów - umowy zlecenia: prowadzenie zajęć dodatkowych w czasie ferii i wakacji, zajęć rekreacyjno sportowych, serwis sieci komputerowej</t>
  </si>
  <si>
    <t>Wydatki na podróże służbowe krajowe i zwrot kosztów za używanie przez pracowników własnych pojazdów do celów służbowych w granicach administracyjnych gminy</t>
  </si>
  <si>
    <t xml:space="preserve">zakup pomocy naukowych , dydaktycznych i książek         </t>
  </si>
  <si>
    <t>Zakup  akcesoriów komputerowych tym programów i licencji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</si>
  <si>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</si>
  <si>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</si>
  <si>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Zakup materiałów biurowych, druków,środki czystości, mebli biurowych, paliwa i innych środków do utrzymania samochodu służbowego, prenumerata czasopism i Dz. U i M P, zakup tuszu do drukarek, części do napraw samochodu służbowego       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</si>
  <si>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</si>
  <si>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</si>
  <si>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</si>
  <si>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</si>
  <si>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</si>
  <si>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</si>
  <si>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</si>
  <si>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</si>
  <si>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Opłaty pocztowe, konserwacja sprzętu gaśn, serwis BIP Maxus,wywóz nieczystości, usługi drukarskie,usł.dot. ogłoszeń,opłata za studia w zakresie dokształcania kadr,usł.dot ogłoszeń,monitoring budynku, konserwacja systemu alarmowego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</si>
  <si>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</si>
  <si>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</si>
  <si>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>Świetlica szkolna Michałowice - zakup środków czystości, materiałów biurowych,  piśmiennych,  wyposażenia i inne</t>
  </si>
  <si>
    <t xml:space="preserve">Rezerwa celowa na działalność jednostek pomocniczych                                         </t>
  </si>
  <si>
    <t>Świadczenia rzeczowe wynikające z przepisów BHP -zakup napojów</t>
  </si>
  <si>
    <t xml:space="preserve">Zakup sprzętu do utrzymania czystości,środków czystości                                   </t>
  </si>
  <si>
    <t xml:space="preserve">Opłaty  z tyt zakupu usług telekomunikacyjnych </t>
  </si>
  <si>
    <t xml:space="preserve">Remont budynków komunalnych                   </t>
  </si>
  <si>
    <t>Stypendia socjalne i zasiłki losowe -ponadgimnazjalne  i kolegia</t>
  </si>
  <si>
    <t>Stypendia socjalne i zasiłki losowe -dotacja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</si>
  <si>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</si>
  <si>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</si>
  <si>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</si>
  <si>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</si>
  <si>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</si>
  <si>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>Punkt Przedszkolny "Smerfy" w Komorowie</t>
  </si>
  <si>
    <t>Przedszkole Nowa Wieś -  umowy zlecenia - prace remontowe  inne prace zlecone</t>
  </si>
  <si>
    <t>Przedszkole Michałowice -  usł.konserwacyjne ,naprawcze maszyn,śr.transportu,urządzeń,sprzętu</t>
  </si>
  <si>
    <t>Przedszkole Nowa Wieś - usł.konserwacyjne ,naprawcze maszyn,śr.transportu,urządzeń,sprzętu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</si>
  <si>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</si>
  <si>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</si>
  <si>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</si>
  <si>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 xml:space="preserve">     (dane w zł)</t>
  </si>
  <si>
    <t>Opłata za umieszczanie urządzeń w pasach dróg powiatowych i wojew</t>
  </si>
  <si>
    <t>Remont dróg - równanie i profilowanie</t>
  </si>
  <si>
    <t xml:space="preserve">Wynagrodzenia dla sołtysów za inkaso podatków                   </t>
  </si>
  <si>
    <t xml:space="preserve">Wydatki inwestycyjne określone w załączniku nr 4        </t>
  </si>
  <si>
    <t xml:space="preserve">Wydatki inwestycyjne określone w załączniku nr 4         </t>
  </si>
  <si>
    <t xml:space="preserve">Wydatki inwestycyjne  określone w załączniku nr 4  </t>
  </si>
  <si>
    <t>Umowy zlecenia i umowy o dzieło (doręczenie decyzji podatkowych, opracowanie biuletynu informacyjnego gminy, prowadzenie strony internetowej gminy</t>
  </si>
  <si>
    <t xml:space="preserve">Zakup materiałów i wyposażenia (druków, paliwa, śr.czystości, art.biurowe, materiały, prenumeraty)     </t>
  </si>
  <si>
    <t xml:space="preserve">Wydatki inwestycyjne określone w załączniku nr 4  </t>
  </si>
  <si>
    <t xml:space="preserve">Wydatki inwestycyjne określone w załączniku nr 4           </t>
  </si>
  <si>
    <t xml:space="preserve">Wydatki inwestycyjne określone w załączniku nr 4      </t>
  </si>
  <si>
    <t xml:space="preserve">Rezerwa celowa na wydatki z zakresu gospodarki gruntami i nieruchomościami                                         </t>
  </si>
  <si>
    <t xml:space="preserve">Wydatki inwestycyjne  określone w załączniku nr 4    </t>
  </si>
  <si>
    <t xml:space="preserve">Wydatki inwestycyjne określone w załączniku nr 4            </t>
  </si>
  <si>
    <t xml:space="preserve">Wydatki inwestycyjne określone w załączniku nr 4    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</si>
  <si>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</si>
  <si>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</si>
  <si>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</si>
  <si>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</si>
  <si>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</si>
  <si>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</si>
  <si>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</si>
  <si>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</si>
  <si>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</si>
  <si>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</si>
  <si>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</si>
  <si>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>Plan wydatków po zmianach na 2009 rok</t>
  </si>
  <si>
    <t>% wykonania</t>
  </si>
  <si>
    <t>Obsługa odbiorców i zbieranie opłat za dostawę wody</t>
  </si>
  <si>
    <t>01095</t>
  </si>
  <si>
    <t>różne opłaty i składki</t>
  </si>
  <si>
    <t>Różne opłaty i składki</t>
  </si>
  <si>
    <t>Wykonanie wydatków za I półrocze 2009 roku</t>
  </si>
  <si>
    <t xml:space="preserve">Zakup materiałów i wyposażenia  Zarząd Osiedla Komorów Granica 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</si>
  <si>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</si>
  <si>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</si>
  <si>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</si>
  <si>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</si>
  <si>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</si>
  <si>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</si>
  <si>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</si>
  <si>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</si>
  <si>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</si>
  <si>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</si>
  <si>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</si>
  <si>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</si>
  <si>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</si>
  <si>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</si>
  <si>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</si>
  <si>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</si>
  <si>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</si>
  <si>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</si>
  <si>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</si>
  <si>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>Uporządkowanie terenów przyległych do przystanków WKD</t>
  </si>
  <si>
    <t>Organizacja zajęć pozaszkolnych</t>
  </si>
  <si>
    <t>Organizacja dział.kulturalnej-festyn Dni Gminy Michałowice</t>
  </si>
  <si>
    <t>Organizacja uroczystości z okazji Święta Niepodległości</t>
  </si>
  <si>
    <t>Organizacja dożynek gminnych Sokołów</t>
  </si>
  <si>
    <t>Zakupy zw z zajęciami pozaszkolnymi</t>
  </si>
  <si>
    <t>Oddział przedszkolny przy niepublicznej Szkole Podstawowej w Podkowie Leśnej</t>
  </si>
  <si>
    <t xml:space="preserve">Usługi zw. z utrzym świetlicy Nowej Wsi                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</si>
  <si>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</si>
  <si>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</si>
  <si>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Organizacja działalności  sportowej i wypoczynku na terenie gminy Michałowice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</si>
  <si>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</si>
  <si>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</si>
  <si>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</si>
  <si>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</si>
  <si>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</si>
  <si>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Szkoła Michałowice - wydatki ponoszone na zakup leków i materiałów medycznych</t>
  </si>
  <si>
    <t xml:space="preserve">Umowy zlecenia  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</si>
  <si>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</si>
  <si>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</si>
  <si>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</si>
  <si>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</si>
  <si>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</si>
  <si>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</si>
  <si>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</si>
  <si>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</si>
  <si>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</si>
  <si>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</si>
  <si>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Szkoła Michałowice - zakup pomocy naukowych, dydaktycznych i książek</t>
  </si>
  <si>
    <t>Szkoła Nowa Wieś - zakup pomocy naukowych, dydaktycznych i książek</t>
  </si>
  <si>
    <t xml:space="preserve">Szkoła Komorów - remont budynków </t>
  </si>
  <si>
    <t xml:space="preserve">Szkoła Michałowice - remont budynków </t>
  </si>
  <si>
    <t xml:space="preserve">Szkoła Nowa Wieś - remont budynków 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</si>
  <si>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</si>
  <si>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</si>
  <si>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Zakupy zw.z utrzym świetlicy w Opaczy Kol</t>
  </si>
  <si>
    <t xml:space="preserve">Usługi zw z utrzym.świetlicy w Opaczy Kol             </t>
  </si>
  <si>
    <t xml:space="preserve">Organizacja imprez okolicznościowych  Koło Emerytów   Michałowice            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</si>
  <si>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</si>
  <si>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</si>
  <si>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</si>
  <si>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</si>
  <si>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</si>
  <si>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</si>
  <si>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</si>
  <si>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</si>
  <si>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</si>
  <si>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</si>
  <si>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</si>
  <si>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</si>
  <si>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</si>
  <si>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</si>
  <si>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</si>
  <si>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</si>
  <si>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</si>
  <si>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</si>
  <si>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</si>
  <si>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</si>
  <si>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</si>
  <si>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</si>
  <si>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</si>
  <si>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</si>
  <si>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</si>
  <si>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</si>
  <si>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Zakup usług obejmujących tłumaczenia </t>
  </si>
  <si>
    <t xml:space="preserve">Gimnazjum Nowa Wieś:  umowy zlecenia: prowadzenie zajęć dodatkowych w czasie ferii i wakacji, zajęć rekreacyjno-sportowych </t>
  </si>
  <si>
    <t xml:space="preserve">Wynagr.osobowe pracowników,nagrody jubileuszowe i odprawy emerytalne, nagrody specjalne DEN, zasiłki na zagospodarowanie                  </t>
  </si>
  <si>
    <t>Usł.pocztowe,koszty i prowizje bankowe,  konwój gotówki, usługi transportowe i inne</t>
  </si>
  <si>
    <t>Świetlica szkolna Michałowice wydatki ponoszone zgodnie z ustawą o dodatkowym wynagrodzeniu rocznym dla pracowników jednostek sfery budżetowej</t>
  </si>
  <si>
    <t>Zakup sprzętu i wyposażenia</t>
  </si>
  <si>
    <t>Koszty postępowaniasądowego i prokuratorskiego</t>
  </si>
  <si>
    <t>Obiekty sportowe</t>
  </si>
  <si>
    <t xml:space="preserve">Remonty związane z pracami na boisku w Nowej Wsi </t>
  </si>
  <si>
    <t>Badania szkolenia promocja finansowanie ze środków własnych</t>
  </si>
  <si>
    <r>
      <t xml:space="preserve">Wydatki inwestycyjne określone w załączniku nr 4 </t>
    </r>
    <r>
      <rPr>
        <i/>
        <sz val="10"/>
        <rFont val="Arial CE"/>
        <family val="0"/>
      </rPr>
      <t xml:space="preserve"> finansowanie ze środków własnych         </t>
    </r>
  </si>
  <si>
    <t xml:space="preserve">Składki na ubezpieczenia społeczne zajęcia sportowe -korekcyjne                     </t>
  </si>
  <si>
    <t xml:space="preserve">Składki na ubezpieczenia społeczne zajęcia sportowe -korekcyjne                         </t>
  </si>
  <si>
    <t xml:space="preserve">Składki na Fundusz Pracy  zajęcia sportowe -korekcyjne                                   </t>
  </si>
  <si>
    <t xml:space="preserve">Składki na Fundusz Pracy zajęcia sportowe -korekcyjne                                    </t>
  </si>
  <si>
    <t xml:space="preserve">Umowy zlecenia  zajęcia sportowe -korekcyjne     </t>
  </si>
  <si>
    <r>
      <t>Usługi konsultingowe i doradcze zapewniające prawidłową realizacje projektu finansowanego w ramach</t>
    </r>
    <r>
      <rPr>
        <i/>
        <sz val="10"/>
        <rFont val="Arial CE"/>
        <family val="0"/>
      </rPr>
      <t xml:space="preserve"> Mechanizmu Finansowego EOG</t>
    </r>
  </si>
  <si>
    <t xml:space="preserve">Zakup sprzętu sportowego                     </t>
  </si>
  <si>
    <t>Świetlica szkolna Nowa Wieś wydatki ponoszone zgodnie z ustawą o dodatkowym wynagrodzeniu rocznym dla pracowników jednostek sfery budżetowej</t>
  </si>
  <si>
    <t xml:space="preserve">Wydatki osobowe niezliczone do wynagrodzeń  </t>
  </si>
  <si>
    <t xml:space="preserve">Świetlica szkolna Komorów składki na ubezpieczenia społeczne </t>
  </si>
  <si>
    <t>Świetlica szkolna Michałowice składki na ubezpieczenia społeczne</t>
  </si>
  <si>
    <t xml:space="preserve">Składki na Fundusz Pracy świetlica szkolna Komorów                                </t>
  </si>
  <si>
    <t xml:space="preserve">Remont budynku, usługi konserwacyjne sprzętu biurowego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</si>
  <si>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</si>
  <si>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</si>
  <si>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</si>
  <si>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</si>
  <si>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</si>
  <si>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Opłaty pocztowe, bankowe, obsługa serwisowa programu "świadczenia rodzinne"</t>
  </si>
  <si>
    <t>Szkolenia pracowników ośrodka</t>
  </si>
  <si>
    <t xml:space="preserve">Ubezpieczenie wyposażenia ośrodka, samochodu służbowego               </t>
  </si>
  <si>
    <t>Opinie biegłych sądowych</t>
  </si>
  <si>
    <t>Kolonie i obozy oraz inne formy wypoczynku dzieci i młodzieży szkolnej a także szkolenia młodzieży</t>
  </si>
  <si>
    <t>Komorów usługi związane z wymianą młodzieży polsko-holenderskiej</t>
  </si>
  <si>
    <t>Michałowice usługi związane z wymianą młodzieży polsko-włoskiej</t>
  </si>
  <si>
    <t>Świetlica szkolna Michałowice - wydatki ponoszone zgodnie z przepisami ustawy o zakładowym funduszu świadczeń socjalnych i ustawy - Karta Nauczyciela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</si>
  <si>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</si>
  <si>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</si>
  <si>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</si>
  <si>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</si>
  <si>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</si>
  <si>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</si>
  <si>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</si>
  <si>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</si>
  <si>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</si>
  <si>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</si>
  <si>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Remont urządzeń służących komunikacji i do obsługi dróg </t>
  </si>
  <si>
    <t xml:space="preserve">Usługi reklamowe i ogłoszenia prasowe </t>
  </si>
  <si>
    <t xml:space="preserve">Zbiórka przeterminowanych leków </t>
  </si>
  <si>
    <t xml:space="preserve">Energia - organizacja imprez kulturalnych                        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</si>
  <si>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</si>
  <si>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</si>
  <si>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</si>
  <si>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</si>
  <si>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</si>
  <si>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</si>
  <si>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</si>
  <si>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</si>
  <si>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</si>
  <si>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</si>
  <si>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</si>
  <si>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</si>
  <si>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</si>
  <si>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</si>
  <si>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</si>
  <si>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</si>
  <si>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</si>
  <si>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usługi pocztowe, koszty i prowizje bankowe, usługi transportowe, kominiarskie, monitoring i inne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</si>
  <si>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</si>
  <si>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</si>
  <si>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</si>
  <si>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</si>
  <si>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</si>
  <si>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</si>
  <si>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</si>
  <si>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</si>
  <si>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</si>
  <si>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 xml:space="preserve">Gimnazjum  Nowa Wieś wynagrodzenia osobowe pracowników,nagrody jubileuszowe i odprawy emerytalne nagrody specjalne DEN,zasiłek na zagospodarowanie,odprawy emerytalne  </t>
  </si>
  <si>
    <t>Przedszk.niepubl. - Gmina Żabia Wola</t>
  </si>
  <si>
    <t>Zakup akcesoriów komputerowych,w tym programów i licencji</t>
  </si>
  <si>
    <t>Świadczenia rzeczowe wynikające z przepisów BHP  w tym profilaktycznych posiłków i napojów, zwrot kosztów zakupu okularów korekcyjnych, ekwiwalenty za pranie odzieży roboczej</t>
  </si>
  <si>
    <r>
      <t xml:space="preserve">Wydatki inwestycyjne określone w załączniku nr 4  </t>
    </r>
    <r>
      <rPr>
        <i/>
        <sz val="10"/>
        <rFont val="Arial CE"/>
        <family val="0"/>
      </rPr>
      <t xml:space="preserve">Mechanizm Finansowy EOG    </t>
    </r>
    <r>
      <rPr>
        <sz val="10"/>
        <rFont val="Arial CE"/>
        <family val="0"/>
      </rPr>
      <t xml:space="preserve">     </t>
    </r>
  </si>
  <si>
    <t>Badania szkolenia promocja Mechanizm Finansowy EOG</t>
  </si>
  <si>
    <t xml:space="preserve">Opłaty z tytułu zakupu usług telekomunikacyjnych telefonii komórkowych                                </t>
  </si>
  <si>
    <t>Różne wydatki na rzecz osób fizycznych</t>
  </si>
  <si>
    <t xml:space="preserve">Gimnazjum Komorów wynagrodzenia osobowe pracowników,nagrody jubileuszowe i odprawy emerytalne nagrody specjalne DEN,zasiłek na zagospodarowanie,odprawy emerytalne  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</si>
  <si>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</si>
  <si>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</si>
  <si>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</si>
  <si>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</si>
  <si>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>Szkoła Komorów - akcesoria komputerowe, w tym programy i licencje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</si>
  <si>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</si>
  <si>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</si>
  <si>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Szkoła Michałowice - wynagrodzenie osobowe pracow, nagrody specjalne DEN, zasiłki na zagospodarowanie nauczycieli</t>
  </si>
  <si>
    <t>Koszty ubezp. bud.SUW w Pęcicach i Komorowie Wsi oraz przepompowni</t>
  </si>
  <si>
    <t>Zabezpieczenie opieki nad zwierzętami (chipy)</t>
  </si>
  <si>
    <t>Szkoła Komorów - wynagrodzenie osobowe pracow,  nagrody specjalne DEN, zasiłki na zagospodarowanie nauczycieli</t>
  </si>
  <si>
    <t>Szkoła Nowa Wieś -  wynagrodzenie osobowe pracow,  nagrody specjalne DEN, zasiłki na zagospodarowanie nauczycieli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</si>
  <si>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</si>
  <si>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</si>
  <si>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</si>
  <si>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</si>
  <si>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Zadania w zakresie kultury fizycznej i sportu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</si>
  <si>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</si>
  <si>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</si>
  <si>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</si>
  <si>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>Zakup usług pozostałych - Gminny Zespół Zarządzania Kryzysowego</t>
  </si>
  <si>
    <t xml:space="preserve">Ubezpieczenie samochodu łącznie z kierowcą i pasażerami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</si>
  <si>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</si>
  <si>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</si>
  <si>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</si>
  <si>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>Szkolenie pracowników niebędąncych członkami korpusu służby cywilnej</t>
  </si>
  <si>
    <t>Domy pomocy społecznej</t>
  </si>
  <si>
    <t>Przedszk.niepubl. - Gmina Lesznowola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</si>
  <si>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</si>
  <si>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</si>
  <si>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</si>
  <si>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</si>
  <si>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</si>
  <si>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</si>
  <si>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</si>
  <si>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</si>
  <si>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</si>
  <si>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>Oddziały przedszkolne przy szkołach podstawowych  w Warszawie</t>
  </si>
  <si>
    <t xml:space="preserve">Wydatki  osobowe nie zaliczone do wynagrodzeń  </t>
  </si>
  <si>
    <t>Promocja zdrowia (profilaktyka i szczepienia ochronne)</t>
  </si>
  <si>
    <t>Utylizacja padłych zwierząt</t>
  </si>
  <si>
    <t>Zakup usług dostępu do sieci internet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</si>
  <si>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</si>
  <si>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</si>
  <si>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</si>
  <si>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</si>
  <si>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</si>
  <si>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</si>
  <si>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</si>
  <si>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 xml:space="preserve"> Informacja uzupełniająca do załącznika Nr 3    Wykonanie wydatków za I półrocze  2009 rok   
                                                                                              </t>
  </si>
  <si>
    <t>Gimnazjum Komorów - wydatki na podróże służbowe krajowe i zwrot kosztów za używanie przez pracowników własnych pojazdów do celów służbowych w granicach administracyjnych gminy</t>
  </si>
  <si>
    <t xml:space="preserve">Oświetlenie i energię przepompowni ścieków              </t>
  </si>
  <si>
    <t>Realizacja umowy o wspólnym bilecie WKD-ZTM</t>
  </si>
  <si>
    <t>Czyszczenie kratek kanalizacji deszczowej</t>
  </si>
  <si>
    <t xml:space="preserve">Składka na Związek Komunalny Utrata               </t>
  </si>
  <si>
    <t>Zarządzanie kryzysowe</t>
  </si>
  <si>
    <t>Zakup wyposażenia i sprzętu do obrony cywilnej</t>
  </si>
  <si>
    <t>Straż miejska (gminna)</t>
  </si>
  <si>
    <t xml:space="preserve">Okresowe szkolenie z obronności                   </t>
  </si>
  <si>
    <t>Zakup sprzętu komputerowego do Komisariatu Policji KP - Reguły</t>
  </si>
  <si>
    <t xml:space="preserve">Wynagrodzenie osobowe pracowników  Straży Gminnej                     </t>
  </si>
  <si>
    <t>Montaż wiat autobusowych</t>
  </si>
  <si>
    <t>Szkoła Komorów - umowy zlecenia: prowadzenie zajęć dodatkowych w czasie ferii i wakacji, zajęć rekreacyjno sportowych, serwis sieci komputerowej, nauczanie indywidualne</t>
  </si>
  <si>
    <t>Szkoła Michałowice  - umowy zlecenia: prowadzenie zajęć dodatkowych w czasie ferii i wakacji, zajęć rekreacyjno sportowych, nauczanie indywidualne</t>
  </si>
  <si>
    <t>Szkoła Nowa Wieś  - umowy zlecenia: prowadzenie zajęć dodatkowych w czasie ferii i wakacji, zajęć rekreacyjno sportowych,nauczanie indywidualne</t>
  </si>
  <si>
    <t>Świadczenia rzeczowe wynikające z przepisów BHP -zakup okularów korygujących i napojów , oraz ekwiwalent za pranie odzieży roboczej wykonywanej przez pracowników</t>
  </si>
  <si>
    <t>Montaż urządzeń pomiarowych na sieci kanalizacyjnej oraz wymiana pomp, wymiana wodomierzy i montaż urządzeń pomiarowych na sieci kanalizacyjnej</t>
  </si>
  <si>
    <t xml:space="preserve">Reguły remont ul. B. Prusa </t>
  </si>
  <si>
    <t>Sokołów remont ul. Rodzinnej (utwardzenie rowu)</t>
  </si>
  <si>
    <t>Przebudowa skrzyżowania ul. Środkowej i Ryżowej w Opaczy Kolonii</t>
  </si>
  <si>
    <t>Szkoła Michałowice - zakup pomocy naukowych, dydaktycznych i książek ( w tym z masztu 15 000 zł)</t>
  </si>
  <si>
    <t>Szkoła Michałowice - usługi pocztowe, koszty i prowizje bankowe, wywóz śmieci, usługi w zakresie badania technicznego pojazdu, opłaty za basen, usługi transportowe, kominiarskie, opłaty za ścieki,  opłaty radiofoniczne i telewizyjne, konwój gotówki ,monitoring i inne ( w tym z masztu 10 000 zł)</t>
  </si>
  <si>
    <t>Szkoła Michałowice - wydatki na podróże służbowe krajowe i zwrot kosztów za używanie przez pracowników własnych pojazdów do celów służbowych w granicach administracyjnych gminy ( w tym z masztu 3 200 zł)</t>
  </si>
  <si>
    <t>Szkoła Michałowice - akcesoria komputerowe, w tym programy i licencje ( w tym z masztu 6 800zł)</t>
  </si>
  <si>
    <t xml:space="preserve">Punkt przedszkolny w Michałowicach </t>
  </si>
  <si>
    <t>Gimnazjum Michałowice - zakup pomocy naukowych, dydaktycznych i książek ( w tym z masztu 15 000 zł)</t>
  </si>
  <si>
    <t>Świetlica szkolna Komorów - wynagrodzenie osobowe pracow.nagrody jubileuszowe i nagrody specjalne DEN odprawy emerytalne</t>
  </si>
  <si>
    <t>Świetlica szkolna Nowa Wieś - wynagrodzenie osobowe pracow.nagrody jubileuszowe i nagrody specjalne DEN,  odprawy emerytalne</t>
  </si>
  <si>
    <t>Michałowice-wydatki  związane z wymianą młodzieży polsko-włoskiej</t>
  </si>
  <si>
    <t>Komorów -wydatki związane z wymianą młodzieży polsko-holenderskiej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</si>
  <si>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</si>
  <si>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</si>
  <si>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</si>
  <si>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>Materiały papiernicze do sprzętu  drukarskiego i urządzeń kseroficznych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</si>
  <si>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</si>
  <si>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</si>
  <si>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</si>
  <si>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</si>
  <si>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</si>
  <si>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Umowy zlecenia  Koła Emerytów </t>
  </si>
  <si>
    <t xml:space="preserve">Zakupy-org-cja imprez okolicz   Koło Emerytów Komorów              </t>
  </si>
  <si>
    <t xml:space="preserve">Zakupy-org-cja imprez okolicz   Koło Emerytów Michałowice             </t>
  </si>
  <si>
    <t xml:space="preserve">Zakupy-org-cja imprez okolicz  Koło Emerytów Nowa Wieś             </t>
  </si>
  <si>
    <t>Zakupy zw. z utrzym świetlicy w  Sokołowie</t>
  </si>
  <si>
    <t>Umowy zlecenia obsługa centrum komputerowego w Nowej Wsi (OSP)</t>
  </si>
  <si>
    <t xml:space="preserve">Energia, pobór wody-dom wiejski w Pęcicach, Regułach, Opaczy Kol, Sokołowie                         </t>
  </si>
  <si>
    <t xml:space="preserve">Organizacja imprez okolicznościowych   Koło Emerytów Komorów                </t>
  </si>
  <si>
    <t xml:space="preserve">Organizacja imprez okolicznościowych Koło Emerytów  Nowa Wieś               </t>
  </si>
  <si>
    <t>Opłaty abonamentu radia i telewizji Pęcice, Nowa Wieś, Reguły, Opacz Kol</t>
  </si>
  <si>
    <t>Świetlica Opacz Kol opłaty z tytułu zakupu usługi telekomunikacyjnych telefonii stacjonarnych</t>
  </si>
  <si>
    <t xml:space="preserve">Umowy zlecenia nadzór nad utrzymaniem boiska i ogródka jordanowskiego  w Opaczy Kol </t>
  </si>
  <si>
    <t xml:space="preserve">Umowy zlecenia  organizacja zajęć sportowych                       </t>
  </si>
  <si>
    <t>Gimnazjum Michałowice akcesoria komputerowe,programy i licencje ( w tym z masztu 5 000 zł)</t>
  </si>
  <si>
    <t xml:space="preserve">Ekwiwalent za udział w ćwiczeniach żołnierzy rezerwy   </t>
  </si>
  <si>
    <t>Gimnazjum Michałowice umowy zlecenia: prowadzenie zajęć dodatkowych w czasie ferii i wakacji, zajęć rekreacyjno-sportowych, klub szachowy nauczanie indywidualne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</si>
</sst>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Times New Roman"/>
      <family val="1"/>
    </font>
    <font>
      <sz val="10"/>
      <name val="Comic Sans MS"/>
      <family val="4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4" fillId="0" borderId="2" xfId="0" applyFont="1" applyBorder="1" applyAlignment="1">
      <alignment horizontal="center" vertical="top" wrapText="1"/>
    </xf>
    <xf numFmtId="9" fontId="0" fillId="0" borderId="0" xfId="0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4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3" fontId="5" fillId="0" borderId="6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3" fontId="5" fillId="0" borderId="3" xfId="0" applyNumberFormat="1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justify" wrapText="1"/>
    </xf>
    <xf numFmtId="3" fontId="5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3" fontId="0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vertical="top"/>
    </xf>
    <xf numFmtId="3" fontId="8" fillId="0" borderId="4" xfId="0" applyNumberFormat="1" applyFont="1" applyBorder="1" applyAlignment="1">
      <alignment vertical="top"/>
    </xf>
    <xf numFmtId="0" fontId="5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0" fontId="4" fillId="0" borderId="0" xfId="0" applyFont="1" applyAlignment="1">
      <alignment vertical="justify" wrapTex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vertical="justify" wrapText="1"/>
    </xf>
    <xf numFmtId="3" fontId="0" fillId="0" borderId="3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3" xfId="0" applyFont="1" applyBorder="1" applyAlignment="1">
      <alignment vertical="justify" wrapText="1"/>
    </xf>
    <xf numFmtId="0" fontId="10" fillId="0" borderId="3" xfId="0" applyFont="1" applyBorder="1" applyAlignment="1">
      <alignment vertical="top"/>
    </xf>
    <xf numFmtId="3" fontId="5" fillId="0" borderId="4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0" xfId="0" applyNumberFormat="1" applyFont="1" applyAlignment="1">
      <alignment vertical="top"/>
    </xf>
    <xf numFmtId="4" fontId="0" fillId="0" borderId="0" xfId="0" applyNumberFormat="1" applyFont="1" applyBorder="1" applyAlignment="1">
      <alignment wrapText="1"/>
    </xf>
    <xf numFmtId="4" fontId="0" fillId="0" borderId="3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4" fontId="4" fillId="0" borderId="3" xfId="0" applyNumberFormat="1" applyFont="1" applyBorder="1" applyAlignment="1">
      <alignment vertical="top"/>
    </xf>
    <xf numFmtId="4" fontId="0" fillId="0" borderId="3" xfId="0" applyNumberFormat="1" applyFont="1" applyBorder="1" applyAlignment="1">
      <alignment vertical="justify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3" xfId="0" applyFont="1" applyBorder="1" applyAlignment="1">
      <alignment horizontal="justify" vertical="justify" wrapText="1"/>
    </xf>
    <xf numFmtId="0" fontId="11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justify" wrapText="1"/>
    </xf>
    <xf numFmtId="4" fontId="0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horizontal="justify" vertical="justify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3" fontId="7" fillId="0" borderId="3" xfId="0" applyNumberFormat="1" applyFont="1" applyBorder="1" applyAlignment="1">
      <alignment vertical="top"/>
    </xf>
    <xf numFmtId="4" fontId="7" fillId="0" borderId="3" xfId="0" applyNumberFormat="1" applyFont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vertical="justify" wrapText="1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top"/>
    </xf>
    <xf numFmtId="4" fontId="8" fillId="0" borderId="3" xfId="0" applyNumberFormat="1" applyFont="1" applyBorder="1" applyAlignment="1">
      <alignment vertical="top"/>
    </xf>
    <xf numFmtId="3" fontId="6" fillId="0" borderId="3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wrapText="1"/>
    </xf>
    <xf numFmtId="4" fontId="0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/>
    </xf>
    <xf numFmtId="4" fontId="5" fillId="0" borderId="3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right" vertical="top"/>
    </xf>
    <xf numFmtId="49" fontId="5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132"/>
  <sheetViews>
    <sheetView tabSelected="1" view="pageBreakPreview" zoomScaleSheetLayoutView="100" workbookViewId="0" topLeftCell="A1">
      <selection activeCell="P8" sqref="P8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9.625" style="2" customWidth="1"/>
    <col min="6" max="6" width="11.375" style="1" hidden="1" customWidth="1"/>
    <col min="7" max="7" width="10.875" style="1" hidden="1" customWidth="1"/>
    <col min="8" max="8" width="13.00390625" style="1" customWidth="1"/>
    <col min="9" max="9" width="12.75390625" style="1" customWidth="1"/>
    <col min="10" max="10" width="13.00390625" style="49" customWidth="1"/>
    <col min="11" max="11" width="12.875" style="49" customWidth="1"/>
    <col min="12" max="12" width="11.125" style="1" hidden="1" customWidth="1"/>
    <col min="13" max="13" width="9.00390625" style="1" customWidth="1"/>
    <col min="14" max="16384" width="9.125" style="1" customWidth="1"/>
  </cols>
  <sheetData>
    <row r="2" ht="11.25" customHeight="1"/>
    <row r="3" spans="1:13" ht="32.25" customHeight="1">
      <c r="A3" s="99" t="s">
        <v>713</v>
      </c>
      <c r="B3" s="100"/>
      <c r="C3" s="100"/>
      <c r="D3" s="100"/>
      <c r="E3" s="100"/>
      <c r="F3" s="5"/>
      <c r="G3" s="44"/>
      <c r="H3" s="44"/>
      <c r="I3" s="44"/>
      <c r="J3" s="50"/>
      <c r="K3" s="50"/>
      <c r="M3" s="6"/>
    </row>
    <row r="4" spans="1:13" ht="18" customHeight="1">
      <c r="A4" s="3"/>
      <c r="B4" s="4"/>
      <c r="C4" s="4"/>
      <c r="D4" s="4"/>
      <c r="E4" s="4"/>
      <c r="F4" s="5"/>
      <c r="G4" s="5"/>
      <c r="H4" s="5"/>
      <c r="I4" s="5"/>
      <c r="J4" s="84"/>
      <c r="K4" s="62" t="s">
        <v>459</v>
      </c>
      <c r="M4" s="6"/>
    </row>
    <row r="5" spans="1:13" ht="59.25" customHeight="1">
      <c r="A5" s="86" t="s">
        <v>687</v>
      </c>
      <c r="B5" s="87" t="s">
        <v>261</v>
      </c>
      <c r="C5" s="87" t="s">
        <v>263</v>
      </c>
      <c r="D5" s="87" t="s">
        <v>120</v>
      </c>
      <c r="E5" s="87" t="s">
        <v>262</v>
      </c>
      <c r="F5" s="88" t="s">
        <v>259</v>
      </c>
      <c r="G5" s="88" t="s">
        <v>119</v>
      </c>
      <c r="H5" s="89" t="s">
        <v>232</v>
      </c>
      <c r="I5" s="87" t="s">
        <v>486</v>
      </c>
      <c r="J5" s="89" t="s">
        <v>492</v>
      </c>
      <c r="K5" s="89" t="s">
        <v>487</v>
      </c>
      <c r="L5" s="7" t="s">
        <v>413</v>
      </c>
      <c r="M5" s="8"/>
    </row>
    <row r="6" spans="1:21" s="11" customFormat="1" ht="12" customHeight="1">
      <c r="A6" s="63">
        <v>1</v>
      </c>
      <c r="B6" s="63">
        <v>2</v>
      </c>
      <c r="C6" s="63">
        <v>3</v>
      </c>
      <c r="D6" s="63">
        <v>4</v>
      </c>
      <c r="E6" s="64">
        <v>5</v>
      </c>
      <c r="F6" s="63">
        <v>6</v>
      </c>
      <c r="G6" s="63">
        <v>6</v>
      </c>
      <c r="H6" s="90">
        <v>6</v>
      </c>
      <c r="I6" s="63">
        <v>7</v>
      </c>
      <c r="J6" s="93">
        <v>8</v>
      </c>
      <c r="K6" s="90">
        <v>9</v>
      </c>
      <c r="L6" s="10">
        <v>7</v>
      </c>
      <c r="M6" s="6"/>
      <c r="N6" s="6"/>
      <c r="O6" s="6"/>
      <c r="P6" s="6"/>
      <c r="Q6" s="6"/>
      <c r="R6" s="6"/>
      <c r="S6" s="6"/>
      <c r="T6" s="6"/>
      <c r="U6" s="6"/>
    </row>
    <row r="7" spans="1:12" ht="12.75">
      <c r="A7" s="9">
        <v>1</v>
      </c>
      <c r="B7" s="96" t="s">
        <v>23</v>
      </c>
      <c r="C7" s="95" t="s">
        <v>21</v>
      </c>
      <c r="D7" s="13" t="s">
        <v>266</v>
      </c>
      <c r="E7" s="18" t="s">
        <v>267</v>
      </c>
      <c r="F7" s="19" t="e">
        <f>SUM(F8+F10+F16+F23+F35+#REF!+F39)</f>
        <v>#REF!</v>
      </c>
      <c r="G7" s="19">
        <f>SUM(G8+G10+G16+G23+G35+G39+G31+G33+G37)</f>
        <v>12669449</v>
      </c>
      <c r="H7" s="53">
        <f>SUM(H8+H10+H16+H23+H35+H39+H31+H33+H37)</f>
        <v>12729700</v>
      </c>
      <c r="I7" s="53">
        <f>SUM(I8+I10+I16+I23+I35+I39+I31+I33+I37)</f>
        <v>17260700</v>
      </c>
      <c r="J7" s="53">
        <f>SUM(J8+J10+J16+J23+J35+J39+J31+J33+J37)</f>
        <v>7957689.96</v>
      </c>
      <c r="K7" s="53">
        <f>SUM(J7/I7)*100</f>
        <v>46.10293881476418</v>
      </c>
      <c r="L7" s="12" t="e">
        <f>SUM(L8+L10+L16+L23+L35+#REF!+#REF!+L39)</f>
        <v>#REF!</v>
      </c>
    </row>
    <row r="8" spans="1:12" ht="12.75">
      <c r="A8" s="9">
        <v>2</v>
      </c>
      <c r="B8" s="9"/>
      <c r="C8" s="13"/>
      <c r="D8" s="9">
        <v>4210</v>
      </c>
      <c r="E8" s="14" t="s">
        <v>231</v>
      </c>
      <c r="F8" s="15">
        <f>SUM(F9)</f>
        <v>500</v>
      </c>
      <c r="G8" s="15">
        <f>SUM(G9)</f>
        <v>1000</v>
      </c>
      <c r="H8" s="51">
        <f>SUM(H9)</f>
        <v>2000</v>
      </c>
      <c r="I8" s="51">
        <f>SUM(I9)</f>
        <v>2000</v>
      </c>
      <c r="J8" s="51">
        <f>SUM(J9)</f>
        <v>0</v>
      </c>
      <c r="K8" s="53">
        <f aca="true" t="shared" si="0" ref="K8:K71">SUM(J8/I8)*100</f>
        <v>0</v>
      </c>
      <c r="L8" s="16"/>
    </row>
    <row r="9" spans="1:12" ht="15" customHeight="1">
      <c r="A9" s="9">
        <v>3</v>
      </c>
      <c r="B9" s="9"/>
      <c r="C9" s="13"/>
      <c r="D9" s="13"/>
      <c r="E9" s="14" t="s">
        <v>87</v>
      </c>
      <c r="F9" s="15">
        <v>500</v>
      </c>
      <c r="G9" s="15">
        <v>1000</v>
      </c>
      <c r="H9" s="51">
        <v>2000</v>
      </c>
      <c r="I9" s="51">
        <v>2000</v>
      </c>
      <c r="J9" s="51">
        <v>0</v>
      </c>
      <c r="K9" s="53">
        <f t="shared" si="0"/>
        <v>0</v>
      </c>
      <c r="L9" s="16"/>
    </row>
    <row r="10" spans="1:12" ht="12.75">
      <c r="A10" s="9">
        <v>4</v>
      </c>
      <c r="B10" s="9" t="s">
        <v>264</v>
      </c>
      <c r="C10" s="9" t="s">
        <v>265</v>
      </c>
      <c r="D10" s="9">
        <v>4260</v>
      </c>
      <c r="E10" s="14" t="s">
        <v>276</v>
      </c>
      <c r="F10" s="15">
        <f>SUM(F11:F15)</f>
        <v>1012000</v>
      </c>
      <c r="G10" s="15">
        <f>SUM(G11:G15)</f>
        <v>644000</v>
      </c>
      <c r="H10" s="51">
        <f>SUM(H11:H15)</f>
        <v>775000</v>
      </c>
      <c r="I10" s="51">
        <f>SUM(I11:I15)</f>
        <v>755000</v>
      </c>
      <c r="J10" s="51">
        <f>SUM(J11:J15)</f>
        <v>350845.8</v>
      </c>
      <c r="K10" s="53">
        <f t="shared" si="0"/>
        <v>46.46964238410596</v>
      </c>
      <c r="L10" s="16">
        <v>1000</v>
      </c>
    </row>
    <row r="11" spans="1:12" ht="12.75">
      <c r="A11" s="9">
        <v>5</v>
      </c>
      <c r="B11" s="9" t="s">
        <v>264</v>
      </c>
      <c r="C11" s="9" t="s">
        <v>265</v>
      </c>
      <c r="D11" s="9"/>
      <c r="E11" s="14" t="s">
        <v>361</v>
      </c>
      <c r="F11" s="15">
        <v>110000</v>
      </c>
      <c r="G11" s="15">
        <v>160000</v>
      </c>
      <c r="H11" s="51">
        <v>180000</v>
      </c>
      <c r="I11" s="51">
        <v>180000</v>
      </c>
      <c r="J11" s="51">
        <v>105904.19</v>
      </c>
      <c r="K11" s="53">
        <f t="shared" si="0"/>
        <v>58.835661111111115</v>
      </c>
      <c r="L11" s="16">
        <f>SUM(L12:L16)</f>
        <v>0</v>
      </c>
    </row>
    <row r="12" spans="1:12" ht="12.75">
      <c r="A12" s="9">
        <v>6</v>
      </c>
      <c r="B12" s="9" t="s">
        <v>264</v>
      </c>
      <c r="C12" s="9" t="s">
        <v>265</v>
      </c>
      <c r="D12" s="9"/>
      <c r="E12" s="14" t="s">
        <v>715</v>
      </c>
      <c r="F12" s="15">
        <v>30000</v>
      </c>
      <c r="G12" s="15">
        <v>40000</v>
      </c>
      <c r="H12" s="51">
        <v>60000</v>
      </c>
      <c r="I12" s="51">
        <v>60000</v>
      </c>
      <c r="J12" s="51">
        <v>30621.11</v>
      </c>
      <c r="K12" s="53">
        <f t="shared" si="0"/>
        <v>51.035183333333336</v>
      </c>
      <c r="L12" s="16"/>
    </row>
    <row r="13" spans="1:12" ht="25.5" customHeight="1">
      <c r="A13" s="9">
        <v>7</v>
      </c>
      <c r="B13" s="9"/>
      <c r="C13" s="9"/>
      <c r="D13" s="9"/>
      <c r="E13" s="61" t="s">
        <v>90</v>
      </c>
      <c r="F13" s="15">
        <v>850000</v>
      </c>
      <c r="G13" s="15">
        <v>400000</v>
      </c>
      <c r="H13" s="51">
        <v>450000</v>
      </c>
      <c r="I13" s="51">
        <v>450000</v>
      </c>
      <c r="J13" s="51">
        <v>172283.5</v>
      </c>
      <c r="K13" s="53">
        <f t="shared" si="0"/>
        <v>38.285222222222224</v>
      </c>
      <c r="L13" s="16"/>
    </row>
    <row r="14" spans="1:12" ht="12.75">
      <c r="A14" s="9">
        <v>8</v>
      </c>
      <c r="B14" s="9"/>
      <c r="C14" s="9"/>
      <c r="D14" s="9"/>
      <c r="E14" s="14" t="s">
        <v>91</v>
      </c>
      <c r="F14" s="15">
        <v>19000</v>
      </c>
      <c r="G14" s="15">
        <v>40000</v>
      </c>
      <c r="H14" s="51">
        <v>80000</v>
      </c>
      <c r="I14" s="51">
        <v>60000</v>
      </c>
      <c r="J14" s="51">
        <v>39760</v>
      </c>
      <c r="K14" s="53">
        <f t="shared" si="0"/>
        <v>66.26666666666667</v>
      </c>
      <c r="L14" s="16"/>
    </row>
    <row r="15" spans="1:12" ht="12.75">
      <c r="A15" s="9">
        <v>9</v>
      </c>
      <c r="B15" s="9"/>
      <c r="C15" s="9"/>
      <c r="D15" s="9"/>
      <c r="E15" s="14" t="s">
        <v>307</v>
      </c>
      <c r="F15" s="15">
        <v>3000</v>
      </c>
      <c r="G15" s="15">
        <v>4000</v>
      </c>
      <c r="H15" s="51">
        <v>5000</v>
      </c>
      <c r="I15" s="51">
        <v>5000</v>
      </c>
      <c r="J15" s="51">
        <v>2277</v>
      </c>
      <c r="K15" s="53">
        <f t="shared" si="0"/>
        <v>45.540000000000006</v>
      </c>
      <c r="L15" s="16"/>
    </row>
    <row r="16" spans="1:12" ht="12.75">
      <c r="A16" s="9">
        <v>10</v>
      </c>
      <c r="B16" s="9" t="s">
        <v>264</v>
      </c>
      <c r="C16" s="9" t="s">
        <v>265</v>
      </c>
      <c r="D16" s="9">
        <v>4270</v>
      </c>
      <c r="E16" s="14" t="s">
        <v>277</v>
      </c>
      <c r="F16" s="15">
        <f>SUM(F17:F22)</f>
        <v>500000</v>
      </c>
      <c r="G16" s="15">
        <f>SUM(G17:G22)</f>
        <v>924000</v>
      </c>
      <c r="H16" s="51">
        <f>SUM(H17:H22)</f>
        <v>1273000</v>
      </c>
      <c r="I16" s="51">
        <f>SUM(I17:I22)</f>
        <v>1063000</v>
      </c>
      <c r="J16" s="51">
        <f>SUM(J17:J22)</f>
        <v>259176.55</v>
      </c>
      <c r="K16" s="53">
        <f t="shared" si="0"/>
        <v>24.381613358419564</v>
      </c>
      <c r="L16" s="16">
        <f>SUM(L17:L22)</f>
        <v>0</v>
      </c>
    </row>
    <row r="17" spans="1:12" ht="12.75">
      <c r="A17" s="9">
        <v>11</v>
      </c>
      <c r="B17" s="9"/>
      <c r="C17" s="9"/>
      <c r="D17" s="9"/>
      <c r="E17" s="14" t="s">
        <v>41</v>
      </c>
      <c r="F17" s="15">
        <v>280000</v>
      </c>
      <c r="G17" s="15">
        <v>270000</v>
      </c>
      <c r="H17" s="51">
        <v>469000</v>
      </c>
      <c r="I17" s="51">
        <v>359000</v>
      </c>
      <c r="J17" s="51">
        <v>110221.07</v>
      </c>
      <c r="K17" s="53">
        <f t="shared" si="0"/>
        <v>30.702247910863512</v>
      </c>
      <c r="L17" s="16"/>
    </row>
    <row r="18" spans="1:12" ht="12.75">
      <c r="A18" s="9">
        <v>12</v>
      </c>
      <c r="B18" s="9"/>
      <c r="C18" s="9"/>
      <c r="D18" s="9"/>
      <c r="E18" s="14" t="s">
        <v>688</v>
      </c>
      <c r="F18" s="15">
        <v>100000</v>
      </c>
      <c r="G18" s="15">
        <v>90000</v>
      </c>
      <c r="H18" s="51">
        <v>100000</v>
      </c>
      <c r="I18" s="51">
        <v>100000</v>
      </c>
      <c r="J18" s="51">
        <v>34240</v>
      </c>
      <c r="K18" s="53">
        <f t="shared" si="0"/>
        <v>34.239999999999995</v>
      </c>
      <c r="L18" s="16"/>
    </row>
    <row r="19" spans="1:12" ht="12.75">
      <c r="A19" s="9">
        <v>13</v>
      </c>
      <c r="B19" s="9"/>
      <c r="C19" s="9"/>
      <c r="D19" s="9"/>
      <c r="E19" s="14" t="s">
        <v>92</v>
      </c>
      <c r="F19" s="15"/>
      <c r="G19" s="15">
        <v>60000</v>
      </c>
      <c r="H19" s="51">
        <v>70000</v>
      </c>
      <c r="I19" s="51">
        <v>70000</v>
      </c>
      <c r="J19" s="51">
        <v>12255.93</v>
      </c>
      <c r="K19" s="53">
        <f t="shared" si="0"/>
        <v>17.50847142857143</v>
      </c>
      <c r="L19" s="16"/>
    </row>
    <row r="20" spans="1:12" ht="38.25">
      <c r="A20" s="9">
        <v>14</v>
      </c>
      <c r="B20" s="9"/>
      <c r="C20" s="9"/>
      <c r="D20" s="9"/>
      <c r="E20" s="14" t="s">
        <v>730</v>
      </c>
      <c r="F20" s="15"/>
      <c r="G20" s="15">
        <v>300000</v>
      </c>
      <c r="H20" s="51">
        <v>400000</v>
      </c>
      <c r="I20" s="51">
        <v>300000</v>
      </c>
      <c r="J20" s="51">
        <v>0</v>
      </c>
      <c r="K20" s="53">
        <f t="shared" si="0"/>
        <v>0</v>
      </c>
      <c r="L20" s="16"/>
    </row>
    <row r="21" spans="1:12" ht="12.75">
      <c r="A21" s="9">
        <v>15</v>
      </c>
      <c r="B21" s="9"/>
      <c r="C21" s="9"/>
      <c r="D21" s="9"/>
      <c r="E21" s="14" t="s">
        <v>373</v>
      </c>
      <c r="F21" s="15"/>
      <c r="G21" s="15">
        <v>4000</v>
      </c>
      <c r="H21" s="51">
        <v>4000</v>
      </c>
      <c r="I21" s="51">
        <v>4000</v>
      </c>
      <c r="J21" s="51">
        <v>0</v>
      </c>
      <c r="K21" s="53">
        <f t="shared" si="0"/>
        <v>0</v>
      </c>
      <c r="L21" s="16"/>
    </row>
    <row r="22" spans="1:12" ht="12.75">
      <c r="A22" s="9">
        <v>16</v>
      </c>
      <c r="B22" s="9"/>
      <c r="C22" s="9"/>
      <c r="D22" s="9"/>
      <c r="E22" s="14" t="s">
        <v>142</v>
      </c>
      <c r="F22" s="15">
        <v>120000</v>
      </c>
      <c r="G22" s="15">
        <v>200000</v>
      </c>
      <c r="H22" s="51">
        <v>230000</v>
      </c>
      <c r="I22" s="51">
        <v>230000</v>
      </c>
      <c r="J22" s="51">
        <v>102459.55</v>
      </c>
      <c r="K22" s="53">
        <f t="shared" si="0"/>
        <v>44.54763043478261</v>
      </c>
      <c r="L22" s="16"/>
    </row>
    <row r="23" spans="1:12" ht="12.75">
      <c r="A23" s="9">
        <v>17</v>
      </c>
      <c r="B23" s="9" t="s">
        <v>264</v>
      </c>
      <c r="C23" s="9" t="s">
        <v>265</v>
      </c>
      <c r="D23" s="9">
        <v>4300</v>
      </c>
      <c r="E23" s="14" t="s">
        <v>327</v>
      </c>
      <c r="F23" s="15">
        <f>SUM(F24:F27)</f>
        <v>797300</v>
      </c>
      <c r="G23" s="15">
        <f>SUM(G24:G27)</f>
        <v>1526000</v>
      </c>
      <c r="H23" s="51">
        <f>SUM(H24:H29)</f>
        <v>2236200</v>
      </c>
      <c r="I23" s="51">
        <f>SUM(I24:I30)</f>
        <v>2366200</v>
      </c>
      <c r="J23" s="51">
        <f>SUM(J24:J30)</f>
        <v>1048486.7699999999</v>
      </c>
      <c r="K23" s="53">
        <f t="shared" si="0"/>
        <v>44.3109952666723</v>
      </c>
      <c r="L23" s="16">
        <f>SUM(L24:L27)</f>
        <v>0</v>
      </c>
    </row>
    <row r="24" spans="1:12" ht="12.75">
      <c r="A24" s="9">
        <v>18</v>
      </c>
      <c r="B24" s="9"/>
      <c r="C24" s="9"/>
      <c r="D24" s="9"/>
      <c r="E24" s="14" t="s">
        <v>326</v>
      </c>
      <c r="F24" s="15">
        <v>733800</v>
      </c>
      <c r="G24" s="15">
        <v>1400000</v>
      </c>
      <c r="H24" s="51">
        <v>2100000</v>
      </c>
      <c r="I24" s="51">
        <v>2100000</v>
      </c>
      <c r="J24" s="51">
        <v>936148.07</v>
      </c>
      <c r="K24" s="53">
        <f t="shared" si="0"/>
        <v>44.57847952380952</v>
      </c>
      <c r="L24" s="16"/>
    </row>
    <row r="25" spans="1:12" ht="25.5">
      <c r="A25" s="9">
        <v>19</v>
      </c>
      <c r="B25" s="9"/>
      <c r="C25" s="9"/>
      <c r="D25" s="9"/>
      <c r="E25" s="14" t="s">
        <v>4</v>
      </c>
      <c r="F25" s="15">
        <v>35000</v>
      </c>
      <c r="G25" s="15">
        <v>70000</v>
      </c>
      <c r="H25" s="51">
        <v>70000</v>
      </c>
      <c r="I25" s="51">
        <v>60000</v>
      </c>
      <c r="J25" s="51">
        <v>24618.25</v>
      </c>
      <c r="K25" s="53">
        <f t="shared" si="0"/>
        <v>41.03041666666667</v>
      </c>
      <c r="L25" s="16"/>
    </row>
    <row r="26" spans="1:12" ht="12.75">
      <c r="A26" s="9">
        <v>20</v>
      </c>
      <c r="B26" s="9"/>
      <c r="C26" s="9"/>
      <c r="D26" s="9"/>
      <c r="E26" s="14" t="s">
        <v>42</v>
      </c>
      <c r="F26" s="15">
        <v>27000</v>
      </c>
      <c r="G26" s="15">
        <v>52000</v>
      </c>
      <c r="H26" s="51">
        <v>60000</v>
      </c>
      <c r="I26" s="51">
        <v>90000</v>
      </c>
      <c r="J26" s="51">
        <v>38072.45</v>
      </c>
      <c r="K26" s="53">
        <f t="shared" si="0"/>
        <v>42.302722222222215</v>
      </c>
      <c r="L26" s="16"/>
    </row>
    <row r="27" spans="1:12" ht="12.75">
      <c r="A27" s="9">
        <v>21</v>
      </c>
      <c r="B27" s="9"/>
      <c r="C27" s="9"/>
      <c r="D27" s="9"/>
      <c r="E27" s="14" t="s">
        <v>202</v>
      </c>
      <c r="F27" s="15">
        <v>1500</v>
      </c>
      <c r="G27" s="15">
        <v>4000</v>
      </c>
      <c r="H27" s="51">
        <v>1000</v>
      </c>
      <c r="I27" s="51">
        <v>1000</v>
      </c>
      <c r="J27" s="51">
        <v>0</v>
      </c>
      <c r="K27" s="53">
        <f t="shared" si="0"/>
        <v>0</v>
      </c>
      <c r="L27" s="16"/>
    </row>
    <row r="28" spans="1:12" ht="25.5">
      <c r="A28" s="9">
        <v>22</v>
      </c>
      <c r="B28" s="9"/>
      <c r="C28" s="9"/>
      <c r="D28" s="9"/>
      <c r="E28" s="14" t="s">
        <v>295</v>
      </c>
      <c r="F28" s="15"/>
      <c r="G28" s="15">
        <v>0</v>
      </c>
      <c r="H28" s="51">
        <v>4000</v>
      </c>
      <c r="I28" s="51">
        <v>4000</v>
      </c>
      <c r="J28" s="51">
        <v>0</v>
      </c>
      <c r="K28" s="53">
        <f t="shared" si="0"/>
        <v>0</v>
      </c>
      <c r="L28" s="16"/>
    </row>
    <row r="29" spans="1:12" ht="12.75">
      <c r="A29" s="9">
        <v>23</v>
      </c>
      <c r="B29" s="9"/>
      <c r="C29" s="9"/>
      <c r="D29" s="9"/>
      <c r="E29" s="14" t="s">
        <v>203</v>
      </c>
      <c r="F29" s="15"/>
      <c r="G29" s="15"/>
      <c r="H29" s="51">
        <v>1200</v>
      </c>
      <c r="I29" s="51">
        <v>1200</v>
      </c>
      <c r="J29" s="51">
        <v>0</v>
      </c>
      <c r="K29" s="53">
        <f t="shared" si="0"/>
        <v>0</v>
      </c>
      <c r="L29" s="16"/>
    </row>
    <row r="30" spans="1:12" ht="12.75">
      <c r="A30" s="9">
        <v>24</v>
      </c>
      <c r="B30" s="9"/>
      <c r="C30" s="9"/>
      <c r="D30" s="9"/>
      <c r="E30" s="14" t="s">
        <v>488</v>
      </c>
      <c r="F30" s="15"/>
      <c r="G30" s="15"/>
      <c r="H30" s="51">
        <v>0</v>
      </c>
      <c r="I30" s="51">
        <v>110000</v>
      </c>
      <c r="J30" s="51">
        <v>49648</v>
      </c>
      <c r="K30" s="53">
        <f t="shared" si="0"/>
        <v>45.13454545454545</v>
      </c>
      <c r="L30" s="16"/>
    </row>
    <row r="31" spans="1:12" ht="25.5">
      <c r="A31" s="9">
        <v>25</v>
      </c>
      <c r="B31" s="9"/>
      <c r="C31" s="9"/>
      <c r="D31" s="9">
        <v>4360</v>
      </c>
      <c r="E31" s="14" t="s">
        <v>93</v>
      </c>
      <c r="F31" s="15"/>
      <c r="G31" s="15">
        <f>SUM(G32)</f>
        <v>10000</v>
      </c>
      <c r="H31" s="51">
        <f>SUM(H32)</f>
        <v>11000</v>
      </c>
      <c r="I31" s="51">
        <f>SUM(I32)</f>
        <v>11000</v>
      </c>
      <c r="J31" s="51">
        <f>SUM(J32)</f>
        <v>3432.42</v>
      </c>
      <c r="K31" s="53">
        <f t="shared" si="0"/>
        <v>31.203818181818182</v>
      </c>
      <c r="L31" s="16"/>
    </row>
    <row r="32" spans="1:12" ht="12.75">
      <c r="A32" s="9">
        <v>26</v>
      </c>
      <c r="B32" s="9"/>
      <c r="C32" s="9"/>
      <c r="D32" s="9"/>
      <c r="E32" s="14" t="s">
        <v>94</v>
      </c>
      <c r="F32" s="15"/>
      <c r="G32" s="15">
        <v>10000</v>
      </c>
      <c r="H32" s="51">
        <v>11000</v>
      </c>
      <c r="I32" s="51">
        <v>11000</v>
      </c>
      <c r="J32" s="51">
        <v>3432.42</v>
      </c>
      <c r="K32" s="53">
        <f t="shared" si="0"/>
        <v>31.203818181818182</v>
      </c>
      <c r="L32" s="16"/>
    </row>
    <row r="33" spans="1:12" ht="25.5">
      <c r="A33" s="9">
        <v>27</v>
      </c>
      <c r="B33" s="9"/>
      <c r="C33" s="9"/>
      <c r="D33" s="9">
        <v>4370</v>
      </c>
      <c r="E33" s="14" t="s">
        <v>283</v>
      </c>
      <c r="F33" s="15"/>
      <c r="G33" s="15">
        <f>SUM(G34)</f>
        <v>2000</v>
      </c>
      <c r="H33" s="51">
        <f>SUM(H34)</f>
        <v>2000</v>
      </c>
      <c r="I33" s="51">
        <f>SUM(I34)</f>
        <v>2000</v>
      </c>
      <c r="J33" s="51">
        <f>SUM(J34)</f>
        <v>123.26</v>
      </c>
      <c r="K33" s="53">
        <f t="shared" si="0"/>
        <v>6.163</v>
      </c>
      <c r="L33" s="16"/>
    </row>
    <row r="34" spans="1:12" ht="12.75">
      <c r="A34" s="9">
        <v>28</v>
      </c>
      <c r="B34" s="9"/>
      <c r="C34" s="9"/>
      <c r="D34" s="9"/>
      <c r="E34" s="14" t="s">
        <v>95</v>
      </c>
      <c r="F34" s="15"/>
      <c r="G34" s="15">
        <v>2000</v>
      </c>
      <c r="H34" s="51">
        <v>2000</v>
      </c>
      <c r="I34" s="51">
        <v>2000</v>
      </c>
      <c r="J34" s="51">
        <v>123.26</v>
      </c>
      <c r="K34" s="53">
        <f t="shared" si="0"/>
        <v>6.163</v>
      </c>
      <c r="L34" s="16"/>
    </row>
    <row r="35" spans="1:12" ht="12.75">
      <c r="A35" s="9">
        <v>29</v>
      </c>
      <c r="B35" s="9" t="s">
        <v>264</v>
      </c>
      <c r="C35" s="9" t="s">
        <v>265</v>
      </c>
      <c r="D35" s="9">
        <v>4430</v>
      </c>
      <c r="E35" s="14" t="s">
        <v>328</v>
      </c>
      <c r="F35" s="15">
        <f>SUM(F36)</f>
        <v>2000</v>
      </c>
      <c r="G35" s="15">
        <f>SUM(G36)</f>
        <v>20000</v>
      </c>
      <c r="H35" s="51">
        <f>SUM(H36)</f>
        <v>15000</v>
      </c>
      <c r="I35" s="51">
        <f>SUM(I36)</f>
        <v>15000</v>
      </c>
      <c r="J35" s="51">
        <f>SUM(J36)</f>
        <v>3288</v>
      </c>
      <c r="K35" s="53">
        <f t="shared" si="0"/>
        <v>21.92</v>
      </c>
      <c r="L35" s="16"/>
    </row>
    <row r="36" spans="1:12" ht="25.5" customHeight="1">
      <c r="A36" s="9">
        <v>30</v>
      </c>
      <c r="B36" s="9" t="s">
        <v>264</v>
      </c>
      <c r="C36" s="9" t="s">
        <v>265</v>
      </c>
      <c r="D36" s="9"/>
      <c r="E36" s="14" t="s">
        <v>672</v>
      </c>
      <c r="F36" s="15">
        <v>2000</v>
      </c>
      <c r="G36" s="15">
        <v>20000</v>
      </c>
      <c r="H36" s="51">
        <v>15000</v>
      </c>
      <c r="I36" s="51">
        <v>15000</v>
      </c>
      <c r="J36" s="51">
        <v>3288</v>
      </c>
      <c r="K36" s="53">
        <f t="shared" si="0"/>
        <v>21.92</v>
      </c>
      <c r="L36" s="16"/>
    </row>
    <row r="37" spans="1:12" ht="25.5">
      <c r="A37" s="9">
        <v>31</v>
      </c>
      <c r="B37" s="9"/>
      <c r="C37" s="9"/>
      <c r="D37" s="9">
        <v>4740</v>
      </c>
      <c r="E37" s="14" t="s">
        <v>123</v>
      </c>
      <c r="F37" s="15"/>
      <c r="G37" s="15">
        <f>SUM(G38)</f>
        <v>1500</v>
      </c>
      <c r="H37" s="51">
        <f>SUM(H38)</f>
        <v>2500</v>
      </c>
      <c r="I37" s="51">
        <f>SUM(I38)</f>
        <v>2500</v>
      </c>
      <c r="J37" s="51">
        <f>SUM(J38)</f>
        <v>0</v>
      </c>
      <c r="K37" s="53">
        <f t="shared" si="0"/>
        <v>0</v>
      </c>
      <c r="L37" s="16"/>
    </row>
    <row r="38" spans="1:12" ht="25.5">
      <c r="A38" s="9">
        <v>32</v>
      </c>
      <c r="B38" s="9"/>
      <c r="C38" s="9"/>
      <c r="D38" s="9"/>
      <c r="E38" s="14" t="s">
        <v>123</v>
      </c>
      <c r="F38" s="15"/>
      <c r="G38" s="15">
        <v>1500</v>
      </c>
      <c r="H38" s="51">
        <v>2500</v>
      </c>
      <c r="I38" s="51">
        <v>2500</v>
      </c>
      <c r="J38" s="51">
        <v>0</v>
      </c>
      <c r="K38" s="53">
        <f t="shared" si="0"/>
        <v>0</v>
      </c>
      <c r="L38" s="16"/>
    </row>
    <row r="39" spans="1:12" ht="12.75">
      <c r="A39" s="9">
        <v>33</v>
      </c>
      <c r="B39" s="9" t="s">
        <v>264</v>
      </c>
      <c r="C39" s="9" t="s">
        <v>265</v>
      </c>
      <c r="D39" s="9">
        <v>6050</v>
      </c>
      <c r="E39" s="14" t="s">
        <v>329</v>
      </c>
      <c r="F39" s="15">
        <f>SUM(F40:F40)</f>
        <v>400000</v>
      </c>
      <c r="G39" s="43">
        <f>SUM(G40)</f>
        <v>9540949</v>
      </c>
      <c r="H39" s="52">
        <f>SUM(H40)</f>
        <v>8413000</v>
      </c>
      <c r="I39" s="52">
        <f>SUM(I40)</f>
        <v>13044000</v>
      </c>
      <c r="J39" s="52">
        <f>SUM(J40)</f>
        <v>6292337.16</v>
      </c>
      <c r="K39" s="53">
        <f t="shared" si="0"/>
        <v>48.23932198712051</v>
      </c>
      <c r="L39" s="16"/>
    </row>
    <row r="40" spans="1:12" ht="16.5" customHeight="1">
      <c r="A40" s="9">
        <v>34</v>
      </c>
      <c r="B40" s="9"/>
      <c r="C40" s="9"/>
      <c r="D40" s="9"/>
      <c r="E40" s="42" t="s">
        <v>463</v>
      </c>
      <c r="F40" s="43">
        <v>400000</v>
      </c>
      <c r="G40" s="43">
        <v>9540949</v>
      </c>
      <c r="H40" s="52">
        <v>8413000</v>
      </c>
      <c r="I40" s="52">
        <v>13044000</v>
      </c>
      <c r="J40" s="52">
        <v>6292337.16</v>
      </c>
      <c r="K40" s="53">
        <f t="shared" si="0"/>
        <v>48.23932198712051</v>
      </c>
      <c r="L40" s="16"/>
    </row>
    <row r="41" spans="1:12" ht="12.75">
      <c r="A41" s="9">
        <v>35</v>
      </c>
      <c r="B41" s="9"/>
      <c r="C41" s="17" t="s">
        <v>22</v>
      </c>
      <c r="D41" s="13"/>
      <c r="E41" s="18" t="s">
        <v>140</v>
      </c>
      <c r="F41" s="19">
        <f aca="true" t="shared" si="1" ref="F41:J42">SUM(F42)</f>
        <v>12500</v>
      </c>
      <c r="G41" s="19">
        <f t="shared" si="1"/>
        <v>19600</v>
      </c>
      <c r="H41" s="53">
        <f t="shared" si="1"/>
        <v>10000</v>
      </c>
      <c r="I41" s="53">
        <f t="shared" si="1"/>
        <v>10000</v>
      </c>
      <c r="J41" s="53">
        <f t="shared" si="1"/>
        <v>0</v>
      </c>
      <c r="K41" s="53">
        <f t="shared" si="0"/>
        <v>0</v>
      </c>
      <c r="L41" s="20"/>
    </row>
    <row r="42" spans="1:12" ht="14.25" customHeight="1">
      <c r="A42" s="9">
        <v>36</v>
      </c>
      <c r="B42" s="9"/>
      <c r="C42" s="9"/>
      <c r="D42" s="9">
        <v>2850</v>
      </c>
      <c r="E42" s="14" t="s">
        <v>235</v>
      </c>
      <c r="F42" s="15">
        <f t="shared" si="1"/>
        <v>12500</v>
      </c>
      <c r="G42" s="15">
        <f t="shared" si="1"/>
        <v>19600</v>
      </c>
      <c r="H42" s="51">
        <f t="shared" si="1"/>
        <v>10000</v>
      </c>
      <c r="I42" s="51">
        <f t="shared" si="1"/>
        <v>10000</v>
      </c>
      <c r="J42" s="51">
        <f>SUM(J43)</f>
        <v>0</v>
      </c>
      <c r="K42" s="53">
        <f t="shared" si="0"/>
        <v>0</v>
      </c>
      <c r="L42" s="16"/>
    </row>
    <row r="43" spans="1:12" ht="12.75" customHeight="1">
      <c r="A43" s="9">
        <v>37</v>
      </c>
      <c r="B43" s="9"/>
      <c r="C43" s="9"/>
      <c r="D43" s="9"/>
      <c r="E43" s="14" t="s">
        <v>235</v>
      </c>
      <c r="F43" s="15">
        <v>12500</v>
      </c>
      <c r="G43" s="15">
        <v>19600</v>
      </c>
      <c r="H43" s="51">
        <v>10000</v>
      </c>
      <c r="I43" s="51">
        <v>10000</v>
      </c>
      <c r="J43" s="51">
        <v>0</v>
      </c>
      <c r="K43" s="53">
        <f t="shared" si="0"/>
        <v>0</v>
      </c>
      <c r="L43" s="16"/>
    </row>
    <row r="44" spans="1:12" ht="12.75" customHeight="1">
      <c r="A44" s="9">
        <v>38</v>
      </c>
      <c r="B44" s="9"/>
      <c r="C44" s="17" t="s">
        <v>489</v>
      </c>
      <c r="D44" s="9"/>
      <c r="E44" s="27" t="s">
        <v>706</v>
      </c>
      <c r="F44" s="15"/>
      <c r="G44" s="15"/>
      <c r="H44" s="51">
        <f aca="true" t="shared" si="2" ref="H44:J45">SUM(H45)</f>
        <v>0</v>
      </c>
      <c r="I44" s="51">
        <f t="shared" si="2"/>
        <v>3398</v>
      </c>
      <c r="J44" s="51">
        <f t="shared" si="2"/>
        <v>3397.83</v>
      </c>
      <c r="K44" s="53">
        <f t="shared" si="0"/>
        <v>99.9949970570924</v>
      </c>
      <c r="L44" s="16"/>
    </row>
    <row r="45" spans="1:12" ht="12.75" customHeight="1">
      <c r="A45" s="9">
        <v>39</v>
      </c>
      <c r="B45" s="9"/>
      <c r="C45" s="17"/>
      <c r="D45" s="67">
        <v>4430</v>
      </c>
      <c r="E45" s="68" t="s">
        <v>491</v>
      </c>
      <c r="F45" s="15"/>
      <c r="G45" s="15"/>
      <c r="H45" s="51">
        <f t="shared" si="2"/>
        <v>0</v>
      </c>
      <c r="I45" s="51">
        <f t="shared" si="2"/>
        <v>3398</v>
      </c>
      <c r="J45" s="51">
        <f t="shared" si="2"/>
        <v>3397.83</v>
      </c>
      <c r="K45" s="53">
        <f t="shared" si="0"/>
        <v>99.9949970570924</v>
      </c>
      <c r="L45" s="16"/>
    </row>
    <row r="46" spans="1:12" ht="12.75" customHeight="1">
      <c r="A46" s="9">
        <v>40</v>
      </c>
      <c r="B46" s="9"/>
      <c r="C46" s="9"/>
      <c r="D46" s="9"/>
      <c r="E46" s="68" t="s">
        <v>490</v>
      </c>
      <c r="F46" s="15"/>
      <c r="G46" s="15"/>
      <c r="H46" s="51">
        <v>0</v>
      </c>
      <c r="I46" s="51">
        <v>3398</v>
      </c>
      <c r="J46" s="51">
        <v>3397.83</v>
      </c>
      <c r="K46" s="53">
        <f t="shared" si="0"/>
        <v>99.9949970570924</v>
      </c>
      <c r="L46" s="16"/>
    </row>
    <row r="47" spans="1:12" ht="12.75">
      <c r="A47" s="9">
        <v>41</v>
      </c>
      <c r="B47" s="102" t="s">
        <v>24</v>
      </c>
      <c r="C47" s="103"/>
      <c r="D47" s="103"/>
      <c r="E47" s="103"/>
      <c r="F47" s="21" t="e">
        <f>SUM(F7+F41)</f>
        <v>#REF!</v>
      </c>
      <c r="G47" s="21">
        <f>SUM(G7+G41)</f>
        <v>12689049</v>
      </c>
      <c r="H47" s="54">
        <f>SUM(H7+H41)</f>
        <v>12739700</v>
      </c>
      <c r="I47" s="54">
        <f>SUM(I7+I41+I44)</f>
        <v>17274098</v>
      </c>
      <c r="J47" s="54">
        <f>SUM(J7+J41+J44)</f>
        <v>7961087.79</v>
      </c>
      <c r="K47" s="53">
        <f t="shared" si="0"/>
        <v>46.08685090243207</v>
      </c>
      <c r="L47" s="22"/>
    </row>
    <row r="48" spans="1:12" ht="12.75">
      <c r="A48" s="9">
        <v>42</v>
      </c>
      <c r="B48" s="9">
        <v>600</v>
      </c>
      <c r="C48" s="13">
        <v>60004</v>
      </c>
      <c r="D48" s="23"/>
      <c r="E48" s="18" t="s">
        <v>224</v>
      </c>
      <c r="F48" s="19" t="e">
        <f>SUM(F49+#REF!)</f>
        <v>#REF!</v>
      </c>
      <c r="G48" s="19">
        <f>SUM(G49)</f>
        <v>199000</v>
      </c>
      <c r="H48" s="53">
        <f>SUM(H49+H54)</f>
        <v>351000</v>
      </c>
      <c r="I48" s="53">
        <f>SUM(I49+I54)</f>
        <v>351000</v>
      </c>
      <c r="J48" s="53">
        <f>SUM(J49+J54)</f>
        <v>125416.48</v>
      </c>
      <c r="K48" s="53">
        <f t="shared" si="0"/>
        <v>35.731190883190884</v>
      </c>
      <c r="L48" s="20"/>
    </row>
    <row r="49" spans="1:12" ht="25.5">
      <c r="A49" s="9">
        <v>43</v>
      </c>
      <c r="B49" s="24"/>
      <c r="C49" s="24"/>
      <c r="D49" s="9">
        <v>2310</v>
      </c>
      <c r="E49" s="14" t="s">
        <v>210</v>
      </c>
      <c r="F49" s="15">
        <f>SUM(F51:F52)</f>
        <v>28120</v>
      </c>
      <c r="G49" s="15">
        <f>SUM(G50:G53)</f>
        <v>199000</v>
      </c>
      <c r="H49" s="51">
        <f>SUM(H50:H53)</f>
        <v>336000</v>
      </c>
      <c r="I49" s="51">
        <f>SUM(I50:I53)</f>
        <v>336000</v>
      </c>
      <c r="J49" s="51">
        <f>SUM(J50:J53)</f>
        <v>124372</v>
      </c>
      <c r="K49" s="53">
        <f t="shared" si="0"/>
        <v>37.01547619047619</v>
      </c>
      <c r="L49" s="16"/>
    </row>
    <row r="50" spans="1:12" ht="12.75">
      <c r="A50" s="9">
        <v>44</v>
      </c>
      <c r="B50" s="24"/>
      <c r="C50" s="24"/>
      <c r="D50" s="9"/>
      <c r="E50" s="14" t="s">
        <v>250</v>
      </c>
      <c r="F50" s="15"/>
      <c r="G50" s="15">
        <v>46000</v>
      </c>
      <c r="H50" s="51">
        <v>50000</v>
      </c>
      <c r="I50" s="51">
        <v>50000</v>
      </c>
      <c r="J50" s="51">
        <v>20556</v>
      </c>
      <c r="K50" s="53">
        <f t="shared" si="0"/>
        <v>41.112</v>
      </c>
      <c r="L50" s="16"/>
    </row>
    <row r="51" spans="1:12" ht="12.75">
      <c r="A51" s="9">
        <v>45</v>
      </c>
      <c r="B51" s="24"/>
      <c r="C51" s="24"/>
      <c r="D51" s="9"/>
      <c r="E51" s="14" t="s">
        <v>62</v>
      </c>
      <c r="F51" s="15">
        <v>16620</v>
      </c>
      <c r="G51" s="15">
        <v>23000</v>
      </c>
      <c r="H51" s="51">
        <v>36000</v>
      </c>
      <c r="I51" s="51">
        <v>36000</v>
      </c>
      <c r="J51" s="51">
        <v>10264</v>
      </c>
      <c r="K51" s="53">
        <f t="shared" si="0"/>
        <v>28.51111111111111</v>
      </c>
      <c r="L51" s="16"/>
    </row>
    <row r="52" spans="1:12" ht="12.75">
      <c r="A52" s="9">
        <v>46</v>
      </c>
      <c r="B52" s="24"/>
      <c r="C52" s="24"/>
      <c r="D52" s="9"/>
      <c r="E52" s="14" t="s">
        <v>43</v>
      </c>
      <c r="F52" s="15">
        <v>11500</v>
      </c>
      <c r="G52" s="15">
        <v>10000</v>
      </c>
      <c r="H52" s="51">
        <v>10000</v>
      </c>
      <c r="I52" s="51">
        <v>10000</v>
      </c>
      <c r="J52" s="51">
        <v>4128</v>
      </c>
      <c r="K52" s="53">
        <f t="shared" si="0"/>
        <v>41.28</v>
      </c>
      <c r="L52" s="16"/>
    </row>
    <row r="53" spans="1:12" ht="12.75">
      <c r="A53" s="9">
        <v>47</v>
      </c>
      <c r="B53" s="24"/>
      <c r="C53" s="24"/>
      <c r="D53" s="9"/>
      <c r="E53" s="45" t="s">
        <v>716</v>
      </c>
      <c r="F53" s="15"/>
      <c r="G53" s="15">
        <v>120000</v>
      </c>
      <c r="H53" s="51">
        <v>240000</v>
      </c>
      <c r="I53" s="51">
        <v>240000</v>
      </c>
      <c r="J53" s="51">
        <v>89424</v>
      </c>
      <c r="K53" s="53">
        <f t="shared" si="0"/>
        <v>37.26</v>
      </c>
      <c r="L53" s="16"/>
    </row>
    <row r="54" spans="1:12" ht="12.75">
      <c r="A54" s="9">
        <v>48</v>
      </c>
      <c r="B54" s="24"/>
      <c r="C54" s="24"/>
      <c r="D54" s="9">
        <v>4300</v>
      </c>
      <c r="E54" s="14" t="s">
        <v>327</v>
      </c>
      <c r="F54" s="15"/>
      <c r="G54" s="15"/>
      <c r="H54" s="51">
        <f>SUM(H55)</f>
        <v>15000</v>
      </c>
      <c r="I54" s="51">
        <f>SUM(I55)</f>
        <v>15000</v>
      </c>
      <c r="J54" s="51">
        <f>SUM(J55)</f>
        <v>1044.48</v>
      </c>
      <c r="K54" s="53">
        <f t="shared" si="0"/>
        <v>6.9632</v>
      </c>
      <c r="L54" s="16"/>
    </row>
    <row r="55" spans="1:12" ht="12.75">
      <c r="A55" s="9">
        <v>49</v>
      </c>
      <c r="B55" s="24"/>
      <c r="C55" s="24"/>
      <c r="D55" s="9"/>
      <c r="E55" s="45" t="s">
        <v>460</v>
      </c>
      <c r="F55" s="15"/>
      <c r="G55" s="15">
        <v>0</v>
      </c>
      <c r="H55" s="51">
        <v>15000</v>
      </c>
      <c r="I55" s="51">
        <v>15000</v>
      </c>
      <c r="J55" s="51">
        <v>1044.48</v>
      </c>
      <c r="K55" s="53">
        <f t="shared" si="0"/>
        <v>6.9632</v>
      </c>
      <c r="L55" s="16"/>
    </row>
    <row r="56" spans="1:12" ht="12.75">
      <c r="A56" s="9">
        <v>50</v>
      </c>
      <c r="B56" s="9" t="s">
        <v>264</v>
      </c>
      <c r="C56" s="13">
        <v>60016</v>
      </c>
      <c r="D56" s="13" t="s">
        <v>266</v>
      </c>
      <c r="E56" s="18" t="s">
        <v>331</v>
      </c>
      <c r="F56" s="19">
        <f>SUM(F57+F59+F72+F82)</f>
        <v>650000</v>
      </c>
      <c r="G56" s="19">
        <f>SUM(G57+G59+G72+G82)</f>
        <v>13089000</v>
      </c>
      <c r="H56" s="53">
        <f>SUM(H57+H59+H72+H82)</f>
        <v>10967000</v>
      </c>
      <c r="I56" s="53">
        <f>SUM(I57+I59+I72+I82)</f>
        <v>12105007</v>
      </c>
      <c r="J56" s="53">
        <f>SUM(J57+J59+J72+J82)</f>
        <v>1590237.13</v>
      </c>
      <c r="K56" s="53">
        <f t="shared" si="0"/>
        <v>13.137019499451755</v>
      </c>
      <c r="L56" s="20"/>
    </row>
    <row r="57" spans="1:12" ht="12.75">
      <c r="A57" s="9">
        <v>51</v>
      </c>
      <c r="B57" s="9"/>
      <c r="C57" s="13"/>
      <c r="D57" s="9">
        <v>4210</v>
      </c>
      <c r="E57" s="14" t="s">
        <v>231</v>
      </c>
      <c r="F57" s="15">
        <f>SUM(F58)</f>
        <v>4000</v>
      </c>
      <c r="G57" s="15">
        <f>SUM(G58)</f>
        <v>5000</v>
      </c>
      <c r="H57" s="51">
        <f>SUM(H58)</f>
        <v>5000</v>
      </c>
      <c r="I57" s="51">
        <f>SUM(I58)</f>
        <v>5000</v>
      </c>
      <c r="J57" s="51">
        <f>SUM(J58)</f>
        <v>3598.51</v>
      </c>
      <c r="K57" s="53">
        <f t="shared" si="0"/>
        <v>71.9702</v>
      </c>
      <c r="L57" s="16"/>
    </row>
    <row r="58" spans="1:12" ht="12.75">
      <c r="A58" s="9">
        <v>52</v>
      </c>
      <c r="B58" s="9"/>
      <c r="C58" s="13"/>
      <c r="D58" s="9"/>
      <c r="E58" s="14" t="s">
        <v>44</v>
      </c>
      <c r="F58" s="15">
        <v>4000</v>
      </c>
      <c r="G58" s="15">
        <v>5000</v>
      </c>
      <c r="H58" s="51">
        <v>5000</v>
      </c>
      <c r="I58" s="51">
        <v>5000</v>
      </c>
      <c r="J58" s="51">
        <v>3598.51</v>
      </c>
      <c r="K58" s="53">
        <f t="shared" si="0"/>
        <v>71.9702</v>
      </c>
      <c r="L58" s="16"/>
    </row>
    <row r="59" spans="1:12" ht="17.25" customHeight="1">
      <c r="A59" s="9">
        <v>53</v>
      </c>
      <c r="B59" s="9" t="s">
        <v>264</v>
      </c>
      <c r="C59" s="9" t="s">
        <v>265</v>
      </c>
      <c r="D59" s="9">
        <v>4270</v>
      </c>
      <c r="E59" s="14" t="s">
        <v>277</v>
      </c>
      <c r="F59" s="15">
        <f>SUM(F60:F71)</f>
        <v>330000</v>
      </c>
      <c r="G59" s="15">
        <f>SUM(G60:G71)</f>
        <v>1437000</v>
      </c>
      <c r="H59" s="51">
        <f>SUM(H60:H71)</f>
        <v>2555000</v>
      </c>
      <c r="I59" s="51">
        <f>SUM(I60:I71)</f>
        <v>2555000</v>
      </c>
      <c r="J59" s="51">
        <f>SUM(J60:J71)</f>
        <v>300822.41</v>
      </c>
      <c r="K59" s="53">
        <f t="shared" si="0"/>
        <v>11.773871232876711</v>
      </c>
      <c r="L59" s="16"/>
    </row>
    <row r="60" spans="1:12" ht="15" customHeight="1">
      <c r="A60" s="9">
        <v>54</v>
      </c>
      <c r="B60" s="9"/>
      <c r="C60" s="9"/>
      <c r="D60" s="9"/>
      <c r="E60" s="14" t="s">
        <v>533</v>
      </c>
      <c r="F60" s="15">
        <v>220000</v>
      </c>
      <c r="G60" s="15">
        <v>450000</v>
      </c>
      <c r="H60" s="51">
        <v>600000</v>
      </c>
      <c r="I60" s="51">
        <v>600000</v>
      </c>
      <c r="J60" s="51">
        <v>143732.1</v>
      </c>
      <c r="K60" s="53">
        <f t="shared" si="0"/>
        <v>23.95535</v>
      </c>
      <c r="L60" s="16"/>
    </row>
    <row r="61" spans="1:12" ht="14.25" customHeight="1">
      <c r="A61" s="9">
        <v>55</v>
      </c>
      <c r="B61" s="9"/>
      <c r="C61" s="9"/>
      <c r="D61" s="9"/>
      <c r="E61" s="14" t="s">
        <v>534</v>
      </c>
      <c r="F61" s="15">
        <v>50000</v>
      </c>
      <c r="G61" s="15">
        <v>200000</v>
      </c>
      <c r="H61" s="51">
        <v>250000</v>
      </c>
      <c r="I61" s="51">
        <v>250000</v>
      </c>
      <c r="J61" s="51">
        <v>131753.9</v>
      </c>
      <c r="K61" s="53">
        <f t="shared" si="0"/>
        <v>52.70156</v>
      </c>
      <c r="L61" s="16"/>
    </row>
    <row r="62" spans="1:12" ht="15" customHeight="1">
      <c r="A62" s="9">
        <v>56</v>
      </c>
      <c r="B62" s="9"/>
      <c r="C62" s="9"/>
      <c r="D62" s="9"/>
      <c r="E62" s="14" t="s">
        <v>461</v>
      </c>
      <c r="F62" s="15">
        <v>30000</v>
      </c>
      <c r="G62" s="15">
        <v>60000</v>
      </c>
      <c r="H62" s="51">
        <v>60000</v>
      </c>
      <c r="I62" s="51">
        <v>60000</v>
      </c>
      <c r="J62" s="51">
        <v>10659.81</v>
      </c>
      <c r="K62" s="53">
        <f t="shared" si="0"/>
        <v>17.76635</v>
      </c>
      <c r="L62" s="16"/>
    </row>
    <row r="63" spans="1:12" ht="13.5" customHeight="1">
      <c r="A63" s="9">
        <v>57</v>
      </c>
      <c r="B63" s="9"/>
      <c r="C63" s="9"/>
      <c r="D63" s="9"/>
      <c r="E63" s="14" t="s">
        <v>86</v>
      </c>
      <c r="F63" s="15">
        <v>30000</v>
      </c>
      <c r="G63" s="15">
        <v>60000</v>
      </c>
      <c r="H63" s="51">
        <v>90000</v>
      </c>
      <c r="I63" s="51">
        <v>90000</v>
      </c>
      <c r="J63" s="51">
        <v>0</v>
      </c>
      <c r="K63" s="53">
        <f t="shared" si="0"/>
        <v>0</v>
      </c>
      <c r="L63" s="16"/>
    </row>
    <row r="64" spans="1:12" ht="19.5" customHeight="1">
      <c r="A64" s="9">
        <v>58</v>
      </c>
      <c r="B64" s="9"/>
      <c r="C64" s="9"/>
      <c r="D64" s="9"/>
      <c r="E64" s="14" t="s">
        <v>624</v>
      </c>
      <c r="F64" s="15"/>
      <c r="G64" s="15">
        <v>7000</v>
      </c>
      <c r="H64" s="51">
        <v>5000</v>
      </c>
      <c r="I64" s="51">
        <v>5000</v>
      </c>
      <c r="J64" s="51">
        <v>0</v>
      </c>
      <c r="K64" s="53">
        <f t="shared" si="0"/>
        <v>0</v>
      </c>
      <c r="L64" s="16"/>
    </row>
    <row r="65" spans="1:12" ht="18" customHeight="1">
      <c r="A65" s="9">
        <v>59</v>
      </c>
      <c r="B65" s="9"/>
      <c r="C65" s="9"/>
      <c r="D65" s="9"/>
      <c r="E65" s="14" t="s">
        <v>414</v>
      </c>
      <c r="F65" s="15"/>
      <c r="G65" s="15">
        <v>60000</v>
      </c>
      <c r="H65" s="51">
        <v>50000</v>
      </c>
      <c r="I65" s="51">
        <v>50000</v>
      </c>
      <c r="J65" s="51">
        <v>14676.6</v>
      </c>
      <c r="K65" s="53">
        <f t="shared" si="0"/>
        <v>29.3532</v>
      </c>
      <c r="L65" s="16"/>
    </row>
    <row r="66" spans="1:12" ht="90.75" customHeight="1">
      <c r="A66" s="9">
        <v>60</v>
      </c>
      <c r="B66" s="9"/>
      <c r="C66" s="9"/>
      <c r="D66" s="9"/>
      <c r="E66" s="61" t="s">
        <v>392</v>
      </c>
      <c r="F66" s="15"/>
      <c r="G66" s="15">
        <v>600000</v>
      </c>
      <c r="H66" s="65">
        <v>780000</v>
      </c>
      <c r="I66" s="65">
        <v>780000</v>
      </c>
      <c r="J66" s="51">
        <v>0</v>
      </c>
      <c r="K66" s="53">
        <f t="shared" si="0"/>
        <v>0</v>
      </c>
      <c r="L66" s="16"/>
    </row>
    <row r="67" spans="1:12" ht="40.5" customHeight="1">
      <c r="A67" s="9">
        <v>61</v>
      </c>
      <c r="B67" s="9"/>
      <c r="C67" s="9"/>
      <c r="D67" s="9"/>
      <c r="E67" s="14" t="s">
        <v>286</v>
      </c>
      <c r="F67" s="15"/>
      <c r="G67" s="15"/>
      <c r="H67" s="65">
        <v>250000</v>
      </c>
      <c r="I67" s="65">
        <v>250000</v>
      </c>
      <c r="J67" s="51">
        <v>0</v>
      </c>
      <c r="K67" s="53">
        <f t="shared" si="0"/>
        <v>0</v>
      </c>
      <c r="L67" s="16"/>
    </row>
    <row r="68" spans="1:12" ht="16.5" customHeight="1">
      <c r="A68" s="9">
        <v>62</v>
      </c>
      <c r="B68" s="9"/>
      <c r="C68" s="9"/>
      <c r="D68" s="9"/>
      <c r="E68" s="14" t="s">
        <v>731</v>
      </c>
      <c r="F68" s="15"/>
      <c r="G68" s="15"/>
      <c r="H68" s="51">
        <v>190000</v>
      </c>
      <c r="I68" s="51">
        <v>190000</v>
      </c>
      <c r="J68" s="51">
        <v>0</v>
      </c>
      <c r="K68" s="53">
        <f t="shared" si="0"/>
        <v>0</v>
      </c>
      <c r="L68" s="16"/>
    </row>
    <row r="69" spans="1:12" ht="16.5" customHeight="1">
      <c r="A69" s="9">
        <v>63</v>
      </c>
      <c r="B69" s="9"/>
      <c r="C69" s="9"/>
      <c r="D69" s="9"/>
      <c r="E69" s="14" t="s">
        <v>287</v>
      </c>
      <c r="F69" s="15"/>
      <c r="G69" s="15"/>
      <c r="H69" s="51">
        <v>80000</v>
      </c>
      <c r="I69" s="51">
        <v>80000</v>
      </c>
      <c r="J69" s="51">
        <v>0</v>
      </c>
      <c r="K69" s="53">
        <f t="shared" si="0"/>
        <v>0</v>
      </c>
      <c r="L69" s="16"/>
    </row>
    <row r="70" spans="1:12" ht="16.5" customHeight="1">
      <c r="A70" s="9">
        <v>64</v>
      </c>
      <c r="B70" s="9"/>
      <c r="C70" s="9"/>
      <c r="D70" s="9"/>
      <c r="E70" s="14" t="s">
        <v>53</v>
      </c>
      <c r="F70" s="15"/>
      <c r="G70" s="15"/>
      <c r="H70" s="51">
        <v>180000</v>
      </c>
      <c r="I70" s="51">
        <v>180000</v>
      </c>
      <c r="J70" s="51">
        <v>0</v>
      </c>
      <c r="K70" s="53">
        <f t="shared" si="0"/>
        <v>0</v>
      </c>
      <c r="L70" s="16"/>
    </row>
    <row r="71" spans="1:12" ht="16.5" customHeight="1">
      <c r="A71" s="9">
        <v>65</v>
      </c>
      <c r="B71" s="9"/>
      <c r="C71" s="9"/>
      <c r="D71" s="9"/>
      <c r="E71" s="14" t="s">
        <v>732</v>
      </c>
      <c r="F71" s="15"/>
      <c r="G71" s="15"/>
      <c r="H71" s="51">
        <v>20000</v>
      </c>
      <c r="I71" s="51">
        <v>20000</v>
      </c>
      <c r="J71" s="51">
        <v>0</v>
      </c>
      <c r="K71" s="53">
        <f t="shared" si="0"/>
        <v>0</v>
      </c>
      <c r="L71" s="16"/>
    </row>
    <row r="72" spans="1:12" ht="12.75">
      <c r="A72" s="9">
        <v>66</v>
      </c>
      <c r="B72" s="9"/>
      <c r="C72" s="9"/>
      <c r="D72" s="9">
        <v>4300</v>
      </c>
      <c r="E72" s="14" t="s">
        <v>327</v>
      </c>
      <c r="F72" s="15">
        <f>SUM(F73:F78)</f>
        <v>276000</v>
      </c>
      <c r="G72" s="15">
        <f>SUM(G73:G80)</f>
        <v>672000</v>
      </c>
      <c r="H72" s="51">
        <f>SUM(H73:H81)</f>
        <v>717000</v>
      </c>
      <c r="I72" s="51">
        <f>SUM(I73:I81)</f>
        <v>717000</v>
      </c>
      <c r="J72" s="51">
        <f>SUM(J73:J81)</f>
        <v>404940.32999999996</v>
      </c>
      <c r="K72" s="53">
        <f aca="true" t="shared" si="3" ref="K72:K135">SUM(J72/I72)*100</f>
        <v>56.47703347280334</v>
      </c>
      <c r="L72" s="16"/>
    </row>
    <row r="73" spans="1:12" ht="12.75">
      <c r="A73" s="9">
        <v>67</v>
      </c>
      <c r="B73" s="9"/>
      <c r="C73" s="9"/>
      <c r="D73" s="9"/>
      <c r="E73" s="14" t="s">
        <v>332</v>
      </c>
      <c r="F73" s="15">
        <v>165000</v>
      </c>
      <c r="G73" s="15">
        <v>330000</v>
      </c>
      <c r="H73" s="51">
        <v>340000</v>
      </c>
      <c r="I73" s="51">
        <v>340000</v>
      </c>
      <c r="J73" s="51">
        <v>312385.81</v>
      </c>
      <c r="K73" s="53">
        <f t="shared" si="3"/>
        <v>91.8781794117647</v>
      </c>
      <c r="L73" s="16"/>
    </row>
    <row r="74" spans="1:12" ht="12.75">
      <c r="A74" s="9">
        <v>68</v>
      </c>
      <c r="B74" s="9"/>
      <c r="C74" s="9"/>
      <c r="D74" s="9"/>
      <c r="E74" s="14" t="s">
        <v>125</v>
      </c>
      <c r="F74" s="15">
        <v>6000</v>
      </c>
      <c r="G74" s="15">
        <v>6000</v>
      </c>
      <c r="H74" s="51">
        <v>6000</v>
      </c>
      <c r="I74" s="51">
        <v>8600</v>
      </c>
      <c r="J74" s="51">
        <v>0</v>
      </c>
      <c r="K74" s="53">
        <f t="shared" si="3"/>
        <v>0</v>
      </c>
      <c r="L74" s="16"/>
    </row>
    <row r="75" spans="1:12" ht="12.75">
      <c r="A75" s="9">
        <v>69</v>
      </c>
      <c r="B75" s="9"/>
      <c r="C75" s="9"/>
      <c r="D75" s="9"/>
      <c r="E75" s="14" t="s">
        <v>222</v>
      </c>
      <c r="F75" s="15">
        <v>45000</v>
      </c>
      <c r="G75" s="15">
        <v>50000</v>
      </c>
      <c r="H75" s="51">
        <v>110000</v>
      </c>
      <c r="I75" s="51">
        <v>107400</v>
      </c>
      <c r="J75" s="51">
        <v>10962.92</v>
      </c>
      <c r="K75" s="53">
        <f t="shared" si="3"/>
        <v>10.20756052141527</v>
      </c>
      <c r="L75" s="16"/>
    </row>
    <row r="76" spans="1:12" ht="12.75">
      <c r="A76" s="9">
        <v>70</v>
      </c>
      <c r="B76" s="9"/>
      <c r="C76" s="9"/>
      <c r="D76" s="9"/>
      <c r="E76" s="14" t="s">
        <v>124</v>
      </c>
      <c r="F76" s="15">
        <v>30000</v>
      </c>
      <c r="G76" s="15">
        <v>60000</v>
      </c>
      <c r="H76" s="51">
        <v>80000</v>
      </c>
      <c r="I76" s="51">
        <v>50000</v>
      </c>
      <c r="J76" s="51">
        <v>11590</v>
      </c>
      <c r="K76" s="53">
        <f t="shared" si="3"/>
        <v>23.18</v>
      </c>
      <c r="L76" s="16"/>
    </row>
    <row r="77" spans="1:12" ht="12.75">
      <c r="A77" s="9">
        <v>71</v>
      </c>
      <c r="B77" s="9"/>
      <c r="C77" s="9"/>
      <c r="D77" s="9"/>
      <c r="E77" s="14" t="s">
        <v>5</v>
      </c>
      <c r="F77" s="15"/>
      <c r="G77" s="15">
        <v>6000</v>
      </c>
      <c r="H77" s="51">
        <v>6000</v>
      </c>
      <c r="I77" s="51">
        <v>6000</v>
      </c>
      <c r="J77" s="51">
        <v>5000</v>
      </c>
      <c r="K77" s="53">
        <f t="shared" si="3"/>
        <v>83.33333333333334</v>
      </c>
      <c r="L77" s="16"/>
    </row>
    <row r="78" spans="1:12" ht="12.75">
      <c r="A78" s="9">
        <v>72</v>
      </c>
      <c r="B78" s="9"/>
      <c r="C78" s="9"/>
      <c r="D78" s="9"/>
      <c r="E78" s="14" t="s">
        <v>50</v>
      </c>
      <c r="F78" s="15">
        <v>30000</v>
      </c>
      <c r="G78" s="15">
        <v>70000</v>
      </c>
      <c r="H78" s="51">
        <v>70000</v>
      </c>
      <c r="I78" s="51">
        <v>100000</v>
      </c>
      <c r="J78" s="51">
        <v>65001.6</v>
      </c>
      <c r="K78" s="53">
        <f t="shared" si="3"/>
        <v>65.00160000000001</v>
      </c>
      <c r="L78" s="16"/>
    </row>
    <row r="79" spans="1:12" ht="12.75">
      <c r="A79" s="9">
        <v>73</v>
      </c>
      <c r="B79" s="9"/>
      <c r="C79" s="9"/>
      <c r="D79" s="9"/>
      <c r="E79" s="45" t="s">
        <v>733</v>
      </c>
      <c r="F79" s="15"/>
      <c r="G79" s="15">
        <v>100000</v>
      </c>
      <c r="H79" s="51">
        <v>50000</v>
      </c>
      <c r="I79" s="51">
        <v>50000</v>
      </c>
      <c r="J79" s="51">
        <v>0</v>
      </c>
      <c r="K79" s="53">
        <f t="shared" si="3"/>
        <v>0</v>
      </c>
      <c r="L79" s="16"/>
    </row>
    <row r="80" spans="1:12" ht="12.75">
      <c r="A80" s="9">
        <v>74</v>
      </c>
      <c r="B80" s="9"/>
      <c r="C80" s="9"/>
      <c r="D80" s="9"/>
      <c r="E80" s="14" t="s">
        <v>343</v>
      </c>
      <c r="F80" s="15"/>
      <c r="G80" s="15">
        <v>50000</v>
      </c>
      <c r="H80" s="51">
        <v>50000</v>
      </c>
      <c r="I80" s="51">
        <v>50000</v>
      </c>
      <c r="J80" s="51">
        <v>0</v>
      </c>
      <c r="K80" s="53">
        <f t="shared" si="3"/>
        <v>0</v>
      </c>
      <c r="L80" s="16"/>
    </row>
    <row r="81" spans="1:12" ht="12.75">
      <c r="A81" s="9">
        <v>75</v>
      </c>
      <c r="B81" s="9"/>
      <c r="C81" s="9"/>
      <c r="D81" s="9"/>
      <c r="E81" s="14" t="s">
        <v>725</v>
      </c>
      <c r="F81" s="15"/>
      <c r="G81" s="15">
        <v>0</v>
      </c>
      <c r="H81" s="51">
        <v>5000</v>
      </c>
      <c r="I81" s="51">
        <v>5000</v>
      </c>
      <c r="J81" s="51">
        <v>0</v>
      </c>
      <c r="K81" s="53">
        <f t="shared" si="3"/>
        <v>0</v>
      </c>
      <c r="L81" s="16"/>
    </row>
    <row r="82" spans="1:12" ht="12.75">
      <c r="A82" s="9">
        <v>76</v>
      </c>
      <c r="B82" s="9"/>
      <c r="C82" s="9"/>
      <c r="D82" s="9">
        <v>6050</v>
      </c>
      <c r="E82" s="14" t="s">
        <v>329</v>
      </c>
      <c r="F82" s="15">
        <f>SUM(F83:F83)</f>
        <v>40000</v>
      </c>
      <c r="G82" s="43">
        <f>SUM(G83:G83)</f>
        <v>10975000</v>
      </c>
      <c r="H82" s="52">
        <f>SUM(H83:H83)</f>
        <v>7690000</v>
      </c>
      <c r="I82" s="52">
        <f>SUM(I83:I83)</f>
        <v>8828007</v>
      </c>
      <c r="J82" s="52">
        <f>SUM(J83:J83)</f>
        <v>880875.88</v>
      </c>
      <c r="K82" s="53">
        <f t="shared" si="3"/>
        <v>9.978196437769023</v>
      </c>
      <c r="L82" s="16"/>
    </row>
    <row r="83" spans="1:12" ht="15" customHeight="1">
      <c r="A83" s="9">
        <v>77</v>
      </c>
      <c r="B83" s="9"/>
      <c r="C83" s="9"/>
      <c r="D83" s="9"/>
      <c r="E83" s="42" t="s">
        <v>464</v>
      </c>
      <c r="F83" s="43">
        <v>40000</v>
      </c>
      <c r="G83" s="43">
        <v>10975000</v>
      </c>
      <c r="H83" s="52">
        <v>7690000</v>
      </c>
      <c r="I83" s="52">
        <v>8828007</v>
      </c>
      <c r="J83" s="52">
        <v>880875.88</v>
      </c>
      <c r="K83" s="53">
        <f t="shared" si="3"/>
        <v>9.978196437769023</v>
      </c>
      <c r="L83" s="16"/>
    </row>
    <row r="84" spans="1:12" ht="12.75">
      <c r="A84" s="9">
        <v>78</v>
      </c>
      <c r="B84" s="9" t="s">
        <v>264</v>
      </c>
      <c r="C84" s="13">
        <v>60095</v>
      </c>
      <c r="D84" s="13" t="s">
        <v>266</v>
      </c>
      <c r="E84" s="18" t="s">
        <v>330</v>
      </c>
      <c r="F84" s="19" t="e">
        <f>SUM(F85+F88+F94+#REF!+#REF!)</f>
        <v>#REF!</v>
      </c>
      <c r="G84" s="19">
        <f>SUM(G85+G88+G94+G92)</f>
        <v>878000</v>
      </c>
      <c r="H84" s="53">
        <f>SUM(H85+H88+H94+H92)</f>
        <v>851000</v>
      </c>
      <c r="I84" s="53">
        <f>SUM(I85+I88+I94+I92)</f>
        <v>1388400</v>
      </c>
      <c r="J84" s="53">
        <f>SUM(J85+J88+J94+J92)</f>
        <v>37057.84</v>
      </c>
      <c r="K84" s="53">
        <f t="shared" si="3"/>
        <v>2.6691040046096224</v>
      </c>
      <c r="L84" s="20"/>
    </row>
    <row r="85" spans="1:12" ht="12.75">
      <c r="A85" s="9">
        <v>79</v>
      </c>
      <c r="B85" s="9" t="s">
        <v>264</v>
      </c>
      <c r="C85" s="9" t="s">
        <v>265</v>
      </c>
      <c r="D85" s="9">
        <v>4270</v>
      </c>
      <c r="E85" s="14" t="s">
        <v>277</v>
      </c>
      <c r="F85" s="15">
        <f>SUM(F86:F87)</f>
        <v>136000</v>
      </c>
      <c r="G85" s="15">
        <f>SUM(G86:G87)</f>
        <v>205000</v>
      </c>
      <c r="H85" s="51">
        <f>SUM(H86:H87)</f>
        <v>225000</v>
      </c>
      <c r="I85" s="51">
        <f>SUM(I86:I87)</f>
        <v>223000</v>
      </c>
      <c r="J85" s="51">
        <f>SUM(J86:J87)</f>
        <v>20556.809999999998</v>
      </c>
      <c r="K85" s="53">
        <f t="shared" si="3"/>
        <v>9.218300448430492</v>
      </c>
      <c r="L85" s="16"/>
    </row>
    <row r="86" spans="1:12" ht="12.75">
      <c r="A86" s="9">
        <v>80</v>
      </c>
      <c r="B86" s="9" t="s">
        <v>264</v>
      </c>
      <c r="C86" s="9" t="s">
        <v>265</v>
      </c>
      <c r="D86" s="9"/>
      <c r="E86" s="14" t="s">
        <v>333</v>
      </c>
      <c r="F86" s="15">
        <v>120000</v>
      </c>
      <c r="G86" s="15">
        <v>180000</v>
      </c>
      <c r="H86" s="51">
        <v>200000</v>
      </c>
      <c r="I86" s="51">
        <v>198000</v>
      </c>
      <c r="J86" s="51">
        <v>13602.81</v>
      </c>
      <c r="K86" s="53">
        <f t="shared" si="3"/>
        <v>6.8701060606060596</v>
      </c>
      <c r="L86" s="16"/>
    </row>
    <row r="87" spans="1:12" ht="13.5" customHeight="1">
      <c r="A87" s="9">
        <v>81</v>
      </c>
      <c r="B87" s="9"/>
      <c r="C87" s="9"/>
      <c r="D87" s="9"/>
      <c r="E87" s="14" t="s">
        <v>54</v>
      </c>
      <c r="F87" s="15">
        <v>16000</v>
      </c>
      <c r="G87" s="15">
        <v>25000</v>
      </c>
      <c r="H87" s="51">
        <v>25000</v>
      </c>
      <c r="I87" s="51">
        <v>25000</v>
      </c>
      <c r="J87" s="51">
        <v>6954</v>
      </c>
      <c r="K87" s="53">
        <f t="shared" si="3"/>
        <v>27.816000000000003</v>
      </c>
      <c r="L87" s="16"/>
    </row>
    <row r="88" spans="1:12" ht="12.75">
      <c r="A88" s="9">
        <v>82</v>
      </c>
      <c r="B88" s="9"/>
      <c r="C88" s="9"/>
      <c r="D88" s="9">
        <v>4300</v>
      </c>
      <c r="E88" s="14" t="s">
        <v>327</v>
      </c>
      <c r="F88" s="15">
        <f>SUM(F89:F91)</f>
        <v>70000</v>
      </c>
      <c r="G88" s="15">
        <f>SUM(G89:G91)</f>
        <v>100000</v>
      </c>
      <c r="H88" s="51">
        <f>SUM(H89:H91)</f>
        <v>120000</v>
      </c>
      <c r="I88" s="51">
        <f>SUM(I89:I91)</f>
        <v>120000</v>
      </c>
      <c r="J88" s="51">
        <f>SUM(J89:J91)</f>
        <v>0</v>
      </c>
      <c r="K88" s="53">
        <f t="shared" si="3"/>
        <v>0</v>
      </c>
      <c r="L88" s="16"/>
    </row>
    <row r="89" spans="1:12" ht="12.75" customHeight="1">
      <c r="A89" s="9">
        <v>83</v>
      </c>
      <c r="B89" s="9"/>
      <c r="C89" s="9"/>
      <c r="D89" s="9"/>
      <c r="E89" s="14" t="s">
        <v>144</v>
      </c>
      <c r="F89" s="15">
        <v>20000</v>
      </c>
      <c r="G89" s="15">
        <v>40000</v>
      </c>
      <c r="H89" s="51">
        <v>40000</v>
      </c>
      <c r="I89" s="51">
        <v>40000</v>
      </c>
      <c r="J89" s="51">
        <v>0</v>
      </c>
      <c r="K89" s="53">
        <f t="shared" si="3"/>
        <v>0</v>
      </c>
      <c r="L89" s="16"/>
    </row>
    <row r="90" spans="1:12" ht="12.75" customHeight="1">
      <c r="A90" s="9">
        <v>84</v>
      </c>
      <c r="B90" s="9"/>
      <c r="C90" s="9"/>
      <c r="D90" s="9"/>
      <c r="E90" s="14" t="s">
        <v>717</v>
      </c>
      <c r="F90" s="15"/>
      <c r="G90" s="15">
        <v>30000</v>
      </c>
      <c r="H90" s="51">
        <v>50000</v>
      </c>
      <c r="I90" s="51">
        <v>50000</v>
      </c>
      <c r="J90" s="51">
        <v>0</v>
      </c>
      <c r="K90" s="53">
        <f t="shared" si="3"/>
        <v>0</v>
      </c>
      <c r="L90" s="16"/>
    </row>
    <row r="91" spans="1:12" ht="12.75">
      <c r="A91" s="9">
        <v>85</v>
      </c>
      <c r="B91" s="9"/>
      <c r="C91" s="9"/>
      <c r="D91" s="9"/>
      <c r="E91" s="14" t="s">
        <v>513</v>
      </c>
      <c r="F91" s="15">
        <v>50000</v>
      </c>
      <c r="G91" s="15">
        <v>30000</v>
      </c>
      <c r="H91" s="51">
        <v>30000</v>
      </c>
      <c r="I91" s="51">
        <v>30000</v>
      </c>
      <c r="J91" s="51">
        <v>0</v>
      </c>
      <c r="K91" s="53">
        <f t="shared" si="3"/>
        <v>0</v>
      </c>
      <c r="L91" s="16"/>
    </row>
    <row r="92" spans="1:12" ht="12.75">
      <c r="A92" s="9">
        <v>86</v>
      </c>
      <c r="B92" s="9"/>
      <c r="C92" s="9"/>
      <c r="D92" s="9">
        <v>4430</v>
      </c>
      <c r="E92" s="14" t="s">
        <v>328</v>
      </c>
      <c r="F92" s="15"/>
      <c r="G92" s="15">
        <f>SUM(G93)</f>
        <v>5000</v>
      </c>
      <c r="H92" s="51">
        <f>SUM(H93)</f>
        <v>6000</v>
      </c>
      <c r="I92" s="51">
        <f>SUM(I93)</f>
        <v>8000</v>
      </c>
      <c r="J92" s="51">
        <f>SUM(J93)</f>
        <v>7415.31</v>
      </c>
      <c r="K92" s="53">
        <f t="shared" si="3"/>
        <v>92.69137500000001</v>
      </c>
      <c r="L92" s="16"/>
    </row>
    <row r="93" spans="1:12" ht="12.75">
      <c r="A93" s="9">
        <v>87</v>
      </c>
      <c r="B93" s="9"/>
      <c r="C93" s="9"/>
      <c r="D93" s="9"/>
      <c r="E93" s="14" t="s">
        <v>51</v>
      </c>
      <c r="F93" s="15"/>
      <c r="G93" s="15">
        <v>5000</v>
      </c>
      <c r="H93" s="51">
        <v>6000</v>
      </c>
      <c r="I93" s="51">
        <v>8000</v>
      </c>
      <c r="J93" s="51">
        <v>7415.31</v>
      </c>
      <c r="K93" s="53">
        <f t="shared" si="3"/>
        <v>92.69137500000001</v>
      </c>
      <c r="L93" s="16"/>
    </row>
    <row r="94" spans="1:12" ht="16.5" customHeight="1">
      <c r="A94" s="9">
        <v>88</v>
      </c>
      <c r="B94" s="9"/>
      <c r="C94" s="9"/>
      <c r="D94" s="9">
        <v>6050</v>
      </c>
      <c r="E94" s="14" t="s">
        <v>329</v>
      </c>
      <c r="F94" s="15">
        <f>SUM(F95:F95)</f>
        <v>90000</v>
      </c>
      <c r="G94" s="43">
        <f>SUM(G95:G95)</f>
        <v>568000</v>
      </c>
      <c r="H94" s="52">
        <f>SUM(H95:H95)</f>
        <v>500000</v>
      </c>
      <c r="I94" s="52">
        <f>SUM(I95:I95)</f>
        <v>1037400</v>
      </c>
      <c r="J94" s="52">
        <f>SUM(J95:J95)</f>
        <v>9085.72</v>
      </c>
      <c r="K94" s="53">
        <f t="shared" si="3"/>
        <v>0.8758164642375168</v>
      </c>
      <c r="L94" s="16"/>
    </row>
    <row r="95" spans="1:12" ht="16.5" customHeight="1">
      <c r="A95" s="9">
        <v>89</v>
      </c>
      <c r="B95" s="9"/>
      <c r="C95" s="9"/>
      <c r="D95" s="9"/>
      <c r="E95" s="42" t="s">
        <v>465</v>
      </c>
      <c r="F95" s="43">
        <v>90000</v>
      </c>
      <c r="G95" s="43">
        <v>568000</v>
      </c>
      <c r="H95" s="52">
        <v>500000</v>
      </c>
      <c r="I95" s="52">
        <v>1037400</v>
      </c>
      <c r="J95" s="52">
        <v>9085.72</v>
      </c>
      <c r="K95" s="53">
        <f t="shared" si="3"/>
        <v>0.8758164642375168</v>
      </c>
      <c r="L95" s="16"/>
    </row>
    <row r="96" spans="1:12" ht="12.75">
      <c r="A96" s="9">
        <v>90</v>
      </c>
      <c r="B96" s="104" t="s">
        <v>25</v>
      </c>
      <c r="C96" s="105"/>
      <c r="D96" s="105"/>
      <c r="E96" s="105"/>
      <c r="F96" s="21" t="e">
        <f>SUM(F48+F56+F84)</f>
        <v>#REF!</v>
      </c>
      <c r="G96" s="21">
        <f>SUM(G48+G56+G84)</f>
        <v>14166000</v>
      </c>
      <c r="H96" s="54">
        <f>SUM(H48+H56+H84)</f>
        <v>12169000</v>
      </c>
      <c r="I96" s="54">
        <f>SUM(I48+I56+I84)</f>
        <v>13844407</v>
      </c>
      <c r="J96" s="54">
        <f>SUM(J48+J56+J84)</f>
        <v>1752711.45</v>
      </c>
      <c r="K96" s="53">
        <f t="shared" si="3"/>
        <v>12.660068791678833</v>
      </c>
      <c r="L96" s="22"/>
    </row>
    <row r="97" spans="1:12" ht="13.5" customHeight="1">
      <c r="A97" s="9">
        <v>91</v>
      </c>
      <c r="B97" s="9">
        <v>700</v>
      </c>
      <c r="C97" s="13">
        <v>70004</v>
      </c>
      <c r="D97" s="13" t="s">
        <v>266</v>
      </c>
      <c r="E97" s="18" t="s">
        <v>40</v>
      </c>
      <c r="F97" s="19">
        <f>SUM(F98+F100+F102+F105+F108)</f>
        <v>106000</v>
      </c>
      <c r="G97" s="19">
        <f>SUM(G98+G100+G102+G105+G108)</f>
        <v>99500</v>
      </c>
      <c r="H97" s="53">
        <f>SUM(H98+H100+H102+H105+H108)</f>
        <v>380000</v>
      </c>
      <c r="I97" s="53">
        <f>SUM(I98+I100+I102+I105+I108)</f>
        <v>389742</v>
      </c>
      <c r="J97" s="53">
        <f>SUM(J98+J100+J102+J105+J108)</f>
        <v>79446.95999999999</v>
      </c>
      <c r="K97" s="53">
        <f t="shared" si="3"/>
        <v>20.384500515725787</v>
      </c>
      <c r="L97" s="20"/>
    </row>
    <row r="98" spans="1:12" ht="12" customHeight="1">
      <c r="A98" s="9">
        <v>92</v>
      </c>
      <c r="B98" s="9"/>
      <c r="C98" s="13"/>
      <c r="D98" s="9">
        <v>4210</v>
      </c>
      <c r="E98" s="14" t="s">
        <v>274</v>
      </c>
      <c r="F98" s="15">
        <f>SUM(F99:F99)</f>
        <v>500</v>
      </c>
      <c r="G98" s="15">
        <f>SUM(G99:G99)</f>
        <v>1500</v>
      </c>
      <c r="H98" s="51">
        <f>SUM(H99:H99)</f>
        <v>1000</v>
      </c>
      <c r="I98" s="51">
        <f>SUM(I99:I99)</f>
        <v>1000</v>
      </c>
      <c r="J98" s="51">
        <f>SUM(J99:J99)</f>
        <v>17.08</v>
      </c>
      <c r="K98" s="53">
        <f t="shared" si="3"/>
        <v>1.7079999999999997</v>
      </c>
      <c r="L98" s="16"/>
    </row>
    <row r="99" spans="1:12" ht="12" customHeight="1">
      <c r="A99" s="9">
        <v>93</v>
      </c>
      <c r="B99" s="9"/>
      <c r="C99" s="13"/>
      <c r="D99" s="9"/>
      <c r="E99" s="14" t="s">
        <v>57</v>
      </c>
      <c r="F99" s="15">
        <v>500</v>
      </c>
      <c r="G99" s="15">
        <v>1500</v>
      </c>
      <c r="H99" s="51">
        <v>1000</v>
      </c>
      <c r="I99" s="51">
        <v>1000</v>
      </c>
      <c r="J99" s="51">
        <v>17.08</v>
      </c>
      <c r="K99" s="53">
        <f t="shared" si="3"/>
        <v>1.7079999999999997</v>
      </c>
      <c r="L99" s="16"/>
    </row>
    <row r="100" spans="1:12" ht="12.75">
      <c r="A100" s="9">
        <v>94</v>
      </c>
      <c r="B100" s="9" t="s">
        <v>264</v>
      </c>
      <c r="C100" s="9" t="s">
        <v>265</v>
      </c>
      <c r="D100" s="9">
        <v>4260</v>
      </c>
      <c r="E100" s="14" t="s">
        <v>276</v>
      </c>
      <c r="F100" s="15">
        <f>SUM(F101:F101)</f>
        <v>10000</v>
      </c>
      <c r="G100" s="15">
        <f>SUM(G101:G101)</f>
        <v>12000</v>
      </c>
      <c r="H100" s="51">
        <f>SUM(H101:H101)</f>
        <v>10000</v>
      </c>
      <c r="I100" s="51">
        <f>SUM(I101:I101)</f>
        <v>10000</v>
      </c>
      <c r="J100" s="51">
        <f>SUM(J101:J101)</f>
        <v>2114.92</v>
      </c>
      <c r="K100" s="53">
        <f t="shared" si="3"/>
        <v>21.1492</v>
      </c>
      <c r="L100" s="16"/>
    </row>
    <row r="101" spans="1:12" ht="12.75">
      <c r="A101" s="9">
        <v>95</v>
      </c>
      <c r="B101" s="9" t="s">
        <v>264</v>
      </c>
      <c r="C101" s="9" t="s">
        <v>265</v>
      </c>
      <c r="D101" s="9"/>
      <c r="E101" s="14" t="s">
        <v>336</v>
      </c>
      <c r="F101" s="15">
        <v>10000</v>
      </c>
      <c r="G101" s="15">
        <v>12000</v>
      </c>
      <c r="H101" s="51">
        <v>10000</v>
      </c>
      <c r="I101" s="51">
        <v>10000</v>
      </c>
      <c r="J101" s="51">
        <v>2114.92</v>
      </c>
      <c r="K101" s="53">
        <f t="shared" si="3"/>
        <v>21.1492</v>
      </c>
      <c r="L101" s="16"/>
    </row>
    <row r="102" spans="1:12" ht="12.75">
      <c r="A102" s="9">
        <v>96</v>
      </c>
      <c r="B102" s="9" t="s">
        <v>264</v>
      </c>
      <c r="C102" s="9" t="s">
        <v>265</v>
      </c>
      <c r="D102" s="9">
        <v>4270</v>
      </c>
      <c r="E102" s="14" t="s">
        <v>277</v>
      </c>
      <c r="F102" s="15">
        <f>SUM(F103:F103)</f>
        <v>85000</v>
      </c>
      <c r="G102" s="15">
        <f>SUM(G103:G104)</f>
        <v>73000</v>
      </c>
      <c r="H102" s="51">
        <f>SUM(H103:H104)</f>
        <v>336000</v>
      </c>
      <c r="I102" s="51">
        <f>SUM(I103:I104)</f>
        <v>345742</v>
      </c>
      <c r="J102" s="51">
        <f>SUM(J103:J104)</f>
        <v>65267</v>
      </c>
      <c r="K102" s="53">
        <f t="shared" si="3"/>
        <v>18.87737098761504</v>
      </c>
      <c r="L102" s="16"/>
    </row>
    <row r="103" spans="1:12" ht="12.75">
      <c r="A103" s="9">
        <v>97</v>
      </c>
      <c r="B103" s="9" t="s">
        <v>264</v>
      </c>
      <c r="C103" s="9" t="s">
        <v>265</v>
      </c>
      <c r="D103" s="9"/>
      <c r="E103" s="14" t="s">
        <v>444</v>
      </c>
      <c r="F103" s="15">
        <v>85000</v>
      </c>
      <c r="G103" s="15">
        <v>58000</v>
      </c>
      <c r="H103" s="51">
        <v>326000</v>
      </c>
      <c r="I103" s="51">
        <v>335742</v>
      </c>
      <c r="J103" s="51">
        <v>65267</v>
      </c>
      <c r="K103" s="53">
        <f t="shared" si="3"/>
        <v>19.439629239118133</v>
      </c>
      <c r="L103" s="16"/>
    </row>
    <row r="104" spans="1:12" ht="12.75">
      <c r="A104" s="9">
        <v>98</v>
      </c>
      <c r="B104" s="9"/>
      <c r="C104" s="9"/>
      <c r="D104" s="9"/>
      <c r="E104" s="14" t="s">
        <v>700</v>
      </c>
      <c r="F104" s="15"/>
      <c r="G104" s="15">
        <v>15000</v>
      </c>
      <c r="H104" s="51">
        <v>10000</v>
      </c>
      <c r="I104" s="51">
        <v>10000</v>
      </c>
      <c r="J104" s="51">
        <v>0</v>
      </c>
      <c r="K104" s="53">
        <f t="shared" si="3"/>
        <v>0</v>
      </c>
      <c r="L104" s="16"/>
    </row>
    <row r="105" spans="1:12" ht="12.75">
      <c r="A105" s="9">
        <v>99</v>
      </c>
      <c r="B105" s="9" t="s">
        <v>264</v>
      </c>
      <c r="C105" s="9" t="s">
        <v>265</v>
      </c>
      <c r="D105" s="9">
        <v>4300</v>
      </c>
      <c r="E105" s="14" t="s">
        <v>327</v>
      </c>
      <c r="F105" s="15">
        <f>SUM(F106:F106)</f>
        <v>8000</v>
      </c>
      <c r="G105" s="15">
        <f>SUM(G106:G106)</f>
        <v>10000</v>
      </c>
      <c r="H105" s="51">
        <f>SUM(H106:H107)</f>
        <v>30000</v>
      </c>
      <c r="I105" s="51">
        <f>SUM(I106:I107)</f>
        <v>30000</v>
      </c>
      <c r="J105" s="51">
        <f>SUM(J106:J107)</f>
        <v>9597.96</v>
      </c>
      <c r="K105" s="53">
        <f t="shared" si="3"/>
        <v>31.993199999999998</v>
      </c>
      <c r="L105" s="16"/>
    </row>
    <row r="106" spans="1:12" ht="12.75">
      <c r="A106" s="9">
        <v>100</v>
      </c>
      <c r="B106" s="9" t="s">
        <v>264</v>
      </c>
      <c r="C106" s="9" t="s">
        <v>265</v>
      </c>
      <c r="D106" s="9"/>
      <c r="E106" s="14" t="s">
        <v>58</v>
      </c>
      <c r="F106" s="15">
        <v>8000</v>
      </c>
      <c r="G106" s="15">
        <v>10000</v>
      </c>
      <c r="H106" s="51">
        <v>10000</v>
      </c>
      <c r="I106" s="51">
        <v>10000</v>
      </c>
      <c r="J106" s="51">
        <v>3397.92</v>
      </c>
      <c r="K106" s="53">
        <f t="shared" si="3"/>
        <v>33.9792</v>
      </c>
      <c r="L106" s="16"/>
    </row>
    <row r="107" spans="1:12" ht="12.75">
      <c r="A107" s="9">
        <v>101</v>
      </c>
      <c r="B107" s="9"/>
      <c r="C107" s="9"/>
      <c r="D107" s="9"/>
      <c r="E107" s="14" t="s">
        <v>288</v>
      </c>
      <c r="F107" s="15"/>
      <c r="G107" s="15"/>
      <c r="H107" s="51">
        <v>20000</v>
      </c>
      <c r="I107" s="51">
        <v>20000</v>
      </c>
      <c r="J107" s="51">
        <v>6200.04</v>
      </c>
      <c r="K107" s="53">
        <f t="shared" si="3"/>
        <v>31.0002</v>
      </c>
      <c r="L107" s="16"/>
    </row>
    <row r="108" spans="1:12" ht="12.75">
      <c r="A108" s="9">
        <v>102</v>
      </c>
      <c r="B108" s="9" t="s">
        <v>264</v>
      </c>
      <c r="C108" s="9" t="s">
        <v>265</v>
      </c>
      <c r="D108" s="9">
        <v>4430</v>
      </c>
      <c r="E108" s="14" t="s">
        <v>328</v>
      </c>
      <c r="F108" s="15">
        <f>SUM(F109)</f>
        <v>2500</v>
      </c>
      <c r="G108" s="15">
        <f>SUM(G109)</f>
        <v>3000</v>
      </c>
      <c r="H108" s="51">
        <f>SUM(H109)</f>
        <v>3000</v>
      </c>
      <c r="I108" s="51">
        <f>SUM(I109)</f>
        <v>3000</v>
      </c>
      <c r="J108" s="51">
        <f>SUM(J109)</f>
        <v>2450</v>
      </c>
      <c r="K108" s="53">
        <f t="shared" si="3"/>
        <v>81.66666666666667</v>
      </c>
      <c r="L108" s="16"/>
    </row>
    <row r="109" spans="1:12" ht="12.75">
      <c r="A109" s="9">
        <v>103</v>
      </c>
      <c r="B109" s="9" t="s">
        <v>264</v>
      </c>
      <c r="C109" s="9" t="s">
        <v>265</v>
      </c>
      <c r="D109" s="9"/>
      <c r="E109" s="14" t="s">
        <v>59</v>
      </c>
      <c r="F109" s="15">
        <v>2500</v>
      </c>
      <c r="G109" s="15">
        <v>3000</v>
      </c>
      <c r="H109" s="51">
        <v>3000</v>
      </c>
      <c r="I109" s="51">
        <v>3000</v>
      </c>
      <c r="J109" s="51">
        <v>2450</v>
      </c>
      <c r="K109" s="53">
        <f t="shared" si="3"/>
        <v>81.66666666666667</v>
      </c>
      <c r="L109" s="16"/>
    </row>
    <row r="110" spans="1:12" ht="12.75">
      <c r="A110" s="9">
        <v>104</v>
      </c>
      <c r="B110" s="9" t="s">
        <v>264</v>
      </c>
      <c r="C110" s="13">
        <v>70005</v>
      </c>
      <c r="D110" s="13" t="s">
        <v>266</v>
      </c>
      <c r="E110" s="18" t="s">
        <v>337</v>
      </c>
      <c r="F110" s="19" t="e">
        <f>SUM(#REF!+#REF!+F111+F118+#REF!+F120+F122)</f>
        <v>#REF!</v>
      </c>
      <c r="G110" s="19">
        <f>SUM(G111+G118+G120+G122)</f>
        <v>1325000</v>
      </c>
      <c r="H110" s="53">
        <f>SUM(H111+H118+H120+H122)</f>
        <v>2690000</v>
      </c>
      <c r="I110" s="53">
        <f>SUM(I111+I118+I120+I122)</f>
        <v>2090000</v>
      </c>
      <c r="J110" s="53">
        <f>SUM(J111+J118+J120+J122)</f>
        <v>285499.11</v>
      </c>
      <c r="K110" s="53">
        <f t="shared" si="3"/>
        <v>13.660244497607653</v>
      </c>
      <c r="L110" s="20"/>
    </row>
    <row r="111" spans="1:12" ht="12.75">
      <c r="A111" s="9">
        <v>105</v>
      </c>
      <c r="B111" s="9" t="s">
        <v>264</v>
      </c>
      <c r="C111" s="9" t="s">
        <v>265</v>
      </c>
      <c r="D111" s="9">
        <v>4300</v>
      </c>
      <c r="E111" s="14" t="s">
        <v>327</v>
      </c>
      <c r="F111" s="15">
        <f>SUM(F112:F115)</f>
        <v>43000</v>
      </c>
      <c r="G111" s="15">
        <f>SUM(G112:G117)</f>
        <v>320000</v>
      </c>
      <c r="H111" s="51">
        <f>SUM(H112:H117)</f>
        <v>235000</v>
      </c>
      <c r="I111" s="51">
        <f>SUM(I112:I117)</f>
        <v>235000</v>
      </c>
      <c r="J111" s="51">
        <f>SUM(J112:J117)</f>
        <v>22418.809999999998</v>
      </c>
      <c r="K111" s="53">
        <f t="shared" si="3"/>
        <v>9.53991914893617</v>
      </c>
      <c r="L111" s="16"/>
    </row>
    <row r="112" spans="1:12" ht="12.75">
      <c r="A112" s="9">
        <v>106</v>
      </c>
      <c r="B112" s="9"/>
      <c r="C112" s="9"/>
      <c r="D112" s="9"/>
      <c r="E112" s="14" t="s">
        <v>145</v>
      </c>
      <c r="F112" s="15">
        <v>15000</v>
      </c>
      <c r="G112" s="15">
        <v>25000</v>
      </c>
      <c r="H112" s="51">
        <v>25000</v>
      </c>
      <c r="I112" s="51">
        <v>25000</v>
      </c>
      <c r="J112" s="51">
        <v>4480.38</v>
      </c>
      <c r="K112" s="53">
        <f t="shared" si="3"/>
        <v>17.921519999999997</v>
      </c>
      <c r="L112" s="16"/>
    </row>
    <row r="113" spans="1:12" ht="12.75">
      <c r="A113" s="9">
        <v>107</v>
      </c>
      <c r="B113" s="9"/>
      <c r="C113" s="9"/>
      <c r="D113" s="9"/>
      <c r="E113" s="14" t="s">
        <v>146</v>
      </c>
      <c r="F113" s="15">
        <v>10000</v>
      </c>
      <c r="G113" s="15">
        <v>10000</v>
      </c>
      <c r="H113" s="51">
        <v>10000</v>
      </c>
      <c r="I113" s="51">
        <v>10000</v>
      </c>
      <c r="J113" s="51">
        <v>5983.49</v>
      </c>
      <c r="K113" s="53">
        <f t="shared" si="3"/>
        <v>59.834900000000005</v>
      </c>
      <c r="L113" s="16"/>
    </row>
    <row r="114" spans="1:12" ht="12.75">
      <c r="A114" s="9">
        <v>108</v>
      </c>
      <c r="B114" s="9"/>
      <c r="C114" s="9"/>
      <c r="D114" s="9"/>
      <c r="E114" s="14" t="s">
        <v>278</v>
      </c>
      <c r="F114" s="15">
        <v>10000</v>
      </c>
      <c r="G114" s="15">
        <v>20000</v>
      </c>
      <c r="H114" s="51">
        <v>10000</v>
      </c>
      <c r="I114" s="51">
        <v>10000</v>
      </c>
      <c r="J114" s="51">
        <v>1659.11</v>
      </c>
      <c r="K114" s="53">
        <f t="shared" si="3"/>
        <v>16.5911</v>
      </c>
      <c r="L114" s="16"/>
    </row>
    <row r="115" spans="1:12" ht="12.75">
      <c r="A115" s="9">
        <v>109</v>
      </c>
      <c r="B115" s="9"/>
      <c r="C115" s="9"/>
      <c r="D115" s="9"/>
      <c r="E115" s="14" t="s">
        <v>625</v>
      </c>
      <c r="F115" s="15">
        <v>8000</v>
      </c>
      <c r="G115" s="15">
        <v>5000</v>
      </c>
      <c r="H115" s="51">
        <v>5000</v>
      </c>
      <c r="I115" s="51">
        <v>5000</v>
      </c>
      <c r="J115" s="51">
        <v>901.83</v>
      </c>
      <c r="K115" s="53">
        <f t="shared" si="3"/>
        <v>18.0366</v>
      </c>
      <c r="L115" s="16"/>
    </row>
    <row r="116" spans="1:12" ht="12.75">
      <c r="A116" s="9">
        <v>110</v>
      </c>
      <c r="B116" s="9"/>
      <c r="C116" s="9"/>
      <c r="D116" s="9"/>
      <c r="E116" s="42" t="s">
        <v>254</v>
      </c>
      <c r="F116" s="43">
        <v>0</v>
      </c>
      <c r="G116" s="43">
        <v>235000</v>
      </c>
      <c r="H116" s="52">
        <v>150000</v>
      </c>
      <c r="I116" s="52">
        <v>150000</v>
      </c>
      <c r="J116" s="52">
        <v>9394</v>
      </c>
      <c r="K116" s="53">
        <f t="shared" si="3"/>
        <v>6.262666666666666</v>
      </c>
      <c r="L116" s="16"/>
    </row>
    <row r="117" spans="1:12" ht="12.75">
      <c r="A117" s="9">
        <v>111</v>
      </c>
      <c r="B117" s="9"/>
      <c r="C117" s="9"/>
      <c r="D117" s="9"/>
      <c r="E117" s="14" t="s">
        <v>255</v>
      </c>
      <c r="F117" s="15">
        <v>0</v>
      </c>
      <c r="G117" s="15">
        <v>25000</v>
      </c>
      <c r="H117" s="51">
        <v>35000</v>
      </c>
      <c r="I117" s="51">
        <v>35000</v>
      </c>
      <c r="J117" s="51">
        <v>0</v>
      </c>
      <c r="K117" s="53">
        <f t="shared" si="3"/>
        <v>0</v>
      </c>
      <c r="L117" s="16"/>
    </row>
    <row r="118" spans="1:12" ht="12.75">
      <c r="A118" s="9">
        <v>112</v>
      </c>
      <c r="B118" s="9" t="s">
        <v>264</v>
      </c>
      <c r="C118" s="9" t="s">
        <v>265</v>
      </c>
      <c r="D118" s="9">
        <v>4430</v>
      </c>
      <c r="E118" s="14" t="s">
        <v>328</v>
      </c>
      <c r="F118" s="15">
        <f>SUM(F119)</f>
        <v>55000</v>
      </c>
      <c r="G118" s="15">
        <f>SUM(G119)</f>
        <v>55000</v>
      </c>
      <c r="H118" s="51">
        <f>SUM(H119)</f>
        <v>55000</v>
      </c>
      <c r="I118" s="51">
        <f>SUM(I119)</f>
        <v>55000</v>
      </c>
      <c r="J118" s="51">
        <f>SUM(J119)</f>
        <v>29680.3</v>
      </c>
      <c r="K118" s="53">
        <f t="shared" si="3"/>
        <v>53.96418181818182</v>
      </c>
      <c r="L118" s="16"/>
    </row>
    <row r="119" spans="1:12" ht="12.75">
      <c r="A119" s="9">
        <v>113</v>
      </c>
      <c r="B119" s="9" t="s">
        <v>264</v>
      </c>
      <c r="C119" s="9" t="s">
        <v>265</v>
      </c>
      <c r="D119" s="9"/>
      <c r="E119" s="14" t="s">
        <v>480</v>
      </c>
      <c r="F119" s="15">
        <v>55000</v>
      </c>
      <c r="G119" s="15">
        <v>55000</v>
      </c>
      <c r="H119" s="51">
        <v>55000</v>
      </c>
      <c r="I119" s="51">
        <v>55000</v>
      </c>
      <c r="J119" s="51">
        <v>29680.3</v>
      </c>
      <c r="K119" s="53">
        <f t="shared" si="3"/>
        <v>53.96418181818182</v>
      </c>
      <c r="L119" s="16"/>
    </row>
    <row r="120" spans="1:12" ht="12.75">
      <c r="A120" s="9">
        <v>114</v>
      </c>
      <c r="B120" s="9"/>
      <c r="C120" s="9" t="s">
        <v>113</v>
      </c>
      <c r="D120" s="41">
        <v>4590</v>
      </c>
      <c r="E120" s="42" t="s">
        <v>6</v>
      </c>
      <c r="F120" s="43">
        <f>SUM(F121:F121)</f>
        <v>150000</v>
      </c>
      <c r="G120" s="43">
        <f>SUM(G121)</f>
        <v>900000</v>
      </c>
      <c r="H120" s="52">
        <f>SUM(H121)</f>
        <v>2200000</v>
      </c>
      <c r="I120" s="52">
        <f>SUM(I121)</f>
        <v>1600000</v>
      </c>
      <c r="J120" s="52">
        <f>SUM(J121)</f>
        <v>233400</v>
      </c>
      <c r="K120" s="53">
        <f t="shared" si="3"/>
        <v>14.5875</v>
      </c>
      <c r="L120" s="16"/>
    </row>
    <row r="121" spans="1:12" ht="12.75">
      <c r="A121" s="9">
        <v>115</v>
      </c>
      <c r="B121" s="9"/>
      <c r="C121" s="9"/>
      <c r="D121" s="9"/>
      <c r="E121" s="42" t="s">
        <v>338</v>
      </c>
      <c r="F121" s="43">
        <v>150000</v>
      </c>
      <c r="G121" s="43">
        <v>900000</v>
      </c>
      <c r="H121" s="52">
        <v>2200000</v>
      </c>
      <c r="I121" s="52">
        <v>1600000</v>
      </c>
      <c r="J121" s="52">
        <v>233400</v>
      </c>
      <c r="K121" s="53">
        <f t="shared" si="3"/>
        <v>14.5875</v>
      </c>
      <c r="L121" s="16"/>
    </row>
    <row r="122" spans="1:12" ht="12.75">
      <c r="A122" s="9">
        <v>116</v>
      </c>
      <c r="B122" s="9" t="s">
        <v>264</v>
      </c>
      <c r="C122" s="9" t="s">
        <v>265</v>
      </c>
      <c r="D122" s="9">
        <v>6060</v>
      </c>
      <c r="E122" s="14" t="s">
        <v>408</v>
      </c>
      <c r="F122" s="15">
        <f>SUM(F123)</f>
        <v>50000</v>
      </c>
      <c r="G122" s="15">
        <f>SUM(G123)</f>
        <v>50000</v>
      </c>
      <c r="H122" s="51">
        <f>SUM(H123)</f>
        <v>200000</v>
      </c>
      <c r="I122" s="51">
        <f>SUM(I123)</f>
        <v>200000</v>
      </c>
      <c r="J122" s="51">
        <f>SUM(J123)</f>
        <v>0</v>
      </c>
      <c r="K122" s="53">
        <f t="shared" si="3"/>
        <v>0</v>
      </c>
      <c r="L122" s="16"/>
    </row>
    <row r="123" spans="1:12" ht="15.75" customHeight="1">
      <c r="A123" s="9">
        <v>117</v>
      </c>
      <c r="B123" s="9"/>
      <c r="C123" s="9"/>
      <c r="D123" s="9"/>
      <c r="E123" s="14" t="s">
        <v>465</v>
      </c>
      <c r="F123" s="15">
        <v>50000</v>
      </c>
      <c r="G123" s="15">
        <v>50000</v>
      </c>
      <c r="H123" s="51">
        <v>200000</v>
      </c>
      <c r="I123" s="51">
        <v>200000</v>
      </c>
      <c r="J123" s="51">
        <v>0</v>
      </c>
      <c r="K123" s="53">
        <f t="shared" si="3"/>
        <v>0</v>
      </c>
      <c r="L123" s="16"/>
    </row>
    <row r="124" spans="1:12" ht="12.75">
      <c r="A124" s="9">
        <v>118</v>
      </c>
      <c r="B124" s="97" t="s">
        <v>26</v>
      </c>
      <c r="C124" s="98"/>
      <c r="D124" s="98"/>
      <c r="E124" s="98"/>
      <c r="F124" s="21" t="e">
        <f>SUM(F97+F110)</f>
        <v>#REF!</v>
      </c>
      <c r="G124" s="21">
        <f>SUM(G97+G110)</f>
        <v>1424500</v>
      </c>
      <c r="H124" s="54">
        <f>SUM(H97+H110)</f>
        <v>3070000</v>
      </c>
      <c r="I124" s="54">
        <f>SUM(I97+I110)</f>
        <v>2479742</v>
      </c>
      <c r="J124" s="54">
        <f>SUM(J97+J110)</f>
        <v>364946.06999999995</v>
      </c>
      <c r="K124" s="53">
        <f t="shared" si="3"/>
        <v>14.71709839168752</v>
      </c>
      <c r="L124" s="22"/>
    </row>
    <row r="125" spans="1:12" ht="12.75">
      <c r="A125" s="9">
        <v>119</v>
      </c>
      <c r="B125" s="9">
        <v>710</v>
      </c>
      <c r="C125" s="13">
        <v>71004</v>
      </c>
      <c r="D125" s="13" t="s">
        <v>266</v>
      </c>
      <c r="E125" s="18" t="s">
        <v>377</v>
      </c>
      <c r="F125" s="15" t="e">
        <f>SUM(#REF!+F126)</f>
        <v>#REF!</v>
      </c>
      <c r="G125" s="15">
        <f aca="true" t="shared" si="4" ref="G125:J126">SUM(G126)</f>
        <v>200000</v>
      </c>
      <c r="H125" s="51">
        <f t="shared" si="4"/>
        <v>200000</v>
      </c>
      <c r="I125" s="51">
        <f t="shared" si="4"/>
        <v>200000</v>
      </c>
      <c r="J125" s="51">
        <f t="shared" si="4"/>
        <v>1220</v>
      </c>
      <c r="K125" s="53">
        <f t="shared" si="3"/>
        <v>0.61</v>
      </c>
      <c r="L125" s="20"/>
    </row>
    <row r="126" spans="1:12" ht="12.75">
      <c r="A126" s="9">
        <v>120</v>
      </c>
      <c r="B126" s="9" t="s">
        <v>264</v>
      </c>
      <c r="C126" s="9" t="s">
        <v>265</v>
      </c>
      <c r="D126" s="9">
        <v>4300</v>
      </c>
      <c r="E126" s="14" t="s">
        <v>327</v>
      </c>
      <c r="F126" s="15">
        <f>SUM(F127)</f>
        <v>110000</v>
      </c>
      <c r="G126" s="15">
        <f t="shared" si="4"/>
        <v>200000</v>
      </c>
      <c r="H126" s="51">
        <f t="shared" si="4"/>
        <v>200000</v>
      </c>
      <c r="I126" s="51">
        <f t="shared" si="4"/>
        <v>200000</v>
      </c>
      <c r="J126" s="51">
        <f t="shared" si="4"/>
        <v>1220</v>
      </c>
      <c r="K126" s="53">
        <f t="shared" si="3"/>
        <v>0.61</v>
      </c>
      <c r="L126" s="16"/>
    </row>
    <row r="127" spans="1:12" ht="12.75">
      <c r="A127" s="9">
        <v>121</v>
      </c>
      <c r="B127" s="9" t="s">
        <v>264</v>
      </c>
      <c r="C127" s="9" t="s">
        <v>265</v>
      </c>
      <c r="D127" s="9"/>
      <c r="E127" s="14" t="s">
        <v>17</v>
      </c>
      <c r="F127" s="15">
        <v>110000</v>
      </c>
      <c r="G127" s="15">
        <v>200000</v>
      </c>
      <c r="H127" s="51">
        <v>200000</v>
      </c>
      <c r="I127" s="51">
        <v>200000</v>
      </c>
      <c r="J127" s="51">
        <v>1220</v>
      </c>
      <c r="K127" s="53">
        <f t="shared" si="3"/>
        <v>0.61</v>
      </c>
      <c r="L127" s="16"/>
    </row>
    <row r="128" spans="1:12" ht="12.75">
      <c r="A128" s="9">
        <v>122</v>
      </c>
      <c r="B128" s="97" t="s">
        <v>27</v>
      </c>
      <c r="C128" s="98"/>
      <c r="D128" s="98"/>
      <c r="E128" s="98"/>
      <c r="F128" s="21" t="e">
        <f>SUM(F125)</f>
        <v>#REF!</v>
      </c>
      <c r="G128" s="21">
        <f>SUM(G125)</f>
        <v>200000</v>
      </c>
      <c r="H128" s="54">
        <f>SUM(H125)</f>
        <v>200000</v>
      </c>
      <c r="I128" s="54">
        <f>SUM(I125)</f>
        <v>200000</v>
      </c>
      <c r="J128" s="54">
        <f>SUM(J125)</f>
        <v>1220</v>
      </c>
      <c r="K128" s="53">
        <f t="shared" si="3"/>
        <v>0.61</v>
      </c>
      <c r="L128" s="22"/>
    </row>
    <row r="129" spans="1:12" ht="12.75">
      <c r="A129" s="9">
        <v>123</v>
      </c>
      <c r="B129" s="9">
        <v>750</v>
      </c>
      <c r="C129" s="13">
        <v>75011</v>
      </c>
      <c r="D129" s="13" t="s">
        <v>266</v>
      </c>
      <c r="E129" s="18" t="s">
        <v>378</v>
      </c>
      <c r="F129" s="19">
        <f>SUM(F130+F132+F134+F136)</f>
        <v>122080</v>
      </c>
      <c r="G129" s="19">
        <f>SUM(G130+G132+G134+G136)</f>
        <v>153632</v>
      </c>
      <c r="H129" s="53">
        <f>SUM(H130+H132+H134+H136)</f>
        <v>157270</v>
      </c>
      <c r="I129" s="53">
        <f>SUM(I130+I132+I134+I136)</f>
        <v>157270</v>
      </c>
      <c r="J129" s="53">
        <f>SUM(J130+J132+J134+J136)</f>
        <v>89785.51</v>
      </c>
      <c r="K129" s="53">
        <f t="shared" si="3"/>
        <v>57.09004260189483</v>
      </c>
      <c r="L129" s="20"/>
    </row>
    <row r="130" spans="1:12" ht="12.75">
      <c r="A130" s="9">
        <v>124</v>
      </c>
      <c r="B130" s="9" t="s">
        <v>264</v>
      </c>
      <c r="C130" s="9" t="s">
        <v>265</v>
      </c>
      <c r="D130" s="9">
        <v>4010</v>
      </c>
      <c r="E130" s="14" t="s">
        <v>379</v>
      </c>
      <c r="F130" s="15">
        <f>SUM(F131:F131)</f>
        <v>93430</v>
      </c>
      <c r="G130" s="15">
        <f>SUM(G131:G131)</f>
        <v>117000</v>
      </c>
      <c r="H130" s="51">
        <f>SUM(H131:H131)</f>
        <v>120000</v>
      </c>
      <c r="I130" s="51">
        <f>SUM(I131:I131)</f>
        <v>120000</v>
      </c>
      <c r="J130" s="51">
        <f>SUM(J131:J131)</f>
        <v>67546.81</v>
      </c>
      <c r="K130" s="53">
        <f t="shared" si="3"/>
        <v>56.289008333333335</v>
      </c>
      <c r="L130" s="16"/>
    </row>
    <row r="131" spans="1:12" ht="12.75">
      <c r="A131" s="9">
        <v>125</v>
      </c>
      <c r="B131" s="9"/>
      <c r="C131" s="9"/>
      <c r="D131" s="9"/>
      <c r="E131" s="14" t="s">
        <v>379</v>
      </c>
      <c r="F131" s="15">
        <v>93430</v>
      </c>
      <c r="G131" s="15">
        <v>117000</v>
      </c>
      <c r="H131" s="51">
        <v>120000</v>
      </c>
      <c r="I131" s="51">
        <v>120000</v>
      </c>
      <c r="J131" s="51">
        <v>67546.81</v>
      </c>
      <c r="K131" s="53">
        <f t="shared" si="3"/>
        <v>56.289008333333335</v>
      </c>
      <c r="L131" s="16"/>
    </row>
    <row r="132" spans="1:12" ht="12.75">
      <c r="A132" s="9">
        <v>126</v>
      </c>
      <c r="B132" s="9" t="s">
        <v>264</v>
      </c>
      <c r="C132" s="9" t="s">
        <v>265</v>
      </c>
      <c r="D132" s="9">
        <v>4040</v>
      </c>
      <c r="E132" s="14" t="s">
        <v>380</v>
      </c>
      <c r="F132" s="15">
        <f>SUM(F133)</f>
        <v>7330</v>
      </c>
      <c r="G132" s="15">
        <f>SUM(G133)</f>
        <v>9800</v>
      </c>
      <c r="H132" s="51">
        <f>SUM(H133)</f>
        <v>9800</v>
      </c>
      <c r="I132" s="51">
        <f>SUM(I133)</f>
        <v>9800</v>
      </c>
      <c r="J132" s="51">
        <f>SUM(J133)</f>
        <v>9800</v>
      </c>
      <c r="K132" s="53">
        <f t="shared" si="3"/>
        <v>100</v>
      </c>
      <c r="L132" s="16"/>
    </row>
    <row r="133" spans="1:12" ht="25.5">
      <c r="A133" s="9">
        <v>127</v>
      </c>
      <c r="B133" s="9" t="s">
        <v>264</v>
      </c>
      <c r="C133" s="9" t="s">
        <v>265</v>
      </c>
      <c r="D133" s="9"/>
      <c r="E133" s="14" t="s">
        <v>169</v>
      </c>
      <c r="F133" s="15">
        <v>7330</v>
      </c>
      <c r="G133" s="15">
        <v>9800</v>
      </c>
      <c r="H133" s="51">
        <v>9800</v>
      </c>
      <c r="I133" s="51">
        <v>9800</v>
      </c>
      <c r="J133" s="51">
        <v>9800</v>
      </c>
      <c r="K133" s="53">
        <f t="shared" si="3"/>
        <v>100</v>
      </c>
      <c r="L133" s="16"/>
    </row>
    <row r="134" spans="1:12" ht="12.75">
      <c r="A134" s="9">
        <v>128</v>
      </c>
      <c r="B134" s="9" t="s">
        <v>264</v>
      </c>
      <c r="C134" s="9" t="s">
        <v>265</v>
      </c>
      <c r="D134" s="9">
        <v>4110</v>
      </c>
      <c r="E134" s="14" t="s">
        <v>334</v>
      </c>
      <c r="F134" s="15">
        <f>SUM(F135)</f>
        <v>18850</v>
      </c>
      <c r="G134" s="15">
        <f>SUM(G135)</f>
        <v>23725</v>
      </c>
      <c r="H134" s="51">
        <f>SUM(H135)</f>
        <v>24290</v>
      </c>
      <c r="I134" s="51">
        <f>SUM(I135)</f>
        <v>24290</v>
      </c>
      <c r="J134" s="51">
        <f>SUM(J135)</f>
        <v>10803.06</v>
      </c>
      <c r="K134" s="53">
        <f t="shared" si="3"/>
        <v>44.475339645944835</v>
      </c>
      <c r="L134" s="16"/>
    </row>
    <row r="135" spans="1:12" ht="12.75">
      <c r="A135" s="9">
        <v>129</v>
      </c>
      <c r="B135" s="9" t="s">
        <v>264</v>
      </c>
      <c r="C135" s="9" t="s">
        <v>265</v>
      </c>
      <c r="D135" s="9"/>
      <c r="E135" s="14" t="s">
        <v>334</v>
      </c>
      <c r="F135" s="15">
        <v>18850</v>
      </c>
      <c r="G135" s="15">
        <v>23725</v>
      </c>
      <c r="H135" s="51">
        <v>24290</v>
      </c>
      <c r="I135" s="51">
        <v>24290</v>
      </c>
      <c r="J135" s="51">
        <v>10803.06</v>
      </c>
      <c r="K135" s="53">
        <f t="shared" si="3"/>
        <v>44.475339645944835</v>
      </c>
      <c r="L135" s="16"/>
    </row>
    <row r="136" spans="1:12" ht="12.75">
      <c r="A136" s="9">
        <v>130</v>
      </c>
      <c r="B136" s="9" t="s">
        <v>264</v>
      </c>
      <c r="C136" s="9" t="s">
        <v>265</v>
      </c>
      <c r="D136" s="9">
        <v>4120</v>
      </c>
      <c r="E136" s="14" t="s">
        <v>335</v>
      </c>
      <c r="F136" s="15">
        <f>SUM(F137)</f>
        <v>2470</v>
      </c>
      <c r="G136" s="15">
        <f>SUM(G137)</f>
        <v>3107</v>
      </c>
      <c r="H136" s="51">
        <f>SUM(H137)</f>
        <v>3180</v>
      </c>
      <c r="I136" s="51">
        <f>SUM(I137)</f>
        <v>3180</v>
      </c>
      <c r="J136" s="51">
        <f>SUM(J137)</f>
        <v>1635.64</v>
      </c>
      <c r="K136" s="53">
        <f aca="true" t="shared" si="5" ref="K136:K199">SUM(J136/I136)*100</f>
        <v>51.43522012578616</v>
      </c>
      <c r="L136" s="16"/>
    </row>
    <row r="137" spans="1:12" ht="12.75">
      <c r="A137" s="9">
        <v>131</v>
      </c>
      <c r="B137" s="9" t="s">
        <v>264</v>
      </c>
      <c r="C137" s="9" t="s">
        <v>265</v>
      </c>
      <c r="D137" s="9"/>
      <c r="E137" s="14" t="s">
        <v>335</v>
      </c>
      <c r="F137" s="15">
        <v>2470</v>
      </c>
      <c r="G137" s="15">
        <v>3107</v>
      </c>
      <c r="H137" s="51">
        <v>3180</v>
      </c>
      <c r="I137" s="51">
        <v>3180</v>
      </c>
      <c r="J137" s="51">
        <v>1635.64</v>
      </c>
      <c r="K137" s="53">
        <f t="shared" si="5"/>
        <v>51.43522012578616</v>
      </c>
      <c r="L137" s="16"/>
    </row>
    <row r="138" spans="1:12" ht="12.75">
      <c r="A138" s="9">
        <v>132</v>
      </c>
      <c r="B138" s="9" t="s">
        <v>264</v>
      </c>
      <c r="C138" s="13">
        <v>75022</v>
      </c>
      <c r="D138" s="13" t="s">
        <v>266</v>
      </c>
      <c r="E138" s="18" t="s">
        <v>381</v>
      </c>
      <c r="F138" s="19">
        <f>SUM(F139+F141+F145+F149+F151)</f>
        <v>125500</v>
      </c>
      <c r="G138" s="19" t="e">
        <f>SUM(G139+G141+G143+G145+G147+#REF!+G149+G151+#REF!+#REF!)</f>
        <v>#REF!</v>
      </c>
      <c r="H138" s="53">
        <f>SUM(H139+H141+H143+H145+H147+H149+H151)</f>
        <v>245600</v>
      </c>
      <c r="I138" s="53">
        <f>SUM(I139+I141+I143+I145+I147+I149+I151)</f>
        <v>245600</v>
      </c>
      <c r="J138" s="53">
        <f>SUM(J139+J141+J143+J145+J147+J149+J151)</f>
        <v>75458.14</v>
      </c>
      <c r="K138" s="53">
        <f t="shared" si="5"/>
        <v>30.723998371335504</v>
      </c>
      <c r="L138" s="20"/>
    </row>
    <row r="139" spans="1:12" ht="12.75">
      <c r="A139" s="9">
        <v>133</v>
      </c>
      <c r="B139" s="9" t="s">
        <v>264</v>
      </c>
      <c r="C139" s="9" t="s">
        <v>265</v>
      </c>
      <c r="D139" s="9">
        <v>3030</v>
      </c>
      <c r="E139" s="14" t="s">
        <v>268</v>
      </c>
      <c r="F139" s="15">
        <f>SUM(F140:F140)</f>
        <v>98000</v>
      </c>
      <c r="G139" s="15">
        <f>SUM(G140:G140)</f>
        <v>200000</v>
      </c>
      <c r="H139" s="51">
        <f>SUM(H140)</f>
        <v>210000</v>
      </c>
      <c r="I139" s="51">
        <f>SUM(I140)</f>
        <v>210000</v>
      </c>
      <c r="J139" s="51">
        <f>SUM(J140)</f>
        <v>73800</v>
      </c>
      <c r="K139" s="53">
        <f t="shared" si="5"/>
        <v>35.14285714285714</v>
      </c>
      <c r="L139" s="16"/>
    </row>
    <row r="140" spans="1:12" ht="12.75">
      <c r="A140" s="9">
        <v>134</v>
      </c>
      <c r="B140" s="9" t="s">
        <v>264</v>
      </c>
      <c r="C140" s="9" t="s">
        <v>265</v>
      </c>
      <c r="D140" s="9"/>
      <c r="E140" s="14" t="s">
        <v>382</v>
      </c>
      <c r="F140" s="15">
        <v>98000</v>
      </c>
      <c r="G140" s="15">
        <v>200000</v>
      </c>
      <c r="H140" s="51">
        <v>210000</v>
      </c>
      <c r="I140" s="51">
        <v>210000</v>
      </c>
      <c r="J140" s="51">
        <v>73800</v>
      </c>
      <c r="K140" s="53">
        <f t="shared" si="5"/>
        <v>35.14285714285714</v>
      </c>
      <c r="L140" s="16"/>
    </row>
    <row r="141" spans="1:12" ht="12.75">
      <c r="A141" s="9">
        <v>135</v>
      </c>
      <c r="B141" s="9" t="s">
        <v>264</v>
      </c>
      <c r="C141" s="9" t="s">
        <v>265</v>
      </c>
      <c r="D141" s="9">
        <v>4210</v>
      </c>
      <c r="E141" s="14" t="s">
        <v>274</v>
      </c>
      <c r="F141" s="15">
        <f>SUM(F142)</f>
        <v>16000</v>
      </c>
      <c r="G141" s="15">
        <f>SUM(G142)</f>
        <v>10000</v>
      </c>
      <c r="H141" s="51">
        <f>SUM(H142)</f>
        <v>20000</v>
      </c>
      <c r="I141" s="51">
        <f>SUM(I142)</f>
        <v>20000</v>
      </c>
      <c r="J141" s="51">
        <f>SUM(J142)</f>
        <v>282.69</v>
      </c>
      <c r="K141" s="53">
        <f t="shared" si="5"/>
        <v>1.4134499999999999</v>
      </c>
      <c r="L141" s="16"/>
    </row>
    <row r="142" spans="1:12" ht="12.75">
      <c r="A142" s="9">
        <v>136</v>
      </c>
      <c r="B142" s="9" t="s">
        <v>264</v>
      </c>
      <c r="C142" s="9" t="s">
        <v>265</v>
      </c>
      <c r="D142" s="9"/>
      <c r="E142" s="14" t="s">
        <v>180</v>
      </c>
      <c r="F142" s="15">
        <v>16000</v>
      </c>
      <c r="G142" s="15">
        <v>10000</v>
      </c>
      <c r="H142" s="51">
        <v>20000</v>
      </c>
      <c r="I142" s="51">
        <v>20000</v>
      </c>
      <c r="J142" s="51">
        <v>282.69</v>
      </c>
      <c r="K142" s="53">
        <f t="shared" si="5"/>
        <v>1.4134499999999999</v>
      </c>
      <c r="L142" s="16"/>
    </row>
    <row r="143" spans="1:12" ht="12.75">
      <c r="A143" s="9">
        <v>137</v>
      </c>
      <c r="B143" s="9"/>
      <c r="C143" s="9"/>
      <c r="D143" s="9">
        <v>4270</v>
      </c>
      <c r="E143" s="14" t="s">
        <v>277</v>
      </c>
      <c r="F143" s="15"/>
      <c r="G143" s="15">
        <f>SUM(G144)</f>
        <v>4000</v>
      </c>
      <c r="H143" s="51">
        <f>SUM(H144)</f>
        <v>4200</v>
      </c>
      <c r="I143" s="51">
        <f>SUM(I144)</f>
        <v>4200</v>
      </c>
      <c r="J143" s="51">
        <f>SUM(J144)</f>
        <v>0</v>
      </c>
      <c r="K143" s="53">
        <f t="shared" si="5"/>
        <v>0</v>
      </c>
      <c r="L143" s="16"/>
    </row>
    <row r="144" spans="1:12" ht="12.75">
      <c r="A144" s="9">
        <v>138</v>
      </c>
      <c r="B144" s="9"/>
      <c r="C144" s="9"/>
      <c r="D144" s="9"/>
      <c r="E144" s="14" t="s">
        <v>74</v>
      </c>
      <c r="F144" s="15"/>
      <c r="G144" s="15">
        <v>4000</v>
      </c>
      <c r="H144" s="51">
        <v>4200</v>
      </c>
      <c r="I144" s="51">
        <v>4200</v>
      </c>
      <c r="J144" s="51">
        <v>0</v>
      </c>
      <c r="K144" s="53">
        <f t="shared" si="5"/>
        <v>0</v>
      </c>
      <c r="L144" s="16"/>
    </row>
    <row r="145" spans="1:12" ht="12.75">
      <c r="A145" s="9">
        <v>139</v>
      </c>
      <c r="B145" s="9" t="s">
        <v>264</v>
      </c>
      <c r="C145" s="9" t="s">
        <v>265</v>
      </c>
      <c r="D145" s="9">
        <v>4300</v>
      </c>
      <c r="E145" s="14" t="s">
        <v>327</v>
      </c>
      <c r="F145" s="15">
        <f>SUM(F146)</f>
        <v>6000</v>
      </c>
      <c r="G145" s="15">
        <f>SUM(G146)</f>
        <v>200</v>
      </c>
      <c r="H145" s="51">
        <f>SUM(H146)</f>
        <v>200</v>
      </c>
      <c r="I145" s="51">
        <f>SUM(I146)</f>
        <v>200</v>
      </c>
      <c r="J145" s="51">
        <f>SUM(J146)</f>
        <v>0</v>
      </c>
      <c r="K145" s="53">
        <f t="shared" si="5"/>
        <v>0</v>
      </c>
      <c r="L145" s="16"/>
    </row>
    <row r="146" spans="1:12" ht="12.75">
      <c r="A146" s="9">
        <v>140</v>
      </c>
      <c r="B146" s="9" t="s">
        <v>264</v>
      </c>
      <c r="C146" s="9" t="s">
        <v>265</v>
      </c>
      <c r="D146" s="9"/>
      <c r="E146" s="14" t="s">
        <v>177</v>
      </c>
      <c r="F146" s="15">
        <v>6000</v>
      </c>
      <c r="G146" s="15">
        <v>200</v>
      </c>
      <c r="H146" s="51">
        <v>200</v>
      </c>
      <c r="I146" s="51">
        <v>200</v>
      </c>
      <c r="J146" s="51">
        <v>0</v>
      </c>
      <c r="K146" s="53">
        <f t="shared" si="5"/>
        <v>0</v>
      </c>
      <c r="L146" s="16"/>
    </row>
    <row r="147" spans="1:12" ht="25.5">
      <c r="A147" s="9">
        <v>141</v>
      </c>
      <c r="B147" s="9"/>
      <c r="C147" s="9"/>
      <c r="D147" s="9">
        <v>4360</v>
      </c>
      <c r="E147" s="14" t="s">
        <v>617</v>
      </c>
      <c r="F147" s="15"/>
      <c r="G147" s="15">
        <f>SUM(G148)</f>
        <v>2200</v>
      </c>
      <c r="H147" s="51">
        <f>SUM(H148)</f>
        <v>3200</v>
      </c>
      <c r="I147" s="51">
        <f>SUM(I148)</f>
        <v>3200</v>
      </c>
      <c r="J147" s="51">
        <f>SUM(J148)</f>
        <v>1375.45</v>
      </c>
      <c r="K147" s="53">
        <f t="shared" si="5"/>
        <v>42.9828125</v>
      </c>
      <c r="L147" s="16"/>
    </row>
    <row r="148" spans="1:12" ht="12.75">
      <c r="A148" s="9">
        <v>142</v>
      </c>
      <c r="B148" s="9"/>
      <c r="C148" s="9"/>
      <c r="D148" s="9"/>
      <c r="E148" s="14" t="s">
        <v>94</v>
      </c>
      <c r="F148" s="15"/>
      <c r="G148" s="15">
        <v>2200</v>
      </c>
      <c r="H148" s="51">
        <v>3200</v>
      </c>
      <c r="I148" s="51">
        <v>3200</v>
      </c>
      <c r="J148" s="51">
        <v>1375.45</v>
      </c>
      <c r="K148" s="53">
        <f t="shared" si="5"/>
        <v>42.9828125</v>
      </c>
      <c r="L148" s="16"/>
    </row>
    <row r="149" spans="1:12" ht="12.75">
      <c r="A149" s="9">
        <v>143</v>
      </c>
      <c r="B149" s="9" t="s">
        <v>264</v>
      </c>
      <c r="C149" s="9" t="s">
        <v>265</v>
      </c>
      <c r="D149" s="9">
        <v>4410</v>
      </c>
      <c r="E149" s="14" t="s">
        <v>383</v>
      </c>
      <c r="F149" s="15">
        <f>SUM(F150)</f>
        <v>1000</v>
      </c>
      <c r="G149" s="15">
        <f>SUM(G150)</f>
        <v>1000</v>
      </c>
      <c r="H149" s="51">
        <f>SUM(H150)</f>
        <v>1000</v>
      </c>
      <c r="I149" s="51">
        <f>SUM(I150)</f>
        <v>1000</v>
      </c>
      <c r="J149" s="51">
        <f>SUM(J150)</f>
        <v>0</v>
      </c>
      <c r="K149" s="53">
        <f t="shared" si="5"/>
        <v>0</v>
      </c>
      <c r="L149" s="16"/>
    </row>
    <row r="150" spans="1:12" ht="12.75">
      <c r="A150" s="9">
        <v>144</v>
      </c>
      <c r="B150" s="9" t="s">
        <v>264</v>
      </c>
      <c r="C150" s="9" t="s">
        <v>265</v>
      </c>
      <c r="D150" s="9"/>
      <c r="E150" s="14" t="s">
        <v>179</v>
      </c>
      <c r="F150" s="15">
        <v>1000</v>
      </c>
      <c r="G150" s="15">
        <v>1000</v>
      </c>
      <c r="H150" s="51">
        <v>1000</v>
      </c>
      <c r="I150" s="51">
        <v>1000</v>
      </c>
      <c r="J150" s="51">
        <v>0</v>
      </c>
      <c r="K150" s="53">
        <f t="shared" si="5"/>
        <v>0</v>
      </c>
      <c r="L150" s="16"/>
    </row>
    <row r="151" spans="1:12" ht="12.75">
      <c r="A151" s="9">
        <v>145</v>
      </c>
      <c r="B151" s="9"/>
      <c r="C151" s="9"/>
      <c r="D151" s="9">
        <v>4420</v>
      </c>
      <c r="E151" s="14" t="s">
        <v>117</v>
      </c>
      <c r="F151" s="15">
        <f>SUM(F152)</f>
        <v>4500</v>
      </c>
      <c r="G151" s="15">
        <f>SUM(G152)</f>
        <v>5000</v>
      </c>
      <c r="H151" s="51">
        <f>SUM(H152)</f>
        <v>7000</v>
      </c>
      <c r="I151" s="51">
        <f>SUM(I152)</f>
        <v>7000</v>
      </c>
      <c r="J151" s="51">
        <f>SUM(J152)</f>
        <v>0</v>
      </c>
      <c r="K151" s="53">
        <f t="shared" si="5"/>
        <v>0</v>
      </c>
      <c r="L151" s="16"/>
    </row>
    <row r="152" spans="1:12" ht="12.75">
      <c r="A152" s="9">
        <v>146</v>
      </c>
      <c r="B152" s="9"/>
      <c r="C152" s="9"/>
      <c r="D152" s="9"/>
      <c r="E152" s="14" t="s">
        <v>178</v>
      </c>
      <c r="F152" s="15">
        <v>4500</v>
      </c>
      <c r="G152" s="15">
        <v>5000</v>
      </c>
      <c r="H152" s="51">
        <v>7000</v>
      </c>
      <c r="I152" s="51">
        <v>7000</v>
      </c>
      <c r="J152" s="51">
        <v>0</v>
      </c>
      <c r="K152" s="53">
        <f t="shared" si="5"/>
        <v>0</v>
      </c>
      <c r="L152" s="16"/>
    </row>
    <row r="153" spans="1:12" ht="12.75">
      <c r="A153" s="9">
        <v>147</v>
      </c>
      <c r="B153" s="9" t="s">
        <v>264</v>
      </c>
      <c r="C153" s="13">
        <v>75023</v>
      </c>
      <c r="D153" s="13" t="s">
        <v>266</v>
      </c>
      <c r="E153" s="18" t="s">
        <v>403</v>
      </c>
      <c r="F153" s="19" t="e">
        <f>SUM(F156+F160+F162+F164+#REF!+F168+F172+F174+F176+F180+F192+F194+F196+F198+#REF!+F208+#REF!+F184)</f>
        <v>#REF!</v>
      </c>
      <c r="G153" s="19">
        <f>SUM(G154+G156+G160+G162+G164+G166+G168+G170+G172+G174+G176+G180+G184+G186+G188+G192+G194+G196+G198+G200+G202+G204+G208+G206)</f>
        <v>5760290</v>
      </c>
      <c r="H153" s="53">
        <f>SUM(H154+H156+H160+H162+H164+H166+H168+H170+H172+H174+H176+H178+H180+H184+H186+H188+H192+H194+H196+H198+H200+H202+H204+H208+H206+H190)</f>
        <v>6866215</v>
      </c>
      <c r="I153" s="53">
        <f>SUM(I154+I156+I160+I162+I164+I166+I168+I170+I172+I174+I176+I178+I180+I184+I186+I188+I192+I194+I196+I198+I200+I202+I204+I208+I206+I190)</f>
        <v>6863937</v>
      </c>
      <c r="J153" s="53">
        <f>SUM(J154+J156+J160+J162+J164+J166+J168+J170+J172+J174+J176+J178+J180+J184+J186+J188+J192+J194+J196+J198+J200+J202+J204+J208+J206+J190)</f>
        <v>2844362.340000001</v>
      </c>
      <c r="K153" s="53">
        <f t="shared" si="5"/>
        <v>41.43922562226315</v>
      </c>
      <c r="L153" s="20"/>
    </row>
    <row r="154" spans="1:12" ht="12.75">
      <c r="A154" s="9">
        <v>148</v>
      </c>
      <c r="B154" s="9"/>
      <c r="C154" s="13"/>
      <c r="D154" s="41">
        <v>3020</v>
      </c>
      <c r="E154" s="42" t="s">
        <v>434</v>
      </c>
      <c r="F154" s="19"/>
      <c r="G154" s="19">
        <f>SUM(G155)</f>
        <v>2000</v>
      </c>
      <c r="H154" s="53">
        <f>SUM(H155)</f>
        <v>5000</v>
      </c>
      <c r="I154" s="53">
        <f>SUM(I155)</f>
        <v>5000</v>
      </c>
      <c r="J154" s="53">
        <f>SUM(J155)</f>
        <v>2141.58</v>
      </c>
      <c r="K154" s="53">
        <f t="shared" si="5"/>
        <v>42.831599999999995</v>
      </c>
      <c r="L154" s="20"/>
    </row>
    <row r="155" spans="1:12" ht="38.25">
      <c r="A155" s="9">
        <v>149</v>
      </c>
      <c r="B155" s="9"/>
      <c r="C155" s="13"/>
      <c r="D155" s="13"/>
      <c r="E155" s="14" t="s">
        <v>729</v>
      </c>
      <c r="F155" s="19"/>
      <c r="G155" s="43">
        <v>2000</v>
      </c>
      <c r="H155" s="52">
        <v>5000</v>
      </c>
      <c r="I155" s="52">
        <v>5000</v>
      </c>
      <c r="J155" s="52">
        <v>2141.58</v>
      </c>
      <c r="K155" s="53">
        <f t="shared" si="5"/>
        <v>42.831599999999995</v>
      </c>
      <c r="L155" s="20"/>
    </row>
    <row r="156" spans="1:12" ht="12.75">
      <c r="A156" s="9">
        <v>150</v>
      </c>
      <c r="B156" s="9" t="s">
        <v>264</v>
      </c>
      <c r="C156" s="9" t="s">
        <v>265</v>
      </c>
      <c r="D156" s="9">
        <v>4010</v>
      </c>
      <c r="E156" s="14" t="s">
        <v>379</v>
      </c>
      <c r="F156" s="15">
        <f>SUM(F157:F159)</f>
        <v>2221375</v>
      </c>
      <c r="G156" s="15">
        <f>SUM(G157:G159)</f>
        <v>3357000</v>
      </c>
      <c r="H156" s="51">
        <f>SUM(H157:H159)</f>
        <v>4115000</v>
      </c>
      <c r="I156" s="51">
        <f>SUM(I157:I159)</f>
        <v>4115000</v>
      </c>
      <c r="J156" s="51">
        <f>SUM(J157:J159)</f>
        <v>1603680.19</v>
      </c>
      <c r="K156" s="53">
        <f t="shared" si="5"/>
        <v>38.971572053462936</v>
      </c>
      <c r="L156" s="16"/>
    </row>
    <row r="157" spans="1:12" ht="12.75">
      <c r="A157" s="9">
        <v>151</v>
      </c>
      <c r="B157" s="9" t="s">
        <v>264</v>
      </c>
      <c r="C157" s="9" t="s">
        <v>265</v>
      </c>
      <c r="D157" s="9"/>
      <c r="E157" s="14" t="s">
        <v>404</v>
      </c>
      <c r="F157" s="15">
        <v>2186375</v>
      </c>
      <c r="G157" s="15">
        <v>3208000</v>
      </c>
      <c r="H157" s="51">
        <f>3850000+140000</f>
        <v>3990000</v>
      </c>
      <c r="I157" s="51">
        <f>3850000+140000</f>
        <v>3990000</v>
      </c>
      <c r="J157" s="51">
        <v>1594009.54</v>
      </c>
      <c r="K157" s="53">
        <f t="shared" si="5"/>
        <v>39.95011378446115</v>
      </c>
      <c r="L157" s="16"/>
    </row>
    <row r="158" spans="1:12" ht="12.75">
      <c r="A158" s="9">
        <v>152</v>
      </c>
      <c r="B158" s="9"/>
      <c r="C158" s="9"/>
      <c r="D158" s="9"/>
      <c r="E158" s="14" t="s">
        <v>435</v>
      </c>
      <c r="F158" s="15"/>
      <c r="G158" s="15">
        <v>72000</v>
      </c>
      <c r="H158" s="51">
        <v>75000</v>
      </c>
      <c r="I158" s="51">
        <v>75000</v>
      </c>
      <c r="J158" s="51">
        <v>0</v>
      </c>
      <c r="K158" s="53">
        <f t="shared" si="5"/>
        <v>0</v>
      </c>
      <c r="L158" s="16"/>
    </row>
    <row r="159" spans="1:12" ht="12.75">
      <c r="A159" s="9">
        <v>153</v>
      </c>
      <c r="B159" s="9"/>
      <c r="C159" s="9"/>
      <c r="D159" s="9"/>
      <c r="E159" s="14" t="s">
        <v>161</v>
      </c>
      <c r="F159" s="15">
        <v>35000</v>
      </c>
      <c r="G159" s="15">
        <v>77000</v>
      </c>
      <c r="H159" s="51">
        <v>50000</v>
      </c>
      <c r="I159" s="51">
        <v>50000</v>
      </c>
      <c r="J159" s="51">
        <v>9670.65</v>
      </c>
      <c r="K159" s="53">
        <f t="shared" si="5"/>
        <v>19.3413</v>
      </c>
      <c r="L159" s="16"/>
    </row>
    <row r="160" spans="1:12" ht="12.75">
      <c r="A160" s="9">
        <v>154</v>
      </c>
      <c r="B160" s="9" t="s">
        <v>264</v>
      </c>
      <c r="C160" s="9" t="s">
        <v>265</v>
      </c>
      <c r="D160" s="9">
        <v>4040</v>
      </c>
      <c r="E160" s="14" t="s">
        <v>380</v>
      </c>
      <c r="F160" s="15">
        <f>SUM(F161)</f>
        <v>141732</v>
      </c>
      <c r="G160" s="15">
        <f>SUM(G161)</f>
        <v>220000</v>
      </c>
      <c r="H160" s="51">
        <f>SUM(H161)</f>
        <v>250000</v>
      </c>
      <c r="I160" s="51">
        <f>SUM(I161)</f>
        <v>250000</v>
      </c>
      <c r="J160" s="51">
        <f>SUM(J161)</f>
        <v>237665.77</v>
      </c>
      <c r="K160" s="53">
        <f t="shared" si="5"/>
        <v>95.06630799999999</v>
      </c>
      <c r="L160" s="16"/>
    </row>
    <row r="161" spans="1:12" ht="25.5">
      <c r="A161" s="9">
        <v>155</v>
      </c>
      <c r="B161" s="9" t="s">
        <v>264</v>
      </c>
      <c r="C161" s="9" t="s">
        <v>265</v>
      </c>
      <c r="D161" s="9"/>
      <c r="E161" s="14" t="s">
        <v>169</v>
      </c>
      <c r="F161" s="15">
        <v>141732</v>
      </c>
      <c r="G161" s="15">
        <v>220000</v>
      </c>
      <c r="H161" s="51">
        <v>250000</v>
      </c>
      <c r="I161" s="51">
        <v>250000</v>
      </c>
      <c r="J161" s="51">
        <v>237665.77</v>
      </c>
      <c r="K161" s="53">
        <f t="shared" si="5"/>
        <v>95.06630799999999</v>
      </c>
      <c r="L161" s="16"/>
    </row>
    <row r="162" spans="1:12" ht="12.75">
      <c r="A162" s="9">
        <v>156</v>
      </c>
      <c r="B162" s="9"/>
      <c r="C162" s="9"/>
      <c r="D162" s="9">
        <v>4100</v>
      </c>
      <c r="E162" s="14" t="s">
        <v>406</v>
      </c>
      <c r="F162" s="15">
        <f>SUM(F163)</f>
        <v>9000</v>
      </c>
      <c r="G162" s="15">
        <f>SUM(G163)</f>
        <v>21000</v>
      </c>
      <c r="H162" s="51">
        <f>SUM(H163)</f>
        <v>22500</v>
      </c>
      <c r="I162" s="51">
        <f>SUM(I163)</f>
        <v>22500</v>
      </c>
      <c r="J162" s="51">
        <f>SUM(J163)</f>
        <v>13630</v>
      </c>
      <c r="K162" s="53">
        <f t="shared" si="5"/>
        <v>60.577777777777776</v>
      </c>
      <c r="L162" s="16"/>
    </row>
    <row r="163" spans="1:12" ht="17.25" customHeight="1">
      <c r="A163" s="9">
        <v>157</v>
      </c>
      <c r="B163" s="9"/>
      <c r="C163" s="9"/>
      <c r="D163" s="9"/>
      <c r="E163" s="14" t="s">
        <v>462</v>
      </c>
      <c r="F163" s="15">
        <v>9000</v>
      </c>
      <c r="G163" s="15">
        <v>21000</v>
      </c>
      <c r="H163" s="51">
        <v>22500</v>
      </c>
      <c r="I163" s="51">
        <v>22500</v>
      </c>
      <c r="J163" s="51">
        <v>13630</v>
      </c>
      <c r="K163" s="53">
        <f t="shared" si="5"/>
        <v>60.577777777777776</v>
      </c>
      <c r="L163" s="16"/>
    </row>
    <row r="164" spans="1:12" ht="12.75">
      <c r="A164" s="9">
        <v>158</v>
      </c>
      <c r="B164" s="9" t="s">
        <v>264</v>
      </c>
      <c r="C164" s="9" t="s">
        <v>265</v>
      </c>
      <c r="D164" s="9">
        <v>4110</v>
      </c>
      <c r="E164" s="14" t="s">
        <v>334</v>
      </c>
      <c r="F164" s="15">
        <f>SUM(F165)</f>
        <v>440000</v>
      </c>
      <c r="G164" s="15">
        <f>SUM(G165)</f>
        <v>649000</v>
      </c>
      <c r="H164" s="51">
        <f>SUM(H165)</f>
        <v>802000</v>
      </c>
      <c r="I164" s="51">
        <f>SUM(I165)</f>
        <v>802000</v>
      </c>
      <c r="J164" s="51">
        <f>SUM(J165)</f>
        <v>281078.36</v>
      </c>
      <c r="K164" s="53">
        <f t="shared" si="5"/>
        <v>35.047177057356606</v>
      </c>
      <c r="L164" s="16"/>
    </row>
    <row r="165" spans="1:12" ht="12.75">
      <c r="A165" s="9">
        <v>159</v>
      </c>
      <c r="B165" s="9" t="s">
        <v>264</v>
      </c>
      <c r="C165" s="9" t="s">
        <v>265</v>
      </c>
      <c r="D165" s="9"/>
      <c r="E165" s="14" t="s">
        <v>334</v>
      </c>
      <c r="F165" s="15">
        <v>440000</v>
      </c>
      <c r="G165" s="15">
        <v>649000</v>
      </c>
      <c r="H165" s="51">
        <v>802000</v>
      </c>
      <c r="I165" s="51">
        <v>802000</v>
      </c>
      <c r="J165" s="51">
        <v>281078.36</v>
      </c>
      <c r="K165" s="53">
        <f t="shared" si="5"/>
        <v>35.047177057356606</v>
      </c>
      <c r="L165" s="16"/>
    </row>
    <row r="166" spans="1:12" ht="12.75">
      <c r="A166" s="9">
        <v>160</v>
      </c>
      <c r="B166" s="9"/>
      <c r="C166" s="9"/>
      <c r="D166" s="9">
        <v>4120</v>
      </c>
      <c r="E166" s="14" t="s">
        <v>335</v>
      </c>
      <c r="F166" s="15"/>
      <c r="G166" s="15">
        <f>SUM(G167)</f>
        <v>88000</v>
      </c>
      <c r="H166" s="51">
        <f>SUM(H167)</f>
        <v>103515</v>
      </c>
      <c r="I166" s="51">
        <f>SUM(I167)</f>
        <v>103515</v>
      </c>
      <c r="J166" s="51">
        <f>SUM(J167)</f>
        <v>45428.33</v>
      </c>
      <c r="K166" s="53">
        <f t="shared" si="5"/>
        <v>43.88574602714583</v>
      </c>
      <c r="L166" s="16"/>
    </row>
    <row r="167" spans="1:12" ht="12.75">
      <c r="A167" s="9">
        <v>161</v>
      </c>
      <c r="B167" s="9"/>
      <c r="C167" s="9"/>
      <c r="D167" s="9"/>
      <c r="E167" s="14" t="s">
        <v>335</v>
      </c>
      <c r="F167" s="15"/>
      <c r="G167" s="15">
        <v>88000</v>
      </c>
      <c r="H167" s="51">
        <v>103515</v>
      </c>
      <c r="I167" s="51">
        <v>103515</v>
      </c>
      <c r="J167" s="51">
        <v>45428.33</v>
      </c>
      <c r="K167" s="53">
        <f t="shared" si="5"/>
        <v>43.88574602714583</v>
      </c>
      <c r="L167" s="16"/>
    </row>
    <row r="168" spans="1:12" ht="12.75">
      <c r="A168" s="9">
        <v>162</v>
      </c>
      <c r="B168" s="9" t="s">
        <v>264</v>
      </c>
      <c r="C168" s="9" t="s">
        <v>265</v>
      </c>
      <c r="D168" s="9">
        <v>4140</v>
      </c>
      <c r="E168" s="14" t="s">
        <v>147</v>
      </c>
      <c r="F168" s="15">
        <f>SUM(F169)</f>
        <v>12000</v>
      </c>
      <c r="G168" s="15">
        <f>SUM(G169)</f>
        <v>48000</v>
      </c>
      <c r="H168" s="51">
        <f>SUM(H169)</f>
        <v>75000</v>
      </c>
      <c r="I168" s="51">
        <f>SUM(I169)</f>
        <v>75000</v>
      </c>
      <c r="J168" s="51">
        <f>SUM(J169)</f>
        <v>27849</v>
      </c>
      <c r="K168" s="53">
        <f t="shared" si="5"/>
        <v>37.132</v>
      </c>
      <c r="L168" s="16"/>
    </row>
    <row r="169" spans="1:12" ht="12.75">
      <c r="A169" s="9">
        <v>163</v>
      </c>
      <c r="B169" s="9" t="s">
        <v>264</v>
      </c>
      <c r="C169" s="9" t="s">
        <v>265</v>
      </c>
      <c r="D169" s="9"/>
      <c r="E169" s="14" t="s">
        <v>148</v>
      </c>
      <c r="F169" s="15">
        <v>12000</v>
      </c>
      <c r="G169" s="15">
        <v>48000</v>
      </c>
      <c r="H169" s="51">
        <v>75000</v>
      </c>
      <c r="I169" s="51">
        <v>75000</v>
      </c>
      <c r="J169" s="51">
        <v>27849</v>
      </c>
      <c r="K169" s="53">
        <f t="shared" si="5"/>
        <v>37.132</v>
      </c>
      <c r="L169" s="16"/>
    </row>
    <row r="170" spans="1:12" ht="12.75">
      <c r="A170" s="9">
        <v>164</v>
      </c>
      <c r="B170" s="9"/>
      <c r="C170" s="9"/>
      <c r="D170" s="9">
        <v>4170</v>
      </c>
      <c r="E170" s="14" t="s">
        <v>66</v>
      </c>
      <c r="F170" s="15"/>
      <c r="G170" s="15">
        <f>SUM(G171)</f>
        <v>90000</v>
      </c>
      <c r="H170" s="51">
        <f>SUM(H171)</f>
        <v>98000</v>
      </c>
      <c r="I170" s="51">
        <f>SUM(I171)</f>
        <v>98000</v>
      </c>
      <c r="J170" s="51">
        <f>SUM(J171)</f>
        <v>74753</v>
      </c>
      <c r="K170" s="53">
        <f t="shared" si="5"/>
        <v>76.27857142857142</v>
      </c>
      <c r="L170" s="16"/>
    </row>
    <row r="171" spans="1:12" ht="38.25">
      <c r="A171" s="9">
        <v>165</v>
      </c>
      <c r="B171" s="9"/>
      <c r="C171" s="9"/>
      <c r="D171" s="9"/>
      <c r="E171" s="14" t="s">
        <v>466</v>
      </c>
      <c r="F171" s="15"/>
      <c r="G171" s="15">
        <v>90000</v>
      </c>
      <c r="H171" s="51">
        <v>98000</v>
      </c>
      <c r="I171" s="51">
        <v>98000</v>
      </c>
      <c r="J171" s="51">
        <v>74753</v>
      </c>
      <c r="K171" s="53">
        <f t="shared" si="5"/>
        <v>76.27857142857142</v>
      </c>
      <c r="L171" s="16"/>
    </row>
    <row r="172" spans="1:12" ht="12.75">
      <c r="A172" s="9">
        <v>166</v>
      </c>
      <c r="B172" s="9" t="s">
        <v>264</v>
      </c>
      <c r="C172" s="9" t="s">
        <v>265</v>
      </c>
      <c r="D172" s="9">
        <v>4210</v>
      </c>
      <c r="E172" s="14" t="s">
        <v>274</v>
      </c>
      <c r="F172" s="15">
        <f>SUM(F173)</f>
        <v>140000</v>
      </c>
      <c r="G172" s="15">
        <f>SUM(G173)</f>
        <v>165000</v>
      </c>
      <c r="H172" s="51">
        <f>SUM(H173)</f>
        <v>165000</v>
      </c>
      <c r="I172" s="51">
        <f>SUM(I173)</f>
        <v>93498</v>
      </c>
      <c r="J172" s="51">
        <f>SUM(J173)</f>
        <v>70995.49</v>
      </c>
      <c r="K172" s="53">
        <f t="shared" si="5"/>
        <v>75.93262957496417</v>
      </c>
      <c r="L172" s="16"/>
    </row>
    <row r="173" spans="1:12" ht="28.5" customHeight="1">
      <c r="A173" s="9">
        <v>167</v>
      </c>
      <c r="B173" s="9" t="s">
        <v>264</v>
      </c>
      <c r="C173" s="9" t="s">
        <v>265</v>
      </c>
      <c r="D173" s="9"/>
      <c r="E173" s="14" t="s">
        <v>467</v>
      </c>
      <c r="F173" s="15">
        <v>140000</v>
      </c>
      <c r="G173" s="15">
        <v>165000</v>
      </c>
      <c r="H173" s="51">
        <v>165000</v>
      </c>
      <c r="I173" s="51">
        <v>93498</v>
      </c>
      <c r="J173" s="51">
        <v>70995.49</v>
      </c>
      <c r="K173" s="53">
        <f t="shared" si="5"/>
        <v>75.93262957496417</v>
      </c>
      <c r="L173" s="16"/>
    </row>
    <row r="174" spans="1:12" ht="12.75">
      <c r="A174" s="9">
        <v>168</v>
      </c>
      <c r="B174" s="9" t="s">
        <v>264</v>
      </c>
      <c r="C174" s="9" t="s">
        <v>265</v>
      </c>
      <c r="D174" s="9">
        <v>4260</v>
      </c>
      <c r="E174" s="14" t="s">
        <v>276</v>
      </c>
      <c r="F174" s="15">
        <f>SUM(F175)</f>
        <v>48000</v>
      </c>
      <c r="G174" s="15">
        <f>SUM(G175)</f>
        <v>55000</v>
      </c>
      <c r="H174" s="51">
        <f>SUM(H175)</f>
        <v>70000</v>
      </c>
      <c r="I174" s="51">
        <f>SUM(I175)</f>
        <v>70000</v>
      </c>
      <c r="J174" s="51">
        <f>SUM(J175)</f>
        <v>26397.77</v>
      </c>
      <c r="K174" s="53">
        <f t="shared" si="5"/>
        <v>37.7111</v>
      </c>
      <c r="L174" s="16"/>
    </row>
    <row r="175" spans="1:12" ht="12.75">
      <c r="A175" s="9">
        <v>169</v>
      </c>
      <c r="B175" s="9" t="s">
        <v>264</v>
      </c>
      <c r="C175" s="9" t="s">
        <v>265</v>
      </c>
      <c r="D175" s="9"/>
      <c r="E175" s="14" t="s">
        <v>168</v>
      </c>
      <c r="F175" s="15">
        <v>48000</v>
      </c>
      <c r="G175" s="15">
        <v>55000</v>
      </c>
      <c r="H175" s="51">
        <v>70000</v>
      </c>
      <c r="I175" s="51">
        <v>70000</v>
      </c>
      <c r="J175" s="51">
        <v>26397.77</v>
      </c>
      <c r="K175" s="53">
        <f t="shared" si="5"/>
        <v>37.7111</v>
      </c>
      <c r="L175" s="16"/>
    </row>
    <row r="176" spans="1:12" ht="12.75">
      <c r="A176" s="9">
        <v>170</v>
      </c>
      <c r="B176" s="9"/>
      <c r="C176" s="9"/>
      <c r="D176" s="9">
        <v>4270</v>
      </c>
      <c r="E176" s="14" t="s">
        <v>277</v>
      </c>
      <c r="F176" s="15">
        <f>SUM(F177)</f>
        <v>65000</v>
      </c>
      <c r="G176" s="15">
        <f>SUM(G177)</f>
        <v>30000</v>
      </c>
      <c r="H176" s="51">
        <f>SUM(H177)</f>
        <v>35000</v>
      </c>
      <c r="I176" s="51">
        <f>SUM(I177)</f>
        <v>35000</v>
      </c>
      <c r="J176" s="51">
        <f>SUM(J177)</f>
        <v>22533.99</v>
      </c>
      <c r="K176" s="53">
        <f t="shared" si="5"/>
        <v>64.38282857142858</v>
      </c>
      <c r="L176" s="16"/>
    </row>
    <row r="177" spans="1:12" ht="12.75" customHeight="1">
      <c r="A177" s="9">
        <v>171</v>
      </c>
      <c r="B177" s="9"/>
      <c r="C177" s="9"/>
      <c r="D177" s="9"/>
      <c r="E177" s="14" t="s">
        <v>600</v>
      </c>
      <c r="F177" s="15">
        <v>65000</v>
      </c>
      <c r="G177" s="15">
        <v>30000</v>
      </c>
      <c r="H177" s="51">
        <v>35000</v>
      </c>
      <c r="I177" s="51">
        <v>35000</v>
      </c>
      <c r="J177" s="51">
        <v>22533.99</v>
      </c>
      <c r="K177" s="53">
        <f t="shared" si="5"/>
        <v>64.38282857142858</v>
      </c>
      <c r="L177" s="16"/>
    </row>
    <row r="178" spans="1:12" ht="12.75" customHeight="1">
      <c r="A178" s="9">
        <v>172</v>
      </c>
      <c r="B178" s="9"/>
      <c r="C178" s="9"/>
      <c r="D178" s="9">
        <v>4280</v>
      </c>
      <c r="E178" s="14" t="s">
        <v>141</v>
      </c>
      <c r="F178" s="15">
        <f>SUM(F179)</f>
        <v>2000</v>
      </c>
      <c r="G178" s="15">
        <f>SUM(G179)</f>
        <v>4000</v>
      </c>
      <c r="H178" s="51">
        <f>SUM(H179)</f>
        <v>5000</v>
      </c>
      <c r="I178" s="51">
        <f>SUM(I179)</f>
        <v>5000</v>
      </c>
      <c r="J178" s="51">
        <f>SUM(J179)</f>
        <v>2307</v>
      </c>
      <c r="K178" s="53">
        <f t="shared" si="5"/>
        <v>46.14</v>
      </c>
      <c r="L178" s="16"/>
    </row>
    <row r="179" spans="1:12" ht="25.5" customHeight="1">
      <c r="A179" s="9">
        <v>173</v>
      </c>
      <c r="B179" s="9"/>
      <c r="C179" s="9"/>
      <c r="D179" s="9"/>
      <c r="E179" s="14" t="s">
        <v>604</v>
      </c>
      <c r="F179" s="15">
        <v>2000</v>
      </c>
      <c r="G179" s="15">
        <v>4000</v>
      </c>
      <c r="H179" s="51">
        <v>5000</v>
      </c>
      <c r="I179" s="51">
        <v>5000</v>
      </c>
      <c r="J179" s="51">
        <v>2307</v>
      </c>
      <c r="K179" s="53">
        <f t="shared" si="5"/>
        <v>46.14</v>
      </c>
      <c r="L179" s="16"/>
    </row>
    <row r="180" spans="1:12" ht="12.75">
      <c r="A180" s="9">
        <v>174</v>
      </c>
      <c r="B180" s="9" t="s">
        <v>264</v>
      </c>
      <c r="C180" s="9" t="s">
        <v>265</v>
      </c>
      <c r="D180" s="9">
        <v>4300</v>
      </c>
      <c r="E180" s="14" t="s">
        <v>327</v>
      </c>
      <c r="F180" s="15">
        <f>SUM(F181:F183)</f>
        <v>427000</v>
      </c>
      <c r="G180" s="15">
        <f>SUM(G181:G183)</f>
        <v>402750</v>
      </c>
      <c r="H180" s="51">
        <f>SUM(H181:H183)</f>
        <v>428000</v>
      </c>
      <c r="I180" s="51">
        <f>SUM(I181:I183)</f>
        <v>426722</v>
      </c>
      <c r="J180" s="51">
        <f>SUM(J181:J183)</f>
        <v>196245.34999999998</v>
      </c>
      <c r="K180" s="53">
        <f t="shared" si="5"/>
        <v>45.989039702663554</v>
      </c>
      <c r="L180" s="16"/>
    </row>
    <row r="181" spans="1:12" ht="51">
      <c r="A181" s="9">
        <v>175</v>
      </c>
      <c r="B181" s="9" t="s">
        <v>264</v>
      </c>
      <c r="C181" s="9" t="s">
        <v>265</v>
      </c>
      <c r="D181" s="9"/>
      <c r="E181" s="14" t="s">
        <v>436</v>
      </c>
      <c r="F181" s="15">
        <v>374000</v>
      </c>
      <c r="G181" s="15">
        <v>320000</v>
      </c>
      <c r="H181" s="65">
        <v>340000</v>
      </c>
      <c r="I181" s="65">
        <v>338722</v>
      </c>
      <c r="J181" s="51">
        <v>188876.3</v>
      </c>
      <c r="K181" s="53">
        <f t="shared" si="5"/>
        <v>55.76145039294761</v>
      </c>
      <c r="L181" s="16"/>
    </row>
    <row r="182" spans="1:12" ht="12.75">
      <c r="A182" s="9">
        <v>176</v>
      </c>
      <c r="B182" s="9"/>
      <c r="C182" s="9"/>
      <c r="D182" s="9"/>
      <c r="E182" s="14" t="s">
        <v>429</v>
      </c>
      <c r="F182" s="15">
        <v>41000</v>
      </c>
      <c r="G182" s="15">
        <v>72500</v>
      </c>
      <c r="H182" s="51">
        <v>73000</v>
      </c>
      <c r="I182" s="51">
        <v>73000</v>
      </c>
      <c r="J182" s="51">
        <v>0</v>
      </c>
      <c r="K182" s="53">
        <f t="shared" si="5"/>
        <v>0</v>
      </c>
      <c r="L182" s="16"/>
    </row>
    <row r="183" spans="1:12" ht="12.75">
      <c r="A183" s="9">
        <v>177</v>
      </c>
      <c r="B183" s="9"/>
      <c r="C183" s="9"/>
      <c r="D183" s="9"/>
      <c r="E183" s="14" t="s">
        <v>223</v>
      </c>
      <c r="F183" s="15">
        <v>12000</v>
      </c>
      <c r="G183" s="15">
        <v>10250</v>
      </c>
      <c r="H183" s="51">
        <v>15000</v>
      </c>
      <c r="I183" s="51">
        <v>15000</v>
      </c>
      <c r="J183" s="51">
        <v>7369.05</v>
      </c>
      <c r="K183" s="53">
        <f t="shared" si="5"/>
        <v>49.126999999999995</v>
      </c>
      <c r="L183" s="16"/>
    </row>
    <row r="184" spans="1:12" ht="12.75">
      <c r="A184" s="9">
        <v>178</v>
      </c>
      <c r="B184" s="9"/>
      <c r="C184" s="9"/>
      <c r="D184" s="9">
        <v>4350</v>
      </c>
      <c r="E184" s="14" t="s">
        <v>484</v>
      </c>
      <c r="F184" s="15">
        <v>5000</v>
      </c>
      <c r="G184" s="15">
        <f>SUM(G185)</f>
        <v>20000</v>
      </c>
      <c r="H184" s="51">
        <f>SUM(H185)</f>
        <v>22000</v>
      </c>
      <c r="I184" s="51">
        <f>SUM(I185)</f>
        <v>22000</v>
      </c>
      <c r="J184" s="51">
        <f>SUM(J185)</f>
        <v>7542.36</v>
      </c>
      <c r="K184" s="53">
        <f t="shared" si="5"/>
        <v>34.283454545454546</v>
      </c>
      <c r="L184" s="16"/>
    </row>
    <row r="185" spans="1:12" ht="12.75">
      <c r="A185" s="9">
        <v>179</v>
      </c>
      <c r="B185" s="9"/>
      <c r="C185" s="9"/>
      <c r="D185" s="9"/>
      <c r="E185" s="14" t="s">
        <v>484</v>
      </c>
      <c r="F185" s="15">
        <v>5000</v>
      </c>
      <c r="G185" s="15">
        <v>20000</v>
      </c>
      <c r="H185" s="51">
        <v>22000</v>
      </c>
      <c r="I185" s="51">
        <v>22000</v>
      </c>
      <c r="J185" s="51">
        <v>7542.36</v>
      </c>
      <c r="K185" s="53">
        <f t="shared" si="5"/>
        <v>34.283454545454546</v>
      </c>
      <c r="L185" s="16"/>
    </row>
    <row r="186" spans="1:12" ht="25.5">
      <c r="A186" s="9">
        <v>180</v>
      </c>
      <c r="B186" s="9"/>
      <c r="C186" s="9"/>
      <c r="D186" s="9">
        <v>4360</v>
      </c>
      <c r="E186" s="14" t="s">
        <v>617</v>
      </c>
      <c r="F186" s="15"/>
      <c r="G186" s="15">
        <f>SUM(G187)</f>
        <v>25000</v>
      </c>
      <c r="H186" s="51">
        <f>SUM(H187)</f>
        <v>27000</v>
      </c>
      <c r="I186" s="51">
        <f>SUM(I187)</f>
        <v>27000</v>
      </c>
      <c r="J186" s="51">
        <f>SUM(J187)</f>
        <v>11681.79</v>
      </c>
      <c r="K186" s="53">
        <f t="shared" si="5"/>
        <v>43.265888888888895</v>
      </c>
      <c r="L186" s="16"/>
    </row>
    <row r="187" spans="1:12" ht="12.75">
      <c r="A187" s="9">
        <v>181</v>
      </c>
      <c r="B187" s="9"/>
      <c r="C187" s="9"/>
      <c r="D187" s="9"/>
      <c r="E187" s="14" t="s">
        <v>308</v>
      </c>
      <c r="F187" s="15"/>
      <c r="G187" s="15">
        <v>25000</v>
      </c>
      <c r="H187" s="51">
        <v>27000</v>
      </c>
      <c r="I187" s="51">
        <v>27000</v>
      </c>
      <c r="J187" s="51">
        <v>11681.79</v>
      </c>
      <c r="K187" s="53">
        <f t="shared" si="5"/>
        <v>43.265888888888895</v>
      </c>
      <c r="L187" s="16"/>
    </row>
    <row r="188" spans="1:12" ht="25.5">
      <c r="A188" s="9">
        <v>182</v>
      </c>
      <c r="B188" s="9"/>
      <c r="C188" s="9"/>
      <c r="D188" s="9">
        <v>4370</v>
      </c>
      <c r="E188" s="14" t="s">
        <v>618</v>
      </c>
      <c r="F188" s="15"/>
      <c r="G188" s="15">
        <f>SUM(G189)</f>
        <v>85000</v>
      </c>
      <c r="H188" s="51">
        <f>SUM(H189)</f>
        <v>55000</v>
      </c>
      <c r="I188" s="51">
        <f>SUM(I189)</f>
        <v>55000</v>
      </c>
      <c r="J188" s="51">
        <f>SUM(J189)</f>
        <v>15112.17</v>
      </c>
      <c r="K188" s="53">
        <f t="shared" si="5"/>
        <v>27.476672727272728</v>
      </c>
      <c r="L188" s="16"/>
    </row>
    <row r="189" spans="1:12" ht="12.75">
      <c r="A189" s="9">
        <v>183</v>
      </c>
      <c r="B189" s="9"/>
      <c r="C189" s="9"/>
      <c r="D189" s="9"/>
      <c r="E189" s="14" t="s">
        <v>309</v>
      </c>
      <c r="F189" s="15"/>
      <c r="G189" s="15">
        <v>85000</v>
      </c>
      <c r="H189" s="51">
        <v>55000</v>
      </c>
      <c r="I189" s="51">
        <v>55000</v>
      </c>
      <c r="J189" s="51">
        <v>15112.17</v>
      </c>
      <c r="K189" s="53">
        <f t="shared" si="5"/>
        <v>27.476672727272728</v>
      </c>
      <c r="L189" s="16"/>
    </row>
    <row r="190" spans="1:12" ht="12.75">
      <c r="A190" s="9">
        <v>184</v>
      </c>
      <c r="B190" s="9"/>
      <c r="C190" s="9"/>
      <c r="D190" s="9">
        <v>4380</v>
      </c>
      <c r="E190" s="14" t="s">
        <v>577</v>
      </c>
      <c r="F190" s="15"/>
      <c r="G190" s="15"/>
      <c r="H190" s="51">
        <f>SUM(H191)</f>
        <v>4200</v>
      </c>
      <c r="I190" s="51">
        <f>SUM(I191)</f>
        <v>4200</v>
      </c>
      <c r="J190" s="51">
        <f>SUM(J191)</f>
        <v>0</v>
      </c>
      <c r="K190" s="53">
        <f t="shared" si="5"/>
        <v>0</v>
      </c>
      <c r="L190" s="16"/>
    </row>
    <row r="191" spans="1:12" ht="12.75">
      <c r="A191" s="9">
        <v>185</v>
      </c>
      <c r="B191" s="9"/>
      <c r="C191" s="9"/>
      <c r="D191" s="9"/>
      <c r="E191" s="14" t="s">
        <v>577</v>
      </c>
      <c r="F191" s="15"/>
      <c r="G191" s="15"/>
      <c r="H191" s="51">
        <v>4200</v>
      </c>
      <c r="I191" s="51">
        <v>4200</v>
      </c>
      <c r="J191" s="51">
        <v>0</v>
      </c>
      <c r="K191" s="53">
        <f t="shared" si="5"/>
        <v>0</v>
      </c>
      <c r="L191" s="16"/>
    </row>
    <row r="192" spans="1:12" ht="12.75">
      <c r="A192" s="9">
        <v>186</v>
      </c>
      <c r="B192" s="9" t="s">
        <v>264</v>
      </c>
      <c r="C192" s="9" t="s">
        <v>265</v>
      </c>
      <c r="D192" s="9">
        <v>4410</v>
      </c>
      <c r="E192" s="14" t="s">
        <v>383</v>
      </c>
      <c r="F192" s="15">
        <f>SUM(F193)</f>
        <v>48000</v>
      </c>
      <c r="G192" s="15">
        <f>SUM(G193)</f>
        <v>77000</v>
      </c>
      <c r="H192" s="51">
        <f>SUM(H193)</f>
        <v>85000</v>
      </c>
      <c r="I192" s="51">
        <f>SUM(I193)</f>
        <v>85000</v>
      </c>
      <c r="J192" s="51">
        <f>SUM(J193)</f>
        <v>31876.95</v>
      </c>
      <c r="K192" s="53">
        <f t="shared" si="5"/>
        <v>37.50229411764706</v>
      </c>
      <c r="L192" s="16"/>
    </row>
    <row r="193" spans="1:12" ht="38.25">
      <c r="A193" s="9">
        <v>187</v>
      </c>
      <c r="B193" s="9" t="s">
        <v>264</v>
      </c>
      <c r="C193" s="9" t="s">
        <v>265</v>
      </c>
      <c r="D193" s="9"/>
      <c r="E193" s="14" t="s">
        <v>166</v>
      </c>
      <c r="F193" s="15">
        <v>48000</v>
      </c>
      <c r="G193" s="15">
        <v>77000</v>
      </c>
      <c r="H193" s="51">
        <v>85000</v>
      </c>
      <c r="I193" s="51">
        <v>85000</v>
      </c>
      <c r="J193" s="51">
        <v>31876.95</v>
      </c>
      <c r="K193" s="53">
        <f t="shared" si="5"/>
        <v>37.50229411764706</v>
      </c>
      <c r="L193" s="16"/>
    </row>
    <row r="194" spans="1:12" ht="12.75">
      <c r="A194" s="9">
        <v>188</v>
      </c>
      <c r="B194" s="9"/>
      <c r="C194" s="9"/>
      <c r="D194" s="9">
        <v>4420</v>
      </c>
      <c r="E194" s="14" t="s">
        <v>117</v>
      </c>
      <c r="F194" s="15">
        <v>2000</v>
      </c>
      <c r="G194" s="15">
        <f>SUM(G195)</f>
        <v>3000</v>
      </c>
      <c r="H194" s="51">
        <f>SUM(H195)</f>
        <v>6000</v>
      </c>
      <c r="I194" s="51">
        <f>SUM(I195)</f>
        <v>6000</v>
      </c>
      <c r="J194" s="51">
        <f>SUM(J195)</f>
        <v>0</v>
      </c>
      <c r="K194" s="53">
        <f t="shared" si="5"/>
        <v>0</v>
      </c>
      <c r="L194" s="16"/>
    </row>
    <row r="195" spans="1:12" ht="12.75">
      <c r="A195" s="9">
        <v>189</v>
      </c>
      <c r="B195" s="9"/>
      <c r="C195" s="9"/>
      <c r="D195" s="9"/>
      <c r="E195" s="14" t="s">
        <v>167</v>
      </c>
      <c r="F195" s="15"/>
      <c r="G195" s="15">
        <v>3000</v>
      </c>
      <c r="H195" s="51">
        <v>6000</v>
      </c>
      <c r="I195" s="51">
        <v>6000</v>
      </c>
      <c r="J195" s="51">
        <v>0</v>
      </c>
      <c r="K195" s="53">
        <f t="shared" si="5"/>
        <v>0</v>
      </c>
      <c r="L195" s="16"/>
    </row>
    <row r="196" spans="1:12" ht="12.75">
      <c r="A196" s="9">
        <v>190</v>
      </c>
      <c r="B196" s="9" t="s">
        <v>264</v>
      </c>
      <c r="C196" s="9" t="s">
        <v>265</v>
      </c>
      <c r="D196" s="9">
        <v>4430</v>
      </c>
      <c r="E196" s="14" t="s">
        <v>328</v>
      </c>
      <c r="F196" s="15">
        <f>SUM(F197)</f>
        <v>11500</v>
      </c>
      <c r="G196" s="15">
        <f>SUM(G197)</f>
        <v>12000</v>
      </c>
      <c r="H196" s="51">
        <f>SUM(H197)</f>
        <v>15000</v>
      </c>
      <c r="I196" s="51">
        <f>SUM(I197)</f>
        <v>15000</v>
      </c>
      <c r="J196" s="51">
        <f>SUM(J197)</f>
        <v>10858</v>
      </c>
      <c r="K196" s="53">
        <f t="shared" si="5"/>
        <v>72.38666666666667</v>
      </c>
      <c r="L196" s="16"/>
    </row>
    <row r="197" spans="1:12" ht="12.75">
      <c r="A197" s="9">
        <v>191</v>
      </c>
      <c r="B197" s="9" t="s">
        <v>264</v>
      </c>
      <c r="C197" s="9" t="s">
        <v>265</v>
      </c>
      <c r="D197" s="9"/>
      <c r="E197" s="14" t="s">
        <v>344</v>
      </c>
      <c r="F197" s="15">
        <v>11500</v>
      </c>
      <c r="G197" s="15">
        <v>12000</v>
      </c>
      <c r="H197" s="51">
        <v>15000</v>
      </c>
      <c r="I197" s="51">
        <v>15000</v>
      </c>
      <c r="J197" s="51">
        <v>10858</v>
      </c>
      <c r="K197" s="53">
        <f t="shared" si="5"/>
        <v>72.38666666666667</v>
      </c>
      <c r="L197" s="16"/>
    </row>
    <row r="198" spans="1:12" ht="12.75">
      <c r="A198" s="9">
        <v>192</v>
      </c>
      <c r="B198" s="9" t="s">
        <v>264</v>
      </c>
      <c r="C198" s="9" t="s">
        <v>265</v>
      </c>
      <c r="D198" s="9">
        <v>4440</v>
      </c>
      <c r="E198" s="14" t="s">
        <v>407</v>
      </c>
      <c r="F198" s="15">
        <v>47000</v>
      </c>
      <c r="G198" s="15">
        <f>SUM(G199)</f>
        <v>66540</v>
      </c>
      <c r="H198" s="51">
        <f>SUM(H199)</f>
        <v>56000</v>
      </c>
      <c r="I198" s="51">
        <f>SUM(I199)</f>
        <v>66502</v>
      </c>
      <c r="J198" s="51">
        <f>SUM(J199)</f>
        <v>49876.5</v>
      </c>
      <c r="K198" s="53">
        <f t="shared" si="5"/>
        <v>75</v>
      </c>
      <c r="L198" s="16"/>
    </row>
    <row r="199" spans="1:12" ht="25.5">
      <c r="A199" s="9">
        <v>193</v>
      </c>
      <c r="B199" s="9"/>
      <c r="C199" s="9"/>
      <c r="D199" s="9"/>
      <c r="E199" s="14" t="s">
        <v>170</v>
      </c>
      <c r="F199" s="15"/>
      <c r="G199" s="15">
        <v>66540</v>
      </c>
      <c r="H199" s="51">
        <v>56000</v>
      </c>
      <c r="I199" s="51">
        <v>66502</v>
      </c>
      <c r="J199" s="51">
        <v>49876.5</v>
      </c>
      <c r="K199" s="53">
        <f t="shared" si="5"/>
        <v>75</v>
      </c>
      <c r="L199" s="16"/>
    </row>
    <row r="200" spans="1:12" ht="24.75" customHeight="1">
      <c r="A200" s="9">
        <v>194</v>
      </c>
      <c r="B200" s="9"/>
      <c r="C200" s="9"/>
      <c r="D200" s="9">
        <v>4700</v>
      </c>
      <c r="E200" s="14" t="s">
        <v>562</v>
      </c>
      <c r="F200" s="15"/>
      <c r="G200" s="15">
        <f>SUM(G201)</f>
        <v>40000</v>
      </c>
      <c r="H200" s="51">
        <f>SUM(H201)</f>
        <v>60000</v>
      </c>
      <c r="I200" s="51">
        <f>SUM(I201)</f>
        <v>60000</v>
      </c>
      <c r="J200" s="51">
        <f>SUM(J201)</f>
        <v>25513</v>
      </c>
      <c r="K200" s="53">
        <f aca="true" t="shared" si="6" ref="K200:K263">SUM(J200/I200)*100</f>
        <v>42.52166666666667</v>
      </c>
      <c r="L200" s="16"/>
    </row>
    <row r="201" spans="1:12" ht="12.75">
      <c r="A201" s="9">
        <v>195</v>
      </c>
      <c r="B201" s="9"/>
      <c r="C201" s="9"/>
      <c r="D201" s="9"/>
      <c r="E201" s="14" t="s">
        <v>157</v>
      </c>
      <c r="F201" s="15"/>
      <c r="G201" s="15">
        <v>40000</v>
      </c>
      <c r="H201" s="51">
        <v>60000</v>
      </c>
      <c r="I201" s="51">
        <v>60000</v>
      </c>
      <c r="J201" s="51">
        <v>25513</v>
      </c>
      <c r="K201" s="53">
        <f t="shared" si="6"/>
        <v>42.52166666666667</v>
      </c>
      <c r="L201" s="16"/>
    </row>
    <row r="202" spans="1:12" ht="25.5">
      <c r="A202" s="9">
        <v>196</v>
      </c>
      <c r="B202" s="9"/>
      <c r="C202" s="9"/>
      <c r="D202" s="9">
        <v>4740</v>
      </c>
      <c r="E202" s="14" t="s">
        <v>123</v>
      </c>
      <c r="F202" s="15"/>
      <c r="G202" s="15">
        <f>SUM(G203)</f>
        <v>14000</v>
      </c>
      <c r="H202" s="51">
        <f>SUM(H203)</f>
        <v>22000</v>
      </c>
      <c r="I202" s="51">
        <f>SUM(I203)</f>
        <v>22000</v>
      </c>
      <c r="J202" s="51">
        <f>SUM(J203)</f>
        <v>4856.21</v>
      </c>
      <c r="K202" s="53">
        <f t="shared" si="6"/>
        <v>22.073681818181818</v>
      </c>
      <c r="L202" s="16"/>
    </row>
    <row r="203" spans="1:12" ht="28.5" customHeight="1">
      <c r="A203" s="9">
        <v>197</v>
      </c>
      <c r="B203" s="9"/>
      <c r="C203" s="9"/>
      <c r="D203" s="9"/>
      <c r="E203" s="14" t="s">
        <v>171</v>
      </c>
      <c r="F203" s="15"/>
      <c r="G203" s="15">
        <v>14000</v>
      </c>
      <c r="H203" s="51">
        <v>22000</v>
      </c>
      <c r="I203" s="51">
        <v>22000</v>
      </c>
      <c r="J203" s="51">
        <v>4856.21</v>
      </c>
      <c r="K203" s="53">
        <f t="shared" si="6"/>
        <v>22.073681818181818</v>
      </c>
      <c r="L203" s="16"/>
    </row>
    <row r="204" spans="1:12" ht="12.75">
      <c r="A204" s="9">
        <v>198</v>
      </c>
      <c r="B204" s="9"/>
      <c r="C204" s="9"/>
      <c r="D204" s="9">
        <v>4750</v>
      </c>
      <c r="E204" s="14" t="s">
        <v>667</v>
      </c>
      <c r="F204" s="15"/>
      <c r="G204" s="15">
        <f>SUM(G205)</f>
        <v>70000</v>
      </c>
      <c r="H204" s="51">
        <f>SUM(H205)</f>
        <v>50000</v>
      </c>
      <c r="I204" s="51">
        <f>SUM(I205)</f>
        <v>110000</v>
      </c>
      <c r="J204" s="51">
        <f>SUM(J205)</f>
        <v>35322.29</v>
      </c>
      <c r="K204" s="53">
        <f t="shared" si="6"/>
        <v>32.11117272727273</v>
      </c>
      <c r="L204" s="16"/>
    </row>
    <row r="205" spans="1:12" ht="12.75">
      <c r="A205" s="9">
        <v>199</v>
      </c>
      <c r="B205" s="9"/>
      <c r="C205" s="9"/>
      <c r="D205" s="9"/>
      <c r="E205" s="14" t="s">
        <v>173</v>
      </c>
      <c r="F205" s="15"/>
      <c r="G205" s="15">
        <v>70000</v>
      </c>
      <c r="H205" s="51">
        <v>50000</v>
      </c>
      <c r="I205" s="51">
        <v>110000</v>
      </c>
      <c r="J205" s="51">
        <v>35322.29</v>
      </c>
      <c r="K205" s="53">
        <f t="shared" si="6"/>
        <v>32.11117272727273</v>
      </c>
      <c r="L205" s="16"/>
    </row>
    <row r="206" spans="1:12" ht="12.75">
      <c r="A206" s="9">
        <v>200</v>
      </c>
      <c r="B206" s="9"/>
      <c r="C206" s="9"/>
      <c r="D206" s="9">
        <v>6050</v>
      </c>
      <c r="E206" s="14" t="s">
        <v>76</v>
      </c>
      <c r="F206" s="15"/>
      <c r="G206" s="15">
        <f>SUM(G207)</f>
        <v>100000</v>
      </c>
      <c r="H206" s="51">
        <f>SUM(H207)</f>
        <v>200000</v>
      </c>
      <c r="I206" s="51">
        <f>SUM(I207)</f>
        <v>200000</v>
      </c>
      <c r="J206" s="51">
        <f>SUM(J207)</f>
        <v>0</v>
      </c>
      <c r="K206" s="53">
        <f t="shared" si="6"/>
        <v>0</v>
      </c>
      <c r="L206" s="16"/>
    </row>
    <row r="207" spans="1:12" ht="12.75">
      <c r="A207" s="9">
        <v>201</v>
      </c>
      <c r="B207" s="9"/>
      <c r="C207" s="9"/>
      <c r="D207" s="9"/>
      <c r="E207" s="14" t="s">
        <v>468</v>
      </c>
      <c r="F207" s="15"/>
      <c r="G207" s="15">
        <v>100000</v>
      </c>
      <c r="H207" s="51">
        <v>200000</v>
      </c>
      <c r="I207" s="51">
        <v>200000</v>
      </c>
      <c r="J207" s="51"/>
      <c r="K207" s="53">
        <f t="shared" si="6"/>
        <v>0</v>
      </c>
      <c r="L207" s="16"/>
    </row>
    <row r="208" spans="1:12" ht="12.75" customHeight="1">
      <c r="A208" s="9">
        <v>202</v>
      </c>
      <c r="B208" s="9" t="s">
        <v>264</v>
      </c>
      <c r="C208" s="9" t="s">
        <v>265</v>
      </c>
      <c r="D208" s="9">
        <v>6060</v>
      </c>
      <c r="E208" s="14" t="s">
        <v>408</v>
      </c>
      <c r="F208" s="15">
        <f>SUM(F209)</f>
        <v>70000</v>
      </c>
      <c r="G208" s="15">
        <f>SUM(G209)</f>
        <v>120000</v>
      </c>
      <c r="H208" s="51">
        <f>SUM(H209)</f>
        <v>90000</v>
      </c>
      <c r="I208" s="51">
        <f>SUM(I209)</f>
        <v>90000</v>
      </c>
      <c r="J208" s="51">
        <f>SUM(J209)</f>
        <v>47017.24</v>
      </c>
      <c r="K208" s="53">
        <f t="shared" si="6"/>
        <v>52.24137777777778</v>
      </c>
      <c r="L208" s="16"/>
    </row>
    <row r="209" spans="1:12" ht="12.75">
      <c r="A209" s="9">
        <v>203</v>
      </c>
      <c r="B209" s="9"/>
      <c r="C209" s="9"/>
      <c r="D209" s="9"/>
      <c r="E209" s="14" t="s">
        <v>469</v>
      </c>
      <c r="F209" s="15">
        <v>70000</v>
      </c>
      <c r="G209" s="15">
        <v>120000</v>
      </c>
      <c r="H209" s="51">
        <v>90000</v>
      </c>
      <c r="I209" s="51">
        <v>90000</v>
      </c>
      <c r="J209" s="51">
        <v>47017.24</v>
      </c>
      <c r="K209" s="53">
        <f t="shared" si="6"/>
        <v>52.24137777777778</v>
      </c>
      <c r="L209" s="16"/>
    </row>
    <row r="210" spans="1:12" ht="12.75">
      <c r="A210" s="9">
        <v>204</v>
      </c>
      <c r="B210" s="9"/>
      <c r="C210" s="26">
        <v>75075</v>
      </c>
      <c r="D210" s="26"/>
      <c r="E210" s="27" t="s">
        <v>310</v>
      </c>
      <c r="F210" s="28"/>
      <c r="G210" s="28">
        <f>SUM(G211+G213)</f>
        <v>70000</v>
      </c>
      <c r="H210" s="55">
        <f>SUM(H211+H213)</f>
        <v>90000</v>
      </c>
      <c r="I210" s="55">
        <f>SUM(I211+I213)</f>
        <v>90000</v>
      </c>
      <c r="J210" s="55">
        <f>SUM(J211+J213)</f>
        <v>29531.7</v>
      </c>
      <c r="K210" s="53">
        <f t="shared" si="6"/>
        <v>32.813</v>
      </c>
      <c r="L210" s="16"/>
    </row>
    <row r="211" spans="1:12" ht="12.75">
      <c r="A211" s="9">
        <v>205</v>
      </c>
      <c r="B211" s="9"/>
      <c r="C211" s="9"/>
      <c r="D211" s="9">
        <v>4210</v>
      </c>
      <c r="E211" s="14" t="s">
        <v>274</v>
      </c>
      <c r="F211" s="15"/>
      <c r="G211" s="15">
        <f>SUM(G212)</f>
        <v>15000</v>
      </c>
      <c r="H211" s="51">
        <f>SUM(H212)</f>
        <v>25000</v>
      </c>
      <c r="I211" s="51">
        <f>SUM(I212)</f>
        <v>25000</v>
      </c>
      <c r="J211" s="51">
        <f>SUM(J212)</f>
        <v>119.3</v>
      </c>
      <c r="K211" s="53">
        <f t="shared" si="6"/>
        <v>0.4772</v>
      </c>
      <c r="L211" s="16"/>
    </row>
    <row r="212" spans="1:12" ht="12.75">
      <c r="A212" s="9">
        <v>206</v>
      </c>
      <c r="B212" s="9"/>
      <c r="C212" s="9"/>
      <c r="D212" s="9"/>
      <c r="E212" s="14" t="s">
        <v>174</v>
      </c>
      <c r="F212" s="15"/>
      <c r="G212" s="15">
        <v>15000</v>
      </c>
      <c r="H212" s="51">
        <v>25000</v>
      </c>
      <c r="I212" s="51">
        <v>25000</v>
      </c>
      <c r="J212" s="51">
        <v>119.3</v>
      </c>
      <c r="K212" s="53">
        <f t="shared" si="6"/>
        <v>0.4772</v>
      </c>
      <c r="L212" s="16"/>
    </row>
    <row r="213" spans="1:12" ht="12.75">
      <c r="A213" s="9">
        <v>207</v>
      </c>
      <c r="B213" s="9"/>
      <c r="C213" s="9"/>
      <c r="D213" s="9">
        <v>4300</v>
      </c>
      <c r="E213" s="14" t="s">
        <v>327</v>
      </c>
      <c r="F213" s="15"/>
      <c r="G213" s="15">
        <f>SUM(G214)</f>
        <v>55000</v>
      </c>
      <c r="H213" s="51">
        <f>SUM(H214)</f>
        <v>65000</v>
      </c>
      <c r="I213" s="51">
        <f>SUM(I214)</f>
        <v>65000</v>
      </c>
      <c r="J213" s="51">
        <f>SUM(J214)</f>
        <v>29412.4</v>
      </c>
      <c r="K213" s="53">
        <f t="shared" si="6"/>
        <v>45.24984615384616</v>
      </c>
      <c r="L213" s="16"/>
    </row>
    <row r="214" spans="1:12" ht="12.75">
      <c r="A214" s="9">
        <v>208</v>
      </c>
      <c r="B214" s="9"/>
      <c r="C214" s="9"/>
      <c r="D214" s="9"/>
      <c r="E214" s="14" t="s">
        <v>175</v>
      </c>
      <c r="F214" s="15"/>
      <c r="G214" s="15">
        <v>55000</v>
      </c>
      <c r="H214" s="51">
        <v>65000</v>
      </c>
      <c r="I214" s="51">
        <v>65000</v>
      </c>
      <c r="J214" s="51">
        <v>29412.4</v>
      </c>
      <c r="K214" s="53">
        <f t="shared" si="6"/>
        <v>45.24984615384616</v>
      </c>
      <c r="L214" s="16"/>
    </row>
    <row r="215" spans="1:12" ht="12.75">
      <c r="A215" s="9">
        <v>209</v>
      </c>
      <c r="B215" s="9" t="s">
        <v>264</v>
      </c>
      <c r="C215" s="13">
        <v>75095</v>
      </c>
      <c r="D215" s="13" t="s">
        <v>266</v>
      </c>
      <c r="E215" s="18" t="s">
        <v>330</v>
      </c>
      <c r="F215" s="19" t="e">
        <f>SUM(F216+F223+#REF!+F226)</f>
        <v>#REF!</v>
      </c>
      <c r="G215" s="19" t="e">
        <f>SUM(G216+G223+#REF!+G226)</f>
        <v>#REF!</v>
      </c>
      <c r="H215" s="53">
        <f>SUM(H216+H223+H226)</f>
        <v>64500</v>
      </c>
      <c r="I215" s="53">
        <f>SUM(I216+I222+I223+I226)</f>
        <v>67300</v>
      </c>
      <c r="J215" s="53">
        <f>SUM(J216+J222+J223+J226)</f>
        <v>19260.110000000004</v>
      </c>
      <c r="K215" s="53">
        <f t="shared" si="6"/>
        <v>28.61829123328381</v>
      </c>
      <c r="L215" s="20"/>
    </row>
    <row r="216" spans="1:12" ht="26.25" customHeight="1">
      <c r="A216" s="9">
        <v>210</v>
      </c>
      <c r="B216" s="9" t="s">
        <v>264</v>
      </c>
      <c r="C216" s="9" t="s">
        <v>265</v>
      </c>
      <c r="D216" s="9">
        <v>2900</v>
      </c>
      <c r="E216" s="14" t="s">
        <v>236</v>
      </c>
      <c r="F216" s="15">
        <f>SUM(F217:F219)</f>
        <v>11620</v>
      </c>
      <c r="G216" s="15">
        <f>SUM(G217:G220)</f>
        <v>42500</v>
      </c>
      <c r="H216" s="51">
        <f>SUM(H217:H220)</f>
        <v>52500</v>
      </c>
      <c r="I216" s="51">
        <f>SUM(I217:I220)</f>
        <v>52500</v>
      </c>
      <c r="J216" s="51">
        <f>SUM(J217:J220)</f>
        <v>18268.620000000003</v>
      </c>
      <c r="K216" s="53">
        <f t="shared" si="6"/>
        <v>34.79737142857143</v>
      </c>
      <c r="L216" s="16"/>
    </row>
    <row r="217" spans="1:12" ht="12.75">
      <c r="A217" s="9">
        <v>211</v>
      </c>
      <c r="B217" s="9" t="s">
        <v>264</v>
      </c>
      <c r="C217" s="9" t="s">
        <v>265</v>
      </c>
      <c r="D217" s="9"/>
      <c r="E217" s="14" t="s">
        <v>718</v>
      </c>
      <c r="F217" s="15">
        <v>7000</v>
      </c>
      <c r="G217" s="15">
        <v>7500</v>
      </c>
      <c r="H217" s="51">
        <v>7500</v>
      </c>
      <c r="I217" s="51">
        <v>7700</v>
      </c>
      <c r="J217" s="51">
        <v>7700</v>
      </c>
      <c r="K217" s="53">
        <f t="shared" si="6"/>
        <v>100</v>
      </c>
      <c r="L217" s="15"/>
    </row>
    <row r="218" spans="1:12" ht="12.75">
      <c r="A218" s="9">
        <v>212</v>
      </c>
      <c r="B218" s="9"/>
      <c r="C218" s="9"/>
      <c r="D218" s="9"/>
      <c r="E218" s="14" t="s">
        <v>75</v>
      </c>
      <c r="F218" s="15">
        <v>3200</v>
      </c>
      <c r="G218" s="15">
        <v>5000</v>
      </c>
      <c r="H218" s="51">
        <v>5000</v>
      </c>
      <c r="I218" s="51">
        <v>4800</v>
      </c>
      <c r="J218" s="51">
        <v>4370.22</v>
      </c>
      <c r="K218" s="53">
        <f t="shared" si="6"/>
        <v>91.04625</v>
      </c>
      <c r="L218" s="16"/>
    </row>
    <row r="219" spans="1:12" ht="12.75">
      <c r="A219" s="9">
        <v>213</v>
      </c>
      <c r="B219" s="9"/>
      <c r="C219" s="9"/>
      <c r="D219" s="9"/>
      <c r="E219" s="14" t="s">
        <v>311</v>
      </c>
      <c r="F219" s="15">
        <v>1420</v>
      </c>
      <c r="G219" s="15">
        <v>10000</v>
      </c>
      <c r="H219" s="51">
        <v>10000</v>
      </c>
      <c r="I219" s="51">
        <v>10000</v>
      </c>
      <c r="J219" s="51">
        <v>6198.4</v>
      </c>
      <c r="K219" s="53">
        <f t="shared" si="6"/>
        <v>61.983999999999995</v>
      </c>
      <c r="L219" s="16"/>
    </row>
    <row r="220" spans="1:12" ht="39.75" customHeight="1">
      <c r="A220" s="9">
        <v>214</v>
      </c>
      <c r="B220" s="9"/>
      <c r="C220" s="9"/>
      <c r="D220" s="9"/>
      <c r="E220" s="14" t="s">
        <v>15</v>
      </c>
      <c r="F220" s="15"/>
      <c r="G220" s="15">
        <v>20000</v>
      </c>
      <c r="H220" s="65">
        <v>30000</v>
      </c>
      <c r="I220" s="65">
        <v>30000</v>
      </c>
      <c r="J220" s="51">
        <v>0</v>
      </c>
      <c r="K220" s="53">
        <f t="shared" si="6"/>
        <v>0</v>
      </c>
      <c r="L220" s="16"/>
    </row>
    <row r="221" spans="1:12" ht="17.25" customHeight="1">
      <c r="A221" s="9">
        <v>215</v>
      </c>
      <c r="B221" s="9"/>
      <c r="C221" s="9"/>
      <c r="D221" s="9">
        <v>4170</v>
      </c>
      <c r="E221" s="14" t="s">
        <v>66</v>
      </c>
      <c r="F221" s="15"/>
      <c r="G221" s="15"/>
      <c r="H221" s="65">
        <f>SUM(H222)</f>
        <v>0</v>
      </c>
      <c r="I221" s="65">
        <f>SUM(I222)</f>
        <v>1800</v>
      </c>
      <c r="J221" s="65">
        <f>SUM(J222)</f>
        <v>0</v>
      </c>
      <c r="K221" s="53">
        <f t="shared" si="6"/>
        <v>0</v>
      </c>
      <c r="L221" s="16"/>
    </row>
    <row r="222" spans="1:12" ht="12.75" customHeight="1">
      <c r="A222" s="9">
        <v>216</v>
      </c>
      <c r="B222" s="9"/>
      <c r="C222" s="9"/>
      <c r="D222" s="9"/>
      <c r="E222" s="14" t="s">
        <v>66</v>
      </c>
      <c r="F222" s="15"/>
      <c r="G222" s="15"/>
      <c r="H222" s="65">
        <v>0</v>
      </c>
      <c r="I222" s="65">
        <v>1800</v>
      </c>
      <c r="J222" s="51">
        <v>0</v>
      </c>
      <c r="K222" s="53">
        <f t="shared" si="6"/>
        <v>0</v>
      </c>
      <c r="L222" s="16"/>
    </row>
    <row r="223" spans="1:12" ht="12.75">
      <c r="A223" s="9">
        <v>217</v>
      </c>
      <c r="B223" s="9"/>
      <c r="C223" s="9"/>
      <c r="D223" s="9">
        <v>4210</v>
      </c>
      <c r="E223" s="14" t="s">
        <v>274</v>
      </c>
      <c r="F223" s="15">
        <f>SUM(F224:F224)</f>
        <v>500</v>
      </c>
      <c r="G223" s="15">
        <f>SUM(G224:G224)</f>
        <v>2000</v>
      </c>
      <c r="H223" s="51">
        <f>SUM(H224:H224)</f>
        <v>2000</v>
      </c>
      <c r="I223" s="51">
        <f>SUM(I224:I225)</f>
        <v>3000</v>
      </c>
      <c r="J223" s="51">
        <f>SUM(J224:J225)</f>
        <v>991.49</v>
      </c>
      <c r="K223" s="53">
        <f t="shared" si="6"/>
        <v>33.04966666666667</v>
      </c>
      <c r="L223" s="16"/>
    </row>
    <row r="224" spans="1:12" ht="12.75">
      <c r="A224" s="9">
        <v>218</v>
      </c>
      <c r="B224" s="9"/>
      <c r="C224" s="9"/>
      <c r="D224" s="9"/>
      <c r="E224" s="14" t="s">
        <v>19</v>
      </c>
      <c r="F224" s="15">
        <v>500</v>
      </c>
      <c r="G224" s="15">
        <v>2000</v>
      </c>
      <c r="H224" s="51">
        <v>2000</v>
      </c>
      <c r="I224" s="51">
        <v>2000</v>
      </c>
      <c r="J224" s="51">
        <v>991.49</v>
      </c>
      <c r="K224" s="53">
        <f t="shared" si="6"/>
        <v>49.5745</v>
      </c>
      <c r="L224" s="16"/>
    </row>
    <row r="225" spans="1:12" ht="12.75">
      <c r="A225" s="9">
        <v>219</v>
      </c>
      <c r="B225" s="9"/>
      <c r="C225" s="9"/>
      <c r="D225" s="9"/>
      <c r="E225" s="14" t="s">
        <v>493</v>
      </c>
      <c r="F225" s="15"/>
      <c r="G225" s="15"/>
      <c r="H225" s="51">
        <v>0</v>
      </c>
      <c r="I225" s="51">
        <v>1000</v>
      </c>
      <c r="J225" s="51">
        <v>0</v>
      </c>
      <c r="K225" s="53">
        <f t="shared" si="6"/>
        <v>0</v>
      </c>
      <c r="L225" s="16"/>
    </row>
    <row r="226" spans="1:12" ht="12.75">
      <c r="A226" s="9">
        <v>220</v>
      </c>
      <c r="B226" s="9"/>
      <c r="C226" s="9"/>
      <c r="D226" s="9">
        <v>4300</v>
      </c>
      <c r="E226" s="14" t="s">
        <v>327</v>
      </c>
      <c r="F226" s="15">
        <f>SUM(F227:F227)</f>
        <v>17000</v>
      </c>
      <c r="G226" s="15">
        <f>SUM(G227:G227)</f>
        <v>3000</v>
      </c>
      <c r="H226" s="51">
        <f>SUM(H227:H227)</f>
        <v>10000</v>
      </c>
      <c r="I226" s="51">
        <f>SUM(I227:I227)</f>
        <v>10000</v>
      </c>
      <c r="J226" s="51">
        <f>SUM(J227:J227)</f>
        <v>0</v>
      </c>
      <c r="K226" s="53">
        <f t="shared" si="6"/>
        <v>0</v>
      </c>
      <c r="L226" s="16"/>
    </row>
    <row r="227" spans="1:12" ht="13.5" customHeight="1">
      <c r="A227" s="9">
        <v>221</v>
      </c>
      <c r="B227" s="9"/>
      <c r="C227" s="9"/>
      <c r="D227" s="9"/>
      <c r="E227" s="14" t="s">
        <v>228</v>
      </c>
      <c r="F227" s="15">
        <v>17000</v>
      </c>
      <c r="G227" s="15">
        <v>3000</v>
      </c>
      <c r="H227" s="51">
        <v>10000</v>
      </c>
      <c r="I227" s="51">
        <v>10000</v>
      </c>
      <c r="J227" s="51">
        <v>0</v>
      </c>
      <c r="K227" s="53">
        <f t="shared" si="6"/>
        <v>0</v>
      </c>
      <c r="L227" s="16"/>
    </row>
    <row r="228" spans="1:12" ht="12.75">
      <c r="A228" s="9">
        <v>222</v>
      </c>
      <c r="B228" s="97" t="s">
        <v>28</v>
      </c>
      <c r="C228" s="98"/>
      <c r="D228" s="98"/>
      <c r="E228" s="98"/>
      <c r="F228" s="21" t="e">
        <f>SUM(F129+F138+F153+F215)</f>
        <v>#REF!</v>
      </c>
      <c r="G228" s="21" t="e">
        <f>SUM(G129+G138+G153+G210+G215)</f>
        <v>#REF!</v>
      </c>
      <c r="H228" s="54">
        <f>SUM(H129+H138+H153+H210+H215)</f>
        <v>7423585</v>
      </c>
      <c r="I228" s="54">
        <f>SUM(I129+I138+I153+I210+I215)</f>
        <v>7424107</v>
      </c>
      <c r="J228" s="54">
        <f>SUM(J129+J138+J153+J210+J215)</f>
        <v>3058397.8000000007</v>
      </c>
      <c r="K228" s="53">
        <f t="shared" si="6"/>
        <v>41.19549731705107</v>
      </c>
      <c r="L228" s="22"/>
    </row>
    <row r="229" spans="1:12" ht="13.5" customHeight="1">
      <c r="A229" s="9">
        <v>223</v>
      </c>
      <c r="B229" s="9">
        <v>751</v>
      </c>
      <c r="C229" s="13">
        <v>75101</v>
      </c>
      <c r="D229" s="13" t="s">
        <v>266</v>
      </c>
      <c r="E229" s="18" t="s">
        <v>415</v>
      </c>
      <c r="F229" s="19">
        <f>SUM(F230+F232+F234)</f>
        <v>2256</v>
      </c>
      <c r="G229" s="19">
        <f>SUM(G230+G232+G234)</f>
        <v>2482</v>
      </c>
      <c r="H229" s="53">
        <f>SUM(H230+H232+H234)</f>
        <v>2509</v>
      </c>
      <c r="I229" s="53">
        <f>SUM(I230+I232+I234)</f>
        <v>2509</v>
      </c>
      <c r="J229" s="53">
        <f>SUM(J230+J232+J234)</f>
        <v>0</v>
      </c>
      <c r="K229" s="53">
        <f t="shared" si="6"/>
        <v>0</v>
      </c>
      <c r="L229" s="20"/>
    </row>
    <row r="230" spans="1:12" ht="12.75">
      <c r="A230" s="9">
        <v>224</v>
      </c>
      <c r="B230" s="9" t="s">
        <v>264</v>
      </c>
      <c r="C230" s="9" t="s">
        <v>265</v>
      </c>
      <c r="D230" s="9">
        <v>4110</v>
      </c>
      <c r="E230" s="14" t="s">
        <v>334</v>
      </c>
      <c r="F230" s="15">
        <f>SUM(F231)</f>
        <v>320</v>
      </c>
      <c r="G230" s="15">
        <f>SUM(G231)</f>
        <v>402</v>
      </c>
      <c r="H230" s="51">
        <f>SUM(H231)</f>
        <v>322</v>
      </c>
      <c r="I230" s="51">
        <f>SUM(I231)</f>
        <v>322</v>
      </c>
      <c r="J230" s="51">
        <f>SUM(J231)</f>
        <v>0</v>
      </c>
      <c r="K230" s="53">
        <f t="shared" si="6"/>
        <v>0</v>
      </c>
      <c r="L230" s="16"/>
    </row>
    <row r="231" spans="1:12" ht="12.75">
      <c r="A231" s="9">
        <v>225</v>
      </c>
      <c r="B231" s="9" t="s">
        <v>264</v>
      </c>
      <c r="C231" s="9" t="s">
        <v>265</v>
      </c>
      <c r="D231" s="9"/>
      <c r="E231" s="14" t="s">
        <v>18</v>
      </c>
      <c r="F231" s="15">
        <v>320</v>
      </c>
      <c r="G231" s="15">
        <v>402</v>
      </c>
      <c r="H231" s="51">
        <v>322</v>
      </c>
      <c r="I231" s="51">
        <v>322</v>
      </c>
      <c r="J231" s="51">
        <v>0</v>
      </c>
      <c r="K231" s="53">
        <f t="shared" si="6"/>
        <v>0</v>
      </c>
      <c r="L231" s="16"/>
    </row>
    <row r="232" spans="1:12" ht="12.75">
      <c r="A232" s="9">
        <v>226</v>
      </c>
      <c r="B232" s="9" t="s">
        <v>264</v>
      </c>
      <c r="C232" s="9" t="s">
        <v>265</v>
      </c>
      <c r="D232" s="9">
        <v>4120</v>
      </c>
      <c r="E232" s="14" t="s">
        <v>335</v>
      </c>
      <c r="F232" s="15">
        <f>SUM(F233)</f>
        <v>46</v>
      </c>
      <c r="G232" s="15">
        <f>SUM(G233)</f>
        <v>60</v>
      </c>
      <c r="H232" s="51">
        <f>SUM(H233)</f>
        <v>52</v>
      </c>
      <c r="I232" s="51">
        <f>SUM(I233)</f>
        <v>52</v>
      </c>
      <c r="J232" s="51">
        <f>SUM(J233)</f>
        <v>0</v>
      </c>
      <c r="K232" s="53">
        <f t="shared" si="6"/>
        <v>0</v>
      </c>
      <c r="L232" s="16"/>
    </row>
    <row r="233" spans="1:12" ht="12.75">
      <c r="A233" s="9">
        <v>227</v>
      </c>
      <c r="B233" s="9" t="s">
        <v>264</v>
      </c>
      <c r="C233" s="9" t="s">
        <v>265</v>
      </c>
      <c r="D233" s="9"/>
      <c r="E233" s="14" t="s">
        <v>410</v>
      </c>
      <c r="F233" s="15">
        <v>46</v>
      </c>
      <c r="G233" s="15">
        <v>60</v>
      </c>
      <c r="H233" s="51">
        <v>52</v>
      </c>
      <c r="I233" s="51">
        <v>52</v>
      </c>
      <c r="J233" s="51">
        <v>0</v>
      </c>
      <c r="K233" s="53">
        <f t="shared" si="6"/>
        <v>0</v>
      </c>
      <c r="L233" s="16"/>
    </row>
    <row r="234" spans="1:12" ht="15">
      <c r="A234" s="9">
        <v>228</v>
      </c>
      <c r="B234" s="9"/>
      <c r="C234" s="9"/>
      <c r="D234" s="9">
        <v>4170</v>
      </c>
      <c r="E234" s="78" t="s">
        <v>66</v>
      </c>
      <c r="F234" s="15">
        <f>SUM(F235)</f>
        <v>1890</v>
      </c>
      <c r="G234" s="15">
        <f>SUM(G235)</f>
        <v>2020</v>
      </c>
      <c r="H234" s="51">
        <f>SUM(H235)</f>
        <v>2135</v>
      </c>
      <c r="I234" s="51">
        <f>SUM(I235)</f>
        <v>2135</v>
      </c>
      <c r="J234" s="51">
        <f>SUM(J235)</f>
        <v>0</v>
      </c>
      <c r="K234" s="53">
        <f t="shared" si="6"/>
        <v>0</v>
      </c>
      <c r="L234" s="16"/>
    </row>
    <row r="235" spans="1:12" ht="12.75">
      <c r="A235" s="9">
        <v>229</v>
      </c>
      <c r="B235" s="9"/>
      <c r="C235" s="9"/>
      <c r="D235" s="9"/>
      <c r="E235" s="14" t="s">
        <v>176</v>
      </c>
      <c r="F235" s="15">
        <v>1890</v>
      </c>
      <c r="G235" s="15">
        <v>2020</v>
      </c>
      <c r="H235" s="51">
        <v>2135</v>
      </c>
      <c r="I235" s="51">
        <v>2135</v>
      </c>
      <c r="J235" s="51">
        <v>0</v>
      </c>
      <c r="K235" s="53">
        <f t="shared" si="6"/>
        <v>0</v>
      </c>
      <c r="L235" s="16"/>
    </row>
    <row r="236" spans="1:12" ht="12.75">
      <c r="A236" s="9">
        <v>230</v>
      </c>
      <c r="B236" s="9"/>
      <c r="C236" s="79">
        <v>75113</v>
      </c>
      <c r="D236" s="9"/>
      <c r="E236" s="27" t="s">
        <v>165</v>
      </c>
      <c r="F236" s="15"/>
      <c r="G236" s="15"/>
      <c r="H236" s="51">
        <f>SUM(H237:H243)</f>
        <v>0</v>
      </c>
      <c r="I236" s="55">
        <f>SUM(I237:I243)</f>
        <v>19092</v>
      </c>
      <c r="J236" s="55">
        <f>SUM(J237:J243)</f>
        <v>19092</v>
      </c>
      <c r="K236" s="53">
        <f t="shared" si="6"/>
        <v>100</v>
      </c>
      <c r="L236" s="16"/>
    </row>
    <row r="237" spans="1:12" s="37" customFormat="1" ht="12.75">
      <c r="A237" s="9">
        <v>231</v>
      </c>
      <c r="B237" s="13"/>
      <c r="C237" s="79"/>
      <c r="D237" s="70">
        <v>3030</v>
      </c>
      <c r="E237" s="68" t="s">
        <v>662</v>
      </c>
      <c r="F237" s="80">
        <v>0</v>
      </c>
      <c r="G237" s="80">
        <v>8910</v>
      </c>
      <c r="H237" s="81">
        <v>0</v>
      </c>
      <c r="I237" s="52">
        <v>8910</v>
      </c>
      <c r="J237" s="52">
        <v>8910</v>
      </c>
      <c r="K237" s="53">
        <f t="shared" si="6"/>
        <v>100</v>
      </c>
      <c r="L237" s="20"/>
    </row>
    <row r="238" spans="1:12" ht="12.75">
      <c r="A238" s="9">
        <v>232</v>
      </c>
      <c r="B238" s="9"/>
      <c r="C238" s="69"/>
      <c r="D238" s="73">
        <v>4110</v>
      </c>
      <c r="E238" s="74" t="s">
        <v>162</v>
      </c>
      <c r="F238" s="71">
        <v>0</v>
      </c>
      <c r="G238" s="71">
        <v>523</v>
      </c>
      <c r="H238" s="72">
        <v>0</v>
      </c>
      <c r="I238" s="52">
        <v>523</v>
      </c>
      <c r="J238" s="52">
        <v>523</v>
      </c>
      <c r="K238" s="53">
        <f t="shared" si="6"/>
        <v>100</v>
      </c>
      <c r="L238" s="16"/>
    </row>
    <row r="239" spans="1:12" ht="12.75">
      <c r="A239" s="9">
        <v>233</v>
      </c>
      <c r="B239" s="9"/>
      <c r="C239" s="75"/>
      <c r="D239" s="67">
        <v>4120</v>
      </c>
      <c r="E239" s="76" t="s">
        <v>163</v>
      </c>
      <c r="F239" s="71">
        <v>0</v>
      </c>
      <c r="G239" s="71">
        <v>85</v>
      </c>
      <c r="H239" s="72">
        <v>0</v>
      </c>
      <c r="I239" s="52">
        <v>85</v>
      </c>
      <c r="J239" s="52">
        <v>85</v>
      </c>
      <c r="K239" s="53">
        <f t="shared" si="6"/>
        <v>100</v>
      </c>
      <c r="L239" s="16"/>
    </row>
    <row r="240" spans="1:12" ht="12.75">
      <c r="A240" s="9">
        <v>234</v>
      </c>
      <c r="B240" s="9"/>
      <c r="C240" s="75"/>
      <c r="D240" s="67">
        <v>4170</v>
      </c>
      <c r="E240" s="91" t="s">
        <v>66</v>
      </c>
      <c r="F240" s="71">
        <v>0</v>
      </c>
      <c r="G240" s="71">
        <v>3980</v>
      </c>
      <c r="H240" s="72">
        <v>0</v>
      </c>
      <c r="I240" s="52">
        <v>3980</v>
      </c>
      <c r="J240" s="52">
        <v>3980</v>
      </c>
      <c r="K240" s="53">
        <f t="shared" si="6"/>
        <v>100</v>
      </c>
      <c r="L240" s="16"/>
    </row>
    <row r="241" spans="1:12" ht="12.75">
      <c r="A241" s="9">
        <v>235</v>
      </c>
      <c r="B241" s="9"/>
      <c r="C241" s="75"/>
      <c r="D241" s="67">
        <v>4210</v>
      </c>
      <c r="E241" s="76" t="s">
        <v>231</v>
      </c>
      <c r="F241" s="71">
        <v>0</v>
      </c>
      <c r="G241" s="72">
        <v>3352.2</v>
      </c>
      <c r="H241" s="72">
        <v>0</v>
      </c>
      <c r="I241" s="52">
        <v>3352.2</v>
      </c>
      <c r="J241" s="52">
        <v>3352.2</v>
      </c>
      <c r="K241" s="53">
        <f t="shared" si="6"/>
        <v>100</v>
      </c>
      <c r="L241" s="16"/>
    </row>
    <row r="242" spans="1:12" ht="12.75">
      <c r="A242" s="9">
        <v>236</v>
      </c>
      <c r="B242" s="9"/>
      <c r="C242" s="75"/>
      <c r="D242" s="73">
        <v>4410</v>
      </c>
      <c r="E242" s="77" t="s">
        <v>164</v>
      </c>
      <c r="F242" s="71">
        <v>0</v>
      </c>
      <c r="G242" s="71">
        <v>1400</v>
      </c>
      <c r="H242" s="72">
        <v>0</v>
      </c>
      <c r="I242" s="52">
        <v>1400</v>
      </c>
      <c r="J242" s="52">
        <v>1400</v>
      </c>
      <c r="K242" s="53">
        <f t="shared" si="6"/>
        <v>100</v>
      </c>
      <c r="L242" s="16"/>
    </row>
    <row r="243" spans="1:12" ht="12.75">
      <c r="A243" s="9">
        <v>237</v>
      </c>
      <c r="B243" s="9"/>
      <c r="C243" s="75"/>
      <c r="D243" s="73">
        <v>4750</v>
      </c>
      <c r="E243" s="77" t="s">
        <v>657</v>
      </c>
      <c r="F243" s="71">
        <v>0</v>
      </c>
      <c r="G243" s="72">
        <v>841.8</v>
      </c>
      <c r="H243" s="72">
        <v>0</v>
      </c>
      <c r="I243" s="52">
        <v>841.8</v>
      </c>
      <c r="J243" s="52">
        <v>841.8</v>
      </c>
      <c r="K243" s="53">
        <f t="shared" si="6"/>
        <v>100</v>
      </c>
      <c r="L243" s="16"/>
    </row>
    <row r="244" spans="1:12" ht="27.75" customHeight="1">
      <c r="A244" s="9">
        <v>238</v>
      </c>
      <c r="B244" s="106" t="s">
        <v>29</v>
      </c>
      <c r="C244" s="98"/>
      <c r="D244" s="98"/>
      <c r="E244" s="98"/>
      <c r="F244" s="21" t="e">
        <f>SUM(F229+#REF!)</f>
        <v>#REF!</v>
      </c>
      <c r="G244" s="21">
        <f>SUM(G229)</f>
        <v>2482</v>
      </c>
      <c r="H244" s="54">
        <f>SUM(H229)</f>
        <v>2509</v>
      </c>
      <c r="I244" s="54">
        <f>SUM(I229+I236)</f>
        <v>21601</v>
      </c>
      <c r="J244" s="54">
        <f>SUM(J229+J236)</f>
        <v>19092</v>
      </c>
      <c r="K244" s="53">
        <f t="shared" si="6"/>
        <v>88.38479700013889</v>
      </c>
      <c r="L244" s="22"/>
    </row>
    <row r="245" spans="1:12" ht="12.75">
      <c r="A245" s="9">
        <v>239</v>
      </c>
      <c r="B245" s="9">
        <v>754</v>
      </c>
      <c r="C245" s="13">
        <v>75404</v>
      </c>
      <c r="D245" s="13"/>
      <c r="E245" s="18" t="s">
        <v>244</v>
      </c>
      <c r="F245" s="19" t="e">
        <f>SUM(#REF!+#REF!+#REF!)</f>
        <v>#REF!</v>
      </c>
      <c r="G245" s="19" t="e">
        <f>SUM(G246+#REF!)</f>
        <v>#REF!</v>
      </c>
      <c r="H245" s="53">
        <f>SUM(H246)</f>
        <v>97000</v>
      </c>
      <c r="I245" s="53">
        <f>SUM(I246)</f>
        <v>97000</v>
      </c>
      <c r="J245" s="53">
        <f>SUM(J246)</f>
        <v>12000</v>
      </c>
      <c r="K245" s="53">
        <f t="shared" si="6"/>
        <v>12.371134020618557</v>
      </c>
      <c r="L245" s="20"/>
    </row>
    <row r="246" spans="1:12" ht="12.75">
      <c r="A246" s="9">
        <v>240</v>
      </c>
      <c r="B246" s="9"/>
      <c r="C246" s="9"/>
      <c r="D246" s="9">
        <v>3000</v>
      </c>
      <c r="E246" s="14" t="s">
        <v>252</v>
      </c>
      <c r="F246" s="15"/>
      <c r="G246" s="15">
        <f>SUM(G247:G249)</f>
        <v>100000</v>
      </c>
      <c r="H246" s="51">
        <f>SUM(H247:H249)</f>
        <v>97000</v>
      </c>
      <c r="I246" s="51">
        <f>SUM(I247:I249)</f>
        <v>97000</v>
      </c>
      <c r="J246" s="51">
        <f>SUM(J247:J249)</f>
        <v>12000</v>
      </c>
      <c r="K246" s="53">
        <f t="shared" si="6"/>
        <v>12.371134020618557</v>
      </c>
      <c r="L246" s="16"/>
    </row>
    <row r="247" spans="1:12" ht="12.75">
      <c r="A247" s="9">
        <v>241</v>
      </c>
      <c r="B247" s="9"/>
      <c r="C247" s="9"/>
      <c r="D247" s="9"/>
      <c r="E247" s="14" t="s">
        <v>345</v>
      </c>
      <c r="F247" s="15"/>
      <c r="G247" s="15">
        <v>10000</v>
      </c>
      <c r="H247" s="51">
        <v>20000</v>
      </c>
      <c r="I247" s="51">
        <v>20000</v>
      </c>
      <c r="J247" s="51">
        <v>6300</v>
      </c>
      <c r="K247" s="53">
        <f t="shared" si="6"/>
        <v>31.5</v>
      </c>
      <c r="L247" s="16"/>
    </row>
    <row r="248" spans="1:12" ht="12.75">
      <c r="A248" s="9">
        <v>242</v>
      </c>
      <c r="B248" s="9"/>
      <c r="C248" s="9"/>
      <c r="D248" s="9"/>
      <c r="E248" s="14" t="s">
        <v>723</v>
      </c>
      <c r="F248" s="15"/>
      <c r="G248" s="15">
        <v>10000</v>
      </c>
      <c r="H248" s="51">
        <v>17000</v>
      </c>
      <c r="I248" s="51">
        <v>17000</v>
      </c>
      <c r="J248" s="51">
        <v>0</v>
      </c>
      <c r="K248" s="53">
        <f t="shared" si="6"/>
        <v>0</v>
      </c>
      <c r="L248" s="16"/>
    </row>
    <row r="249" spans="1:12" ht="27.75" customHeight="1">
      <c r="A249" s="9">
        <v>243</v>
      </c>
      <c r="B249" s="9"/>
      <c r="C249" s="9"/>
      <c r="D249" s="9"/>
      <c r="E249" s="14" t="s">
        <v>521</v>
      </c>
      <c r="F249" s="15"/>
      <c r="G249" s="15">
        <v>80000</v>
      </c>
      <c r="H249" s="51">
        <v>60000</v>
      </c>
      <c r="I249" s="51">
        <v>60000</v>
      </c>
      <c r="J249" s="51">
        <v>5700</v>
      </c>
      <c r="K249" s="53">
        <f t="shared" si="6"/>
        <v>9.5</v>
      </c>
      <c r="L249" s="16"/>
    </row>
    <row r="250" spans="1:12" ht="12.75">
      <c r="A250" s="9">
        <v>244</v>
      </c>
      <c r="B250" s="9" t="s">
        <v>264</v>
      </c>
      <c r="C250" s="13">
        <v>75412</v>
      </c>
      <c r="D250" s="13" t="s">
        <v>266</v>
      </c>
      <c r="E250" s="18" t="s">
        <v>411</v>
      </c>
      <c r="F250" s="19">
        <f>SUM(F251+F253+F258+F264+F272+F274)</f>
        <v>105300</v>
      </c>
      <c r="G250" s="19">
        <f>SUM(G251+G253+G258+G262+G264+G270+G272+G274+G260+G268)</f>
        <v>286700</v>
      </c>
      <c r="H250" s="53">
        <f>SUM(H251+H253+H258+H262+H264+H270+H272+H274+H260+H268)</f>
        <v>386200</v>
      </c>
      <c r="I250" s="53">
        <f>SUM(I251+I253+I258+I262+I264+I270+I272+I274+I260+I268)</f>
        <v>386200</v>
      </c>
      <c r="J250" s="53">
        <f>SUM(J251+J253+J258+J262+J264+J270+J272+J274+J260+J268)</f>
        <v>5562.4</v>
      </c>
      <c r="K250" s="53">
        <f t="shared" si="6"/>
        <v>1.4402900051786638</v>
      </c>
      <c r="L250" s="20"/>
    </row>
    <row r="251" spans="1:12" ht="12.75">
      <c r="A251" s="9">
        <v>245</v>
      </c>
      <c r="B251" s="9" t="s">
        <v>264</v>
      </c>
      <c r="C251" s="9" t="s">
        <v>265</v>
      </c>
      <c r="D251" s="9">
        <v>3030</v>
      </c>
      <c r="E251" s="14" t="s">
        <v>268</v>
      </c>
      <c r="F251" s="15">
        <f>SUM(F252)</f>
        <v>8500</v>
      </c>
      <c r="G251" s="15">
        <f>SUM(G252)</f>
        <v>12000</v>
      </c>
      <c r="H251" s="51">
        <f>SUM(H252)</f>
        <v>11000</v>
      </c>
      <c r="I251" s="51">
        <f>SUM(I252)</f>
        <v>11000</v>
      </c>
      <c r="J251" s="51">
        <f>SUM(J252)</f>
        <v>0</v>
      </c>
      <c r="K251" s="53">
        <f t="shared" si="6"/>
        <v>0</v>
      </c>
      <c r="L251" s="16"/>
    </row>
    <row r="252" spans="1:12" ht="12.75">
      <c r="A252" s="9">
        <v>246</v>
      </c>
      <c r="B252" s="9" t="s">
        <v>264</v>
      </c>
      <c r="C252" s="9" t="s">
        <v>265</v>
      </c>
      <c r="D252" s="9"/>
      <c r="E252" s="14" t="s">
        <v>346</v>
      </c>
      <c r="F252" s="15">
        <v>8500</v>
      </c>
      <c r="G252" s="15">
        <v>12000</v>
      </c>
      <c r="H252" s="51">
        <v>11000</v>
      </c>
      <c r="I252" s="51">
        <v>11000</v>
      </c>
      <c r="J252" s="51">
        <v>0</v>
      </c>
      <c r="K252" s="53">
        <f t="shared" si="6"/>
        <v>0</v>
      </c>
      <c r="L252" s="16"/>
    </row>
    <row r="253" spans="1:12" ht="12.75">
      <c r="A253" s="9">
        <v>247</v>
      </c>
      <c r="B253" s="9" t="s">
        <v>264</v>
      </c>
      <c r="C253" s="9" t="s">
        <v>265</v>
      </c>
      <c r="D253" s="9">
        <v>4210</v>
      </c>
      <c r="E253" s="14" t="s">
        <v>274</v>
      </c>
      <c r="F253" s="15">
        <f>SUM(F254:F257)</f>
        <v>28000</v>
      </c>
      <c r="G253" s="15">
        <f>SUM(G254:G257)</f>
        <v>41000</v>
      </c>
      <c r="H253" s="51">
        <f>SUM(H254:H257)</f>
        <v>40000</v>
      </c>
      <c r="I253" s="51">
        <f>SUM(I254:I257)</f>
        <v>40000</v>
      </c>
      <c r="J253" s="51">
        <f>SUM(J254:J257)</f>
        <v>2952.4</v>
      </c>
      <c r="K253" s="53">
        <f t="shared" si="6"/>
        <v>7.381</v>
      </c>
      <c r="L253" s="16"/>
    </row>
    <row r="254" spans="1:12" ht="12.75">
      <c r="A254" s="9">
        <v>248</v>
      </c>
      <c r="B254" s="9" t="s">
        <v>264</v>
      </c>
      <c r="C254" s="9" t="s">
        <v>265</v>
      </c>
      <c r="D254" s="9"/>
      <c r="E254" s="14" t="s">
        <v>746</v>
      </c>
      <c r="F254" s="15">
        <v>4500</v>
      </c>
      <c r="G254" s="15">
        <v>10000</v>
      </c>
      <c r="H254" s="51">
        <v>10000</v>
      </c>
      <c r="I254" s="51">
        <v>10000</v>
      </c>
      <c r="J254" s="51">
        <v>0</v>
      </c>
      <c r="K254" s="53">
        <f t="shared" si="6"/>
        <v>0</v>
      </c>
      <c r="L254" s="16"/>
    </row>
    <row r="255" spans="1:12" ht="12.75">
      <c r="A255" s="9">
        <v>249</v>
      </c>
      <c r="B255" s="9" t="s">
        <v>264</v>
      </c>
      <c r="C255" s="9" t="s">
        <v>265</v>
      </c>
      <c r="D255" s="9"/>
      <c r="E255" s="14" t="s">
        <v>412</v>
      </c>
      <c r="F255" s="15">
        <v>10000</v>
      </c>
      <c r="G255" s="15">
        <v>10000</v>
      </c>
      <c r="H255" s="51">
        <v>9000</v>
      </c>
      <c r="I255" s="51">
        <v>9000</v>
      </c>
      <c r="J255" s="51">
        <v>0</v>
      </c>
      <c r="K255" s="53">
        <f t="shared" si="6"/>
        <v>0</v>
      </c>
      <c r="L255" s="16"/>
    </row>
    <row r="256" spans="1:12" ht="12.75">
      <c r="A256" s="9">
        <v>250</v>
      </c>
      <c r="B256" s="9" t="s">
        <v>264</v>
      </c>
      <c r="C256" s="9" t="s">
        <v>265</v>
      </c>
      <c r="D256" s="9"/>
      <c r="E256" s="14" t="s">
        <v>442</v>
      </c>
      <c r="F256" s="15">
        <v>7000</v>
      </c>
      <c r="G256" s="15">
        <v>3000</v>
      </c>
      <c r="H256" s="51">
        <v>3000</v>
      </c>
      <c r="I256" s="51">
        <v>3000</v>
      </c>
      <c r="J256" s="51">
        <v>0</v>
      </c>
      <c r="K256" s="53">
        <f t="shared" si="6"/>
        <v>0</v>
      </c>
      <c r="L256" s="16"/>
    </row>
    <row r="257" spans="1:12" ht="12.75">
      <c r="A257" s="9">
        <v>251</v>
      </c>
      <c r="B257" s="9"/>
      <c r="C257" s="9"/>
      <c r="D257" s="9"/>
      <c r="E257" s="14" t="s">
        <v>256</v>
      </c>
      <c r="F257" s="15">
        <v>6500</v>
      </c>
      <c r="G257" s="15">
        <v>18000</v>
      </c>
      <c r="H257" s="51">
        <v>18000</v>
      </c>
      <c r="I257" s="51">
        <v>18000</v>
      </c>
      <c r="J257" s="51">
        <v>2952.4</v>
      </c>
      <c r="K257" s="53">
        <f t="shared" si="6"/>
        <v>16.402222222222225</v>
      </c>
      <c r="L257" s="16"/>
    </row>
    <row r="258" spans="1:12" ht="12.75">
      <c r="A258" s="9">
        <v>252</v>
      </c>
      <c r="B258" s="9" t="s">
        <v>264</v>
      </c>
      <c r="C258" s="9" t="s">
        <v>265</v>
      </c>
      <c r="D258" s="9">
        <v>4260</v>
      </c>
      <c r="E258" s="14" t="s">
        <v>276</v>
      </c>
      <c r="F258" s="15">
        <f>SUM(F259)</f>
        <v>7000</v>
      </c>
      <c r="G258" s="15">
        <f>SUM(G259)</f>
        <v>9000</v>
      </c>
      <c r="H258" s="51">
        <f>SUM(H259)</f>
        <v>9000</v>
      </c>
      <c r="I258" s="51">
        <f>SUM(I259)</f>
        <v>9000</v>
      </c>
      <c r="J258" s="51">
        <f>SUM(J259)</f>
        <v>0</v>
      </c>
      <c r="K258" s="53">
        <f t="shared" si="6"/>
        <v>0</v>
      </c>
      <c r="L258" s="16"/>
    </row>
    <row r="259" spans="1:12" ht="12.75">
      <c r="A259" s="9">
        <v>253</v>
      </c>
      <c r="B259" s="9" t="s">
        <v>264</v>
      </c>
      <c r="C259" s="9" t="s">
        <v>265</v>
      </c>
      <c r="D259" s="9"/>
      <c r="E259" s="14" t="s">
        <v>447</v>
      </c>
      <c r="F259" s="15">
        <v>7000</v>
      </c>
      <c r="G259" s="15">
        <v>9000</v>
      </c>
      <c r="H259" s="51">
        <v>9000</v>
      </c>
      <c r="I259" s="51">
        <v>9000</v>
      </c>
      <c r="J259" s="51">
        <v>0</v>
      </c>
      <c r="K259" s="53">
        <f t="shared" si="6"/>
        <v>0</v>
      </c>
      <c r="L259" s="16"/>
    </row>
    <row r="260" spans="1:12" ht="12.75">
      <c r="A260" s="9">
        <v>254</v>
      </c>
      <c r="B260" s="9"/>
      <c r="C260" s="9"/>
      <c r="D260" s="9">
        <v>4270</v>
      </c>
      <c r="E260" s="14" t="s">
        <v>277</v>
      </c>
      <c r="F260" s="15"/>
      <c r="G260" s="15">
        <f>SUM(G261)</f>
        <v>5000</v>
      </c>
      <c r="H260" s="51">
        <f>SUM(H261)</f>
        <v>6500</v>
      </c>
      <c r="I260" s="51">
        <f>SUM(I261)</f>
        <v>6500</v>
      </c>
      <c r="J260" s="51">
        <f>SUM(J261)</f>
        <v>0</v>
      </c>
      <c r="K260" s="53">
        <f t="shared" si="6"/>
        <v>0</v>
      </c>
      <c r="L260" s="16"/>
    </row>
    <row r="261" spans="1:12" ht="12.75">
      <c r="A261" s="9">
        <v>255</v>
      </c>
      <c r="B261" s="9"/>
      <c r="C261" s="9"/>
      <c r="D261" s="9"/>
      <c r="E261" s="14" t="s">
        <v>85</v>
      </c>
      <c r="F261" s="15"/>
      <c r="G261" s="15">
        <v>5000</v>
      </c>
      <c r="H261" s="51">
        <v>6500</v>
      </c>
      <c r="I261" s="51">
        <v>6500</v>
      </c>
      <c r="J261" s="51">
        <v>0</v>
      </c>
      <c r="K261" s="53">
        <f t="shared" si="6"/>
        <v>0</v>
      </c>
      <c r="L261" s="16"/>
    </row>
    <row r="262" spans="1:12" ht="12.75">
      <c r="A262" s="9">
        <v>256</v>
      </c>
      <c r="B262" s="9"/>
      <c r="C262" s="9"/>
      <c r="D262" s="9">
        <v>4280</v>
      </c>
      <c r="E262" s="14" t="s">
        <v>141</v>
      </c>
      <c r="F262" s="15">
        <f>SUM(F263:F264)</f>
        <v>12250</v>
      </c>
      <c r="G262" s="15">
        <f>SUM(G263)</f>
        <v>2000</v>
      </c>
      <c r="H262" s="51">
        <f>SUM(H263:H263)</f>
        <v>2000</v>
      </c>
      <c r="I262" s="51">
        <f>SUM(I263:I263)</f>
        <v>2000</v>
      </c>
      <c r="J262" s="51">
        <f>SUM(J263:J263)</f>
        <v>0</v>
      </c>
      <c r="K262" s="53">
        <f t="shared" si="6"/>
        <v>0</v>
      </c>
      <c r="L262" s="16"/>
    </row>
    <row r="263" spans="1:12" ht="12.75">
      <c r="A263" s="9">
        <v>257</v>
      </c>
      <c r="B263" s="9"/>
      <c r="C263" s="9"/>
      <c r="D263" s="9"/>
      <c r="E263" s="14" t="s">
        <v>280</v>
      </c>
      <c r="F263" s="15">
        <v>3450</v>
      </c>
      <c r="G263" s="15">
        <v>2000</v>
      </c>
      <c r="H263" s="51">
        <v>2000</v>
      </c>
      <c r="I263" s="51">
        <v>2000</v>
      </c>
      <c r="J263" s="51">
        <v>0</v>
      </c>
      <c r="K263" s="53">
        <f t="shared" si="6"/>
        <v>0</v>
      </c>
      <c r="L263" s="16"/>
    </row>
    <row r="264" spans="1:12" ht="12.75">
      <c r="A264" s="9">
        <v>258</v>
      </c>
      <c r="B264" s="9"/>
      <c r="C264" s="9"/>
      <c r="D264" s="9">
        <v>4300</v>
      </c>
      <c r="E264" s="14" t="s">
        <v>327</v>
      </c>
      <c r="F264" s="15">
        <f>SUM(F265:F267)</f>
        <v>8800</v>
      </c>
      <c r="G264" s="15">
        <f>SUM(G265:G267)</f>
        <v>11000</v>
      </c>
      <c r="H264" s="51">
        <f>SUM(H265:H267)</f>
        <v>11000</v>
      </c>
      <c r="I264" s="51">
        <f>SUM(I265:I267)</f>
        <v>11000</v>
      </c>
      <c r="J264" s="51">
        <f>SUM(J265:J267)</f>
        <v>1620</v>
      </c>
      <c r="K264" s="53">
        <f aca="true" t="shared" si="7" ref="K264:K327">SUM(J264/I264)*100</f>
        <v>14.727272727272728</v>
      </c>
      <c r="L264" s="16"/>
    </row>
    <row r="265" spans="1:12" ht="12.75">
      <c r="A265" s="9">
        <v>259</v>
      </c>
      <c r="B265" s="9"/>
      <c r="C265" s="9"/>
      <c r="D265" s="9"/>
      <c r="E265" s="14" t="s">
        <v>282</v>
      </c>
      <c r="F265" s="15">
        <v>4000</v>
      </c>
      <c r="G265" s="15">
        <v>3000</v>
      </c>
      <c r="H265" s="51">
        <v>3000</v>
      </c>
      <c r="I265" s="51">
        <v>3000</v>
      </c>
      <c r="J265" s="51">
        <v>0</v>
      </c>
      <c r="K265" s="53">
        <f t="shared" si="7"/>
        <v>0</v>
      </c>
      <c r="L265" s="16"/>
    </row>
    <row r="266" spans="1:12" ht="12.75">
      <c r="A266" s="9">
        <v>260</v>
      </c>
      <c r="B266" s="9"/>
      <c r="C266" s="9"/>
      <c r="D266" s="9"/>
      <c r="E266" s="14" t="s">
        <v>67</v>
      </c>
      <c r="F266" s="15">
        <v>2000</v>
      </c>
      <c r="G266" s="15">
        <v>2000</v>
      </c>
      <c r="H266" s="51">
        <v>2000</v>
      </c>
      <c r="I266" s="51">
        <v>2000</v>
      </c>
      <c r="J266" s="51">
        <v>0</v>
      </c>
      <c r="K266" s="53">
        <f t="shared" si="7"/>
        <v>0</v>
      </c>
      <c r="L266" s="16"/>
    </row>
    <row r="267" spans="1:12" ht="12.75">
      <c r="A267" s="9">
        <v>261</v>
      </c>
      <c r="B267" s="9"/>
      <c r="C267" s="9"/>
      <c r="D267" s="9"/>
      <c r="E267" s="14" t="s">
        <v>281</v>
      </c>
      <c r="F267" s="15">
        <v>2800</v>
      </c>
      <c r="G267" s="15">
        <v>6000</v>
      </c>
      <c r="H267" s="51">
        <v>6000</v>
      </c>
      <c r="I267" s="51">
        <v>6000</v>
      </c>
      <c r="J267" s="51">
        <v>1620</v>
      </c>
      <c r="K267" s="53">
        <f t="shared" si="7"/>
        <v>27</v>
      </c>
      <c r="L267" s="16"/>
    </row>
    <row r="268" spans="1:12" ht="25.5">
      <c r="A268" s="9">
        <v>262</v>
      </c>
      <c r="B268" s="9"/>
      <c r="C268" s="9"/>
      <c r="D268" s="9">
        <v>4360</v>
      </c>
      <c r="E268" s="14" t="s">
        <v>661</v>
      </c>
      <c r="F268" s="15"/>
      <c r="G268" s="15">
        <f>SUM(G269)</f>
        <v>700</v>
      </c>
      <c r="H268" s="51">
        <f>SUM(H269)</f>
        <v>700</v>
      </c>
      <c r="I268" s="51">
        <f>SUM(I269)</f>
        <v>700</v>
      </c>
      <c r="J268" s="51">
        <f>SUM(J269)</f>
        <v>0</v>
      </c>
      <c r="K268" s="53">
        <f t="shared" si="7"/>
        <v>0</v>
      </c>
      <c r="L268" s="16"/>
    </row>
    <row r="269" spans="1:12" ht="12.75">
      <c r="A269" s="9">
        <v>263</v>
      </c>
      <c r="B269" s="9"/>
      <c r="C269" s="9"/>
      <c r="D269" s="9"/>
      <c r="E269" s="14" t="s">
        <v>308</v>
      </c>
      <c r="F269" s="15"/>
      <c r="G269" s="15">
        <v>700</v>
      </c>
      <c r="H269" s="51">
        <v>700</v>
      </c>
      <c r="I269" s="51">
        <v>700</v>
      </c>
      <c r="J269" s="51">
        <v>0</v>
      </c>
      <c r="K269" s="53">
        <f t="shared" si="7"/>
        <v>0</v>
      </c>
      <c r="L269" s="16"/>
    </row>
    <row r="270" spans="1:12" ht="25.5">
      <c r="A270" s="9">
        <v>264</v>
      </c>
      <c r="B270" s="9"/>
      <c r="C270" s="9"/>
      <c r="D270" s="9">
        <v>4370</v>
      </c>
      <c r="E270" s="14" t="s">
        <v>283</v>
      </c>
      <c r="F270" s="15"/>
      <c r="G270" s="15">
        <f>SUM(G271)</f>
        <v>3000</v>
      </c>
      <c r="H270" s="51">
        <f>SUM(H271)</f>
        <v>3000</v>
      </c>
      <c r="I270" s="51">
        <f>SUM(I271)</f>
        <v>3000</v>
      </c>
      <c r="J270" s="51">
        <f>SUM(J271)</f>
        <v>0</v>
      </c>
      <c r="K270" s="53">
        <f t="shared" si="7"/>
        <v>0</v>
      </c>
      <c r="L270" s="16"/>
    </row>
    <row r="271" spans="1:12" ht="12.75">
      <c r="A271" s="9">
        <v>265</v>
      </c>
      <c r="B271" s="9"/>
      <c r="C271" s="9"/>
      <c r="D271" s="9"/>
      <c r="E271" s="14" t="s">
        <v>443</v>
      </c>
      <c r="F271" s="15"/>
      <c r="G271" s="15">
        <v>3000</v>
      </c>
      <c r="H271" s="51">
        <v>3000</v>
      </c>
      <c r="I271" s="51">
        <v>3000</v>
      </c>
      <c r="J271" s="51">
        <v>0</v>
      </c>
      <c r="K271" s="53">
        <f t="shared" si="7"/>
        <v>0</v>
      </c>
      <c r="L271" s="16"/>
    </row>
    <row r="272" spans="1:12" ht="12.75">
      <c r="A272" s="9">
        <v>266</v>
      </c>
      <c r="B272" s="9"/>
      <c r="C272" s="9"/>
      <c r="D272" s="9">
        <v>4430</v>
      </c>
      <c r="E272" s="14" t="s">
        <v>328</v>
      </c>
      <c r="F272" s="15">
        <f>SUM(F273)</f>
        <v>3000</v>
      </c>
      <c r="G272" s="15">
        <f>SUM(G273)</f>
        <v>3000</v>
      </c>
      <c r="H272" s="51">
        <f>SUM(H273)</f>
        <v>3000</v>
      </c>
      <c r="I272" s="51">
        <f>SUM(I273)</f>
        <v>3000</v>
      </c>
      <c r="J272" s="51">
        <f>SUM(J273)</f>
        <v>990</v>
      </c>
      <c r="K272" s="53">
        <f t="shared" si="7"/>
        <v>33</v>
      </c>
      <c r="L272" s="16"/>
    </row>
    <row r="273" spans="1:12" ht="12.75">
      <c r="A273" s="9">
        <v>267</v>
      </c>
      <c r="B273" s="9" t="s">
        <v>264</v>
      </c>
      <c r="C273" s="9" t="s">
        <v>265</v>
      </c>
      <c r="D273" s="9"/>
      <c r="E273" s="14" t="s">
        <v>456</v>
      </c>
      <c r="F273" s="15">
        <v>3000</v>
      </c>
      <c r="G273" s="15">
        <v>3000</v>
      </c>
      <c r="H273" s="51">
        <v>3000</v>
      </c>
      <c r="I273" s="51">
        <v>3000</v>
      </c>
      <c r="J273" s="51">
        <v>990</v>
      </c>
      <c r="K273" s="53">
        <f t="shared" si="7"/>
        <v>33</v>
      </c>
      <c r="L273" s="16"/>
    </row>
    <row r="274" spans="1:12" ht="12.75">
      <c r="A274" s="9">
        <v>268</v>
      </c>
      <c r="B274" s="9"/>
      <c r="C274" s="9"/>
      <c r="D274" s="9">
        <v>6060</v>
      </c>
      <c r="E274" s="14" t="s">
        <v>279</v>
      </c>
      <c r="F274" s="15">
        <f>SUM(F275)</f>
        <v>50000</v>
      </c>
      <c r="G274" s="15">
        <f>SUM(G275)</f>
        <v>200000</v>
      </c>
      <c r="H274" s="51">
        <f>SUM(H275)</f>
        <v>300000</v>
      </c>
      <c r="I274" s="51">
        <f>SUM(I275)</f>
        <v>300000</v>
      </c>
      <c r="J274" s="51">
        <f>SUM(J275)</f>
        <v>0</v>
      </c>
      <c r="K274" s="53">
        <f t="shared" si="7"/>
        <v>0</v>
      </c>
      <c r="L274" s="16"/>
    </row>
    <row r="275" spans="1:12" ht="12.75">
      <c r="A275" s="9">
        <v>269</v>
      </c>
      <c r="B275" s="9"/>
      <c r="C275" s="9"/>
      <c r="D275" s="9"/>
      <c r="E275" s="14" t="s">
        <v>470</v>
      </c>
      <c r="F275" s="15">
        <v>50000</v>
      </c>
      <c r="G275" s="15">
        <v>200000</v>
      </c>
      <c r="H275" s="51">
        <v>300000</v>
      </c>
      <c r="I275" s="51">
        <v>300000</v>
      </c>
      <c r="J275" s="51">
        <v>0</v>
      </c>
      <c r="K275" s="53">
        <f t="shared" si="7"/>
        <v>0</v>
      </c>
      <c r="L275" s="16"/>
    </row>
    <row r="276" spans="1:12" ht="12.75">
      <c r="A276" s="9">
        <v>270</v>
      </c>
      <c r="B276" s="9" t="s">
        <v>264</v>
      </c>
      <c r="C276" s="13">
        <v>75414</v>
      </c>
      <c r="D276" s="13" t="s">
        <v>266</v>
      </c>
      <c r="E276" s="18" t="s">
        <v>457</v>
      </c>
      <c r="F276" s="19" t="e">
        <f>SUM(F279+#REF!)</f>
        <v>#REF!</v>
      </c>
      <c r="G276" s="28">
        <f>SUM(G279+G281+G277)</f>
        <v>2600</v>
      </c>
      <c r="H276" s="55">
        <f>SUM(H279+H281+H277)</f>
        <v>3700</v>
      </c>
      <c r="I276" s="55">
        <f>SUM(I279+I281+I277)</f>
        <v>3700</v>
      </c>
      <c r="J276" s="55">
        <f>SUM(J279+J281+J277)</f>
        <v>840</v>
      </c>
      <c r="K276" s="53">
        <f t="shared" si="7"/>
        <v>22.702702702702705</v>
      </c>
      <c r="L276" s="20"/>
    </row>
    <row r="277" spans="1:12" ht="12.75">
      <c r="A277" s="9">
        <v>271</v>
      </c>
      <c r="B277" s="9"/>
      <c r="C277" s="13"/>
      <c r="D277" s="9">
        <v>3030</v>
      </c>
      <c r="E277" s="14" t="s">
        <v>268</v>
      </c>
      <c r="F277" s="19"/>
      <c r="G277" s="43">
        <f>SUM(G278)</f>
        <v>700</v>
      </c>
      <c r="H277" s="52">
        <f>SUM(H278)</f>
        <v>700</v>
      </c>
      <c r="I277" s="52">
        <f>SUM(I278)</f>
        <v>700</v>
      </c>
      <c r="J277" s="52">
        <f>SUM(J278)</f>
        <v>0</v>
      </c>
      <c r="K277" s="53">
        <f t="shared" si="7"/>
        <v>0</v>
      </c>
      <c r="L277" s="20"/>
    </row>
    <row r="278" spans="1:12" ht="12.75">
      <c r="A278" s="9">
        <v>272</v>
      </c>
      <c r="B278" s="9"/>
      <c r="C278" s="13"/>
      <c r="D278" s="9"/>
      <c r="E278" s="14" t="s">
        <v>767</v>
      </c>
      <c r="F278" s="19"/>
      <c r="G278" s="43">
        <v>700</v>
      </c>
      <c r="H278" s="52">
        <v>700</v>
      </c>
      <c r="I278" s="52">
        <v>700</v>
      </c>
      <c r="J278" s="52">
        <v>0</v>
      </c>
      <c r="K278" s="53">
        <f t="shared" si="7"/>
        <v>0</v>
      </c>
      <c r="L278" s="20"/>
    </row>
    <row r="279" spans="1:12" ht="12.75">
      <c r="A279" s="9">
        <v>273</v>
      </c>
      <c r="B279" s="9" t="s">
        <v>264</v>
      </c>
      <c r="C279" s="9" t="s">
        <v>265</v>
      </c>
      <c r="D279" s="9">
        <v>4210</v>
      </c>
      <c r="E279" s="14" t="s">
        <v>274</v>
      </c>
      <c r="F279" s="15" t="e">
        <f>SUM(#REF!)</f>
        <v>#REF!</v>
      </c>
      <c r="G279" s="15">
        <f>SUM(G280:G280)</f>
        <v>400</v>
      </c>
      <c r="H279" s="51">
        <f>SUM(H280:H280)</f>
        <v>1500</v>
      </c>
      <c r="I279" s="51">
        <f>SUM(I280:I280)</f>
        <v>1500</v>
      </c>
      <c r="J279" s="51">
        <f>SUM(J280:J280)</f>
        <v>0</v>
      </c>
      <c r="K279" s="53">
        <f t="shared" si="7"/>
        <v>0</v>
      </c>
      <c r="L279" s="16"/>
    </row>
    <row r="280" spans="1:12" ht="12.75">
      <c r="A280" s="9">
        <v>274</v>
      </c>
      <c r="B280" s="9"/>
      <c r="C280" s="9"/>
      <c r="D280" s="9"/>
      <c r="E280" s="14" t="s">
        <v>720</v>
      </c>
      <c r="F280" s="15"/>
      <c r="G280" s="15">
        <v>400</v>
      </c>
      <c r="H280" s="51">
        <v>1500</v>
      </c>
      <c r="I280" s="51">
        <v>1500</v>
      </c>
      <c r="J280" s="51">
        <v>0</v>
      </c>
      <c r="K280" s="53">
        <f t="shared" si="7"/>
        <v>0</v>
      </c>
      <c r="L280" s="16"/>
    </row>
    <row r="281" spans="1:12" ht="27" customHeight="1">
      <c r="A281" s="9">
        <v>275</v>
      </c>
      <c r="B281" s="9"/>
      <c r="C281" s="9"/>
      <c r="D281" s="9">
        <v>4700</v>
      </c>
      <c r="E281" s="14" t="s">
        <v>562</v>
      </c>
      <c r="F281" s="15"/>
      <c r="G281" s="15">
        <f>SUM(G282)</f>
        <v>1500</v>
      </c>
      <c r="H281" s="51">
        <f>SUM(H282)</f>
        <v>1500</v>
      </c>
      <c r="I281" s="51">
        <f>SUM(I282)</f>
        <v>1500</v>
      </c>
      <c r="J281" s="51">
        <f>SUM(J282)</f>
        <v>840</v>
      </c>
      <c r="K281" s="53">
        <f t="shared" si="7"/>
        <v>56.00000000000001</v>
      </c>
      <c r="L281" s="16"/>
    </row>
    <row r="282" spans="1:12" ht="12.75">
      <c r="A282" s="9">
        <v>276</v>
      </c>
      <c r="B282" s="9"/>
      <c r="C282" s="9"/>
      <c r="D282" s="9"/>
      <c r="E282" s="14" t="s">
        <v>722</v>
      </c>
      <c r="F282" s="15"/>
      <c r="G282" s="15">
        <v>1500</v>
      </c>
      <c r="H282" s="51">
        <v>1500</v>
      </c>
      <c r="I282" s="51">
        <v>1500</v>
      </c>
      <c r="J282" s="51">
        <v>840</v>
      </c>
      <c r="K282" s="53">
        <f t="shared" si="7"/>
        <v>56.00000000000001</v>
      </c>
      <c r="L282" s="16"/>
    </row>
    <row r="283" spans="1:12" ht="12.75">
      <c r="A283" s="9">
        <v>277</v>
      </c>
      <c r="B283" s="9"/>
      <c r="C283" s="26">
        <v>75421</v>
      </c>
      <c r="D283" s="26"/>
      <c r="E283" s="27" t="s">
        <v>719</v>
      </c>
      <c r="F283" s="28"/>
      <c r="G283" s="28">
        <f>SUM(G284)</f>
        <v>1900</v>
      </c>
      <c r="H283" s="55">
        <f>SUM(H284+H286)</f>
        <v>23000</v>
      </c>
      <c r="I283" s="55">
        <f>SUM(I284+I286)</f>
        <v>23000</v>
      </c>
      <c r="J283" s="55">
        <f>SUM(J284+J286)</f>
        <v>0</v>
      </c>
      <c r="K283" s="53">
        <f t="shared" si="7"/>
        <v>0</v>
      </c>
      <c r="L283" s="16"/>
    </row>
    <row r="284" spans="1:12" ht="12.75">
      <c r="A284" s="9">
        <v>278</v>
      </c>
      <c r="B284" s="9"/>
      <c r="C284" s="9"/>
      <c r="D284" s="9">
        <v>4210</v>
      </c>
      <c r="E284" s="14" t="s">
        <v>274</v>
      </c>
      <c r="F284" s="15"/>
      <c r="G284" s="15">
        <f>SUM(G285)</f>
        <v>1900</v>
      </c>
      <c r="H284" s="51">
        <f>SUM(H285)</f>
        <v>15000</v>
      </c>
      <c r="I284" s="51">
        <f>SUM(I285)</f>
        <v>15000</v>
      </c>
      <c r="J284" s="51">
        <f>SUM(J285)</f>
        <v>0</v>
      </c>
      <c r="K284" s="53">
        <f t="shared" si="7"/>
        <v>0</v>
      </c>
      <c r="L284" s="16"/>
    </row>
    <row r="285" spans="1:12" ht="12.75">
      <c r="A285" s="9">
        <v>279</v>
      </c>
      <c r="B285" s="9"/>
      <c r="C285" s="9"/>
      <c r="D285" s="9"/>
      <c r="E285" s="14" t="s">
        <v>211</v>
      </c>
      <c r="F285" s="15"/>
      <c r="G285" s="15">
        <v>1900</v>
      </c>
      <c r="H285" s="51">
        <v>15000</v>
      </c>
      <c r="I285" s="51">
        <v>15000</v>
      </c>
      <c r="J285" s="51">
        <v>0</v>
      </c>
      <c r="K285" s="53">
        <f t="shared" si="7"/>
        <v>0</v>
      </c>
      <c r="L285" s="16"/>
    </row>
    <row r="286" spans="1:12" ht="12.75">
      <c r="A286" s="9">
        <v>280</v>
      </c>
      <c r="B286" s="9"/>
      <c r="C286" s="9"/>
      <c r="D286" s="9">
        <v>4300</v>
      </c>
      <c r="E286" s="14" t="s">
        <v>327</v>
      </c>
      <c r="F286" s="15"/>
      <c r="G286" s="15"/>
      <c r="H286" s="51">
        <f>SUM(H287)</f>
        <v>8000</v>
      </c>
      <c r="I286" s="51">
        <f>SUM(I287)</f>
        <v>8000</v>
      </c>
      <c r="J286" s="51">
        <f>SUM(J287)</f>
        <v>0</v>
      </c>
      <c r="K286" s="53">
        <f t="shared" si="7"/>
        <v>0</v>
      </c>
      <c r="L286" s="16"/>
    </row>
    <row r="287" spans="1:12" ht="15" customHeight="1">
      <c r="A287" s="9">
        <v>281</v>
      </c>
      <c r="B287" s="9"/>
      <c r="C287" s="9"/>
      <c r="D287" s="9"/>
      <c r="E287" s="14" t="s">
        <v>684</v>
      </c>
      <c r="F287" s="15"/>
      <c r="G287" s="15"/>
      <c r="H287" s="51">
        <v>8000</v>
      </c>
      <c r="I287" s="51">
        <v>8000</v>
      </c>
      <c r="J287" s="51">
        <v>0</v>
      </c>
      <c r="K287" s="53">
        <f t="shared" si="7"/>
        <v>0</v>
      </c>
      <c r="L287" s="16"/>
    </row>
    <row r="288" spans="1:12" s="48" customFormat="1" ht="12.75">
      <c r="A288" s="9">
        <v>282</v>
      </c>
      <c r="B288" s="26"/>
      <c r="C288" s="26">
        <v>75416</v>
      </c>
      <c r="D288" s="26"/>
      <c r="E288" s="27" t="s">
        <v>721</v>
      </c>
      <c r="F288" s="28"/>
      <c r="G288" s="28">
        <f>SUM(G291+G293+G295+G299+G306+G320)</f>
        <v>380000</v>
      </c>
      <c r="H288" s="55">
        <f>SUM(H289+H291+H293+H295+H297+H299+H302+H304+H306+H308+H310+H312+H314+H316+H318+H320)</f>
        <v>544100</v>
      </c>
      <c r="I288" s="55">
        <f>SUM(I289+I291+I293+I295+I297+I299+I302+I304+I306+I308+I310+I312+I314+I316+I318+I320)</f>
        <v>544100</v>
      </c>
      <c r="J288" s="55">
        <f>SUM(J289+J291+J293+J295+J297+J299+J302+J304+J306+J308+J310+J312+J314+J316+J318+J320)</f>
        <v>0</v>
      </c>
      <c r="K288" s="53">
        <f t="shared" si="7"/>
        <v>0</v>
      </c>
      <c r="L288" s="47"/>
    </row>
    <row r="289" spans="1:12" s="48" customFormat="1" ht="12.75">
      <c r="A289" s="9">
        <v>283</v>
      </c>
      <c r="B289" s="26"/>
      <c r="C289" s="26"/>
      <c r="D289" s="9">
        <v>3020</v>
      </c>
      <c r="E289" s="14" t="s">
        <v>237</v>
      </c>
      <c r="F289" s="28"/>
      <c r="G289" s="28"/>
      <c r="H289" s="55">
        <f>SUM(H290)</f>
        <v>7000</v>
      </c>
      <c r="I289" s="55">
        <f>SUM(I290)</f>
        <v>7000</v>
      </c>
      <c r="J289" s="55">
        <f>SUM(J290)</f>
        <v>0</v>
      </c>
      <c r="K289" s="53">
        <f t="shared" si="7"/>
        <v>0</v>
      </c>
      <c r="L289" s="47"/>
    </row>
    <row r="290" spans="1:12" s="48" customFormat="1" ht="38.25" customHeight="1">
      <c r="A290" s="9">
        <v>284</v>
      </c>
      <c r="B290" s="26"/>
      <c r="C290" s="26"/>
      <c r="D290" s="9"/>
      <c r="E290" s="61" t="s">
        <v>658</v>
      </c>
      <c r="F290" s="28"/>
      <c r="G290" s="28"/>
      <c r="H290" s="52">
        <v>7000</v>
      </c>
      <c r="I290" s="52">
        <v>7000</v>
      </c>
      <c r="J290" s="55">
        <v>0</v>
      </c>
      <c r="K290" s="53">
        <f t="shared" si="7"/>
        <v>0</v>
      </c>
      <c r="L290" s="47"/>
    </row>
    <row r="291" spans="1:12" ht="12.75">
      <c r="A291" s="9">
        <v>285</v>
      </c>
      <c r="B291" s="9"/>
      <c r="C291" s="46"/>
      <c r="D291" s="9">
        <v>4010</v>
      </c>
      <c r="E291" s="14" t="s">
        <v>379</v>
      </c>
      <c r="F291" s="15"/>
      <c r="G291" s="15">
        <f>SUM(G292)</f>
        <v>200000</v>
      </c>
      <c r="H291" s="51">
        <f>SUM(H292)</f>
        <v>265000</v>
      </c>
      <c r="I291" s="51">
        <f>SUM(I292)</f>
        <v>265000</v>
      </c>
      <c r="J291" s="51">
        <f>SUM(J292)</f>
        <v>0</v>
      </c>
      <c r="K291" s="53">
        <f t="shared" si="7"/>
        <v>0</v>
      </c>
      <c r="L291" s="16"/>
    </row>
    <row r="292" spans="1:12" ht="12.75">
      <c r="A292" s="9">
        <v>286</v>
      </c>
      <c r="B292" s="9"/>
      <c r="C292" s="46"/>
      <c r="D292" s="9"/>
      <c r="E292" s="14" t="s">
        <v>724</v>
      </c>
      <c r="F292" s="15"/>
      <c r="G292" s="15">
        <v>200000</v>
      </c>
      <c r="H292" s="51">
        <v>265000</v>
      </c>
      <c r="I292" s="51">
        <v>265000</v>
      </c>
      <c r="J292" s="51">
        <v>0</v>
      </c>
      <c r="K292" s="53">
        <f t="shared" si="7"/>
        <v>0</v>
      </c>
      <c r="L292" s="16"/>
    </row>
    <row r="293" spans="1:12" ht="12.75">
      <c r="A293" s="9">
        <v>287</v>
      </c>
      <c r="B293" s="9"/>
      <c r="C293" s="46"/>
      <c r="D293" s="9">
        <v>4110</v>
      </c>
      <c r="E293" s="14" t="s">
        <v>334</v>
      </c>
      <c r="F293" s="15"/>
      <c r="G293" s="15">
        <f>SUM(G294)</f>
        <v>37000</v>
      </c>
      <c r="H293" s="51">
        <f>SUM(H294)</f>
        <v>48200</v>
      </c>
      <c r="I293" s="51">
        <f>SUM(I294)</f>
        <v>48200</v>
      </c>
      <c r="J293" s="51">
        <f>SUM(J294)</f>
        <v>0</v>
      </c>
      <c r="K293" s="53">
        <f t="shared" si="7"/>
        <v>0</v>
      </c>
      <c r="L293" s="16"/>
    </row>
    <row r="294" spans="1:12" ht="12.75">
      <c r="A294" s="9">
        <v>288</v>
      </c>
      <c r="B294" s="9"/>
      <c r="C294" s="46"/>
      <c r="D294" s="9"/>
      <c r="E294" s="14" t="s">
        <v>18</v>
      </c>
      <c r="F294" s="15"/>
      <c r="G294" s="15">
        <v>37000</v>
      </c>
      <c r="H294" s="51">
        <v>48200</v>
      </c>
      <c r="I294" s="51">
        <v>48200</v>
      </c>
      <c r="J294" s="51">
        <v>0</v>
      </c>
      <c r="K294" s="53">
        <f t="shared" si="7"/>
        <v>0</v>
      </c>
      <c r="L294" s="16"/>
    </row>
    <row r="295" spans="1:12" ht="12.75">
      <c r="A295" s="9">
        <v>289</v>
      </c>
      <c r="B295" s="9"/>
      <c r="C295" s="46"/>
      <c r="D295" s="9">
        <v>4120</v>
      </c>
      <c r="E295" s="14" t="s">
        <v>335</v>
      </c>
      <c r="F295" s="15"/>
      <c r="G295" s="15">
        <f>SUM(G296)</f>
        <v>5000</v>
      </c>
      <c r="H295" s="51">
        <f>SUM(H296)</f>
        <v>6500</v>
      </c>
      <c r="I295" s="51">
        <f>SUM(I296)</f>
        <v>6500</v>
      </c>
      <c r="J295" s="51">
        <f>SUM(J296)</f>
        <v>0</v>
      </c>
      <c r="K295" s="53">
        <f t="shared" si="7"/>
        <v>0</v>
      </c>
      <c r="L295" s="16"/>
    </row>
    <row r="296" spans="1:12" ht="12.75">
      <c r="A296" s="9">
        <v>290</v>
      </c>
      <c r="B296" s="9"/>
      <c r="C296" s="46"/>
      <c r="D296" s="9"/>
      <c r="E296" s="14" t="s">
        <v>335</v>
      </c>
      <c r="F296" s="15"/>
      <c r="G296" s="15">
        <v>5000</v>
      </c>
      <c r="H296" s="51">
        <v>6500</v>
      </c>
      <c r="I296" s="51">
        <v>6500</v>
      </c>
      <c r="J296" s="51">
        <v>0</v>
      </c>
      <c r="K296" s="53">
        <f t="shared" si="7"/>
        <v>0</v>
      </c>
      <c r="L296" s="16"/>
    </row>
    <row r="297" spans="1:12" ht="12.75">
      <c r="A297" s="9">
        <v>291</v>
      </c>
      <c r="B297" s="9"/>
      <c r="C297" s="46"/>
      <c r="D297" s="9">
        <v>4140</v>
      </c>
      <c r="E297" s="14" t="s">
        <v>225</v>
      </c>
      <c r="F297" s="15"/>
      <c r="G297" s="15"/>
      <c r="H297" s="51">
        <f>SUM(H298)</f>
        <v>2900</v>
      </c>
      <c r="I297" s="51">
        <f>SUM(I298)</f>
        <v>2900</v>
      </c>
      <c r="J297" s="51">
        <f>SUM(J298)</f>
        <v>0</v>
      </c>
      <c r="K297" s="53">
        <f t="shared" si="7"/>
        <v>0</v>
      </c>
      <c r="L297" s="16"/>
    </row>
    <row r="298" spans="1:12" ht="12.75">
      <c r="A298" s="9">
        <v>292</v>
      </c>
      <c r="B298" s="9"/>
      <c r="C298" s="46"/>
      <c r="D298" s="9"/>
      <c r="E298" s="14" t="s">
        <v>225</v>
      </c>
      <c r="F298" s="15"/>
      <c r="G298" s="15"/>
      <c r="H298" s="51">
        <v>2900</v>
      </c>
      <c r="I298" s="51">
        <v>2900</v>
      </c>
      <c r="J298" s="51">
        <v>0</v>
      </c>
      <c r="K298" s="53">
        <f t="shared" si="7"/>
        <v>0</v>
      </c>
      <c r="L298" s="16"/>
    </row>
    <row r="299" spans="1:12" ht="12.75">
      <c r="A299" s="9">
        <v>293</v>
      </c>
      <c r="B299" s="9"/>
      <c r="C299" s="46"/>
      <c r="D299" s="9">
        <v>4210</v>
      </c>
      <c r="E299" s="14" t="s">
        <v>274</v>
      </c>
      <c r="F299" s="15"/>
      <c r="G299" s="15">
        <f>SUM(G300)</f>
        <v>18000</v>
      </c>
      <c r="H299" s="51">
        <f>SUM(H300)</f>
        <v>50000</v>
      </c>
      <c r="I299" s="51">
        <f>SUM(I300:I301)</f>
        <v>64000</v>
      </c>
      <c r="J299" s="51">
        <f>SUM(J300:J301)</f>
        <v>0</v>
      </c>
      <c r="K299" s="53">
        <f t="shared" si="7"/>
        <v>0</v>
      </c>
      <c r="L299" s="16"/>
    </row>
    <row r="300" spans="1:12" ht="12.75">
      <c r="A300" s="9">
        <v>294</v>
      </c>
      <c r="B300" s="9"/>
      <c r="C300" s="46"/>
      <c r="D300" s="9"/>
      <c r="E300" s="14" t="s">
        <v>393</v>
      </c>
      <c r="F300" s="15"/>
      <c r="G300" s="15">
        <v>18000</v>
      </c>
      <c r="H300" s="51">
        <v>50000</v>
      </c>
      <c r="I300" s="51">
        <v>50000</v>
      </c>
      <c r="J300" s="51">
        <v>0</v>
      </c>
      <c r="K300" s="53">
        <f t="shared" si="7"/>
        <v>0</v>
      </c>
      <c r="L300" s="16"/>
    </row>
    <row r="301" spans="1:12" ht="12.75">
      <c r="A301" s="9">
        <v>295</v>
      </c>
      <c r="B301" s="9"/>
      <c r="C301" s="46"/>
      <c r="D301" s="9"/>
      <c r="E301" s="14" t="s">
        <v>582</v>
      </c>
      <c r="F301" s="15"/>
      <c r="G301" s="15"/>
      <c r="H301" s="51">
        <v>0</v>
      </c>
      <c r="I301" s="51">
        <v>14000</v>
      </c>
      <c r="J301" s="51">
        <v>0</v>
      </c>
      <c r="K301" s="53">
        <f t="shared" si="7"/>
        <v>0</v>
      </c>
      <c r="L301" s="16"/>
    </row>
    <row r="302" spans="1:12" ht="12.75">
      <c r="A302" s="9">
        <v>296</v>
      </c>
      <c r="B302" s="9"/>
      <c r="C302" s="46"/>
      <c r="D302" s="9">
        <v>4250</v>
      </c>
      <c r="E302" s="14" t="s">
        <v>394</v>
      </c>
      <c r="F302" s="15"/>
      <c r="G302" s="15"/>
      <c r="H302" s="51">
        <f>SUM(H303)</f>
        <v>14000</v>
      </c>
      <c r="I302" s="51">
        <f>SUM(I303)</f>
        <v>0</v>
      </c>
      <c r="J302" s="51">
        <f>SUM(J303)</f>
        <v>0</v>
      </c>
      <c r="K302" s="53" t="e">
        <f t="shared" si="7"/>
        <v>#DIV/0!</v>
      </c>
      <c r="L302" s="16"/>
    </row>
    <row r="303" spans="1:12" ht="25.5">
      <c r="A303" s="9">
        <v>297</v>
      </c>
      <c r="B303" s="9"/>
      <c r="C303" s="46"/>
      <c r="D303" s="9"/>
      <c r="E303" s="14" t="s">
        <v>395</v>
      </c>
      <c r="F303" s="15"/>
      <c r="G303" s="15"/>
      <c r="H303" s="51">
        <v>14000</v>
      </c>
      <c r="I303" s="51">
        <v>0</v>
      </c>
      <c r="J303" s="51">
        <v>0</v>
      </c>
      <c r="K303" s="53" t="e">
        <f t="shared" si="7"/>
        <v>#DIV/0!</v>
      </c>
      <c r="L303" s="16"/>
    </row>
    <row r="304" spans="1:12" ht="12.75">
      <c r="A304" s="9">
        <v>298</v>
      </c>
      <c r="B304" s="9"/>
      <c r="C304" s="46"/>
      <c r="D304" s="9">
        <v>4280</v>
      </c>
      <c r="E304" s="14" t="s">
        <v>141</v>
      </c>
      <c r="F304" s="15"/>
      <c r="G304" s="15"/>
      <c r="H304" s="51">
        <f>SUM(H305)</f>
        <v>1500</v>
      </c>
      <c r="I304" s="51">
        <f>SUM(I305)</f>
        <v>1500</v>
      </c>
      <c r="J304" s="51">
        <f>SUM(J305)</f>
        <v>0</v>
      </c>
      <c r="K304" s="53">
        <f t="shared" si="7"/>
        <v>0</v>
      </c>
      <c r="L304" s="16"/>
    </row>
    <row r="305" spans="1:12" ht="25.5">
      <c r="A305" s="9">
        <v>299</v>
      </c>
      <c r="B305" s="9"/>
      <c r="C305" s="46"/>
      <c r="D305" s="9"/>
      <c r="E305" s="14" t="s">
        <v>604</v>
      </c>
      <c r="F305" s="15"/>
      <c r="G305" s="15"/>
      <c r="H305" s="51">
        <v>1500</v>
      </c>
      <c r="I305" s="51">
        <v>1500</v>
      </c>
      <c r="J305" s="51">
        <v>0</v>
      </c>
      <c r="K305" s="53">
        <f t="shared" si="7"/>
        <v>0</v>
      </c>
      <c r="L305" s="16"/>
    </row>
    <row r="306" spans="1:12" ht="12.75">
      <c r="A306" s="9">
        <v>300</v>
      </c>
      <c r="B306" s="9"/>
      <c r="C306" s="46"/>
      <c r="D306" s="9">
        <v>4300</v>
      </c>
      <c r="E306" s="14" t="s">
        <v>327</v>
      </c>
      <c r="F306" s="15"/>
      <c r="G306" s="15">
        <f>SUM(G307)</f>
        <v>10000</v>
      </c>
      <c r="H306" s="51">
        <f>SUM(H307)</f>
        <v>6000</v>
      </c>
      <c r="I306" s="51">
        <f>SUM(I307)</f>
        <v>6000</v>
      </c>
      <c r="J306" s="51">
        <f>SUM(J307)</f>
        <v>0</v>
      </c>
      <c r="K306" s="53">
        <f t="shared" si="7"/>
        <v>0</v>
      </c>
      <c r="L306" s="16"/>
    </row>
    <row r="307" spans="1:12" ht="12.75">
      <c r="A307" s="9">
        <v>301</v>
      </c>
      <c r="B307" s="9"/>
      <c r="C307" s="46"/>
      <c r="D307" s="9"/>
      <c r="E307" s="14" t="s">
        <v>269</v>
      </c>
      <c r="F307" s="15"/>
      <c r="G307" s="15">
        <v>10000</v>
      </c>
      <c r="H307" s="51">
        <v>6000</v>
      </c>
      <c r="I307" s="51">
        <v>6000</v>
      </c>
      <c r="J307" s="51">
        <v>0</v>
      </c>
      <c r="K307" s="53">
        <f t="shared" si="7"/>
        <v>0</v>
      </c>
      <c r="L307" s="16"/>
    </row>
    <row r="308" spans="1:12" ht="25.5">
      <c r="A308" s="9">
        <v>302</v>
      </c>
      <c r="B308" s="9"/>
      <c r="C308" s="46"/>
      <c r="D308" s="9">
        <v>4360</v>
      </c>
      <c r="E308" s="14" t="s">
        <v>617</v>
      </c>
      <c r="F308" s="15"/>
      <c r="G308" s="15"/>
      <c r="H308" s="51">
        <f>SUM(H309)</f>
        <v>3000</v>
      </c>
      <c r="I308" s="51">
        <f>SUM(I309)</f>
        <v>3000</v>
      </c>
      <c r="J308" s="51">
        <f>SUM(J309)</f>
        <v>0</v>
      </c>
      <c r="K308" s="53">
        <f t="shared" si="7"/>
        <v>0</v>
      </c>
      <c r="L308" s="16"/>
    </row>
    <row r="309" spans="1:12" ht="12.75">
      <c r="A309" s="9">
        <v>303</v>
      </c>
      <c r="B309" s="9"/>
      <c r="C309" s="46"/>
      <c r="D309" s="9"/>
      <c r="E309" s="14" t="s">
        <v>270</v>
      </c>
      <c r="F309" s="15"/>
      <c r="G309" s="15"/>
      <c r="H309" s="51">
        <v>3000</v>
      </c>
      <c r="I309" s="51">
        <v>3000</v>
      </c>
      <c r="J309" s="51">
        <v>0</v>
      </c>
      <c r="K309" s="53">
        <f t="shared" si="7"/>
        <v>0</v>
      </c>
      <c r="L309" s="16"/>
    </row>
    <row r="310" spans="1:12" ht="25.5">
      <c r="A310" s="9">
        <v>304</v>
      </c>
      <c r="B310" s="9"/>
      <c r="C310" s="46"/>
      <c r="D310" s="9">
        <v>4370</v>
      </c>
      <c r="E310" s="14" t="s">
        <v>618</v>
      </c>
      <c r="F310" s="15"/>
      <c r="G310" s="15"/>
      <c r="H310" s="51">
        <f>SUM(H311)</f>
        <v>3500</v>
      </c>
      <c r="I310" s="51">
        <f>SUM(I311)</f>
        <v>3500</v>
      </c>
      <c r="J310" s="51">
        <f>SUM(J311)</f>
        <v>0</v>
      </c>
      <c r="K310" s="53">
        <f t="shared" si="7"/>
        <v>0</v>
      </c>
      <c r="L310" s="16"/>
    </row>
    <row r="311" spans="1:12" ht="12.75">
      <c r="A311" s="9">
        <v>305</v>
      </c>
      <c r="B311" s="9"/>
      <c r="C311" s="46"/>
      <c r="D311" s="9"/>
      <c r="E311" s="14" t="s">
        <v>309</v>
      </c>
      <c r="F311" s="15"/>
      <c r="G311" s="15"/>
      <c r="H311" s="51">
        <v>3500</v>
      </c>
      <c r="I311" s="51">
        <v>3500</v>
      </c>
      <c r="J311" s="51">
        <v>0</v>
      </c>
      <c r="K311" s="53">
        <f t="shared" si="7"/>
        <v>0</v>
      </c>
      <c r="L311" s="16"/>
    </row>
    <row r="312" spans="1:12" ht="12.75">
      <c r="A312" s="9">
        <v>306</v>
      </c>
      <c r="B312" s="9"/>
      <c r="C312" s="46"/>
      <c r="D312" s="9">
        <v>4410</v>
      </c>
      <c r="E312" s="14" t="s">
        <v>383</v>
      </c>
      <c r="F312" s="15"/>
      <c r="G312" s="15"/>
      <c r="H312" s="51">
        <f>SUM(H313)</f>
        <v>800</v>
      </c>
      <c r="I312" s="51">
        <f>SUM(I313)</f>
        <v>800</v>
      </c>
      <c r="J312" s="51">
        <f>SUM(J313)</f>
        <v>0</v>
      </c>
      <c r="K312" s="53">
        <f t="shared" si="7"/>
        <v>0</v>
      </c>
      <c r="L312" s="16"/>
    </row>
    <row r="313" spans="1:12" ht="12.75">
      <c r="A313" s="9">
        <v>307</v>
      </c>
      <c r="B313" s="9"/>
      <c r="C313" s="46"/>
      <c r="D313" s="9"/>
      <c r="E313" s="14" t="s">
        <v>271</v>
      </c>
      <c r="F313" s="15"/>
      <c r="G313" s="15"/>
      <c r="H313" s="51">
        <v>800</v>
      </c>
      <c r="I313" s="51">
        <v>800</v>
      </c>
      <c r="J313" s="51">
        <v>0</v>
      </c>
      <c r="K313" s="53">
        <f t="shared" si="7"/>
        <v>0</v>
      </c>
      <c r="L313" s="16"/>
    </row>
    <row r="314" spans="1:12" ht="12.75">
      <c r="A314" s="9">
        <v>308</v>
      </c>
      <c r="B314" s="9"/>
      <c r="C314" s="46"/>
      <c r="D314" s="9">
        <v>4430</v>
      </c>
      <c r="E314" s="14" t="s">
        <v>328</v>
      </c>
      <c r="F314" s="15"/>
      <c r="G314" s="15"/>
      <c r="H314" s="51">
        <f>SUM(H315)</f>
        <v>4000</v>
      </c>
      <c r="I314" s="51">
        <f>SUM(I315)</f>
        <v>4000</v>
      </c>
      <c r="J314" s="51">
        <f>SUM(J315)</f>
        <v>0</v>
      </c>
      <c r="K314" s="53">
        <f t="shared" si="7"/>
        <v>0</v>
      </c>
      <c r="L314" s="16"/>
    </row>
    <row r="315" spans="1:12" ht="12.75">
      <c r="A315" s="9">
        <v>309</v>
      </c>
      <c r="B315" s="9"/>
      <c r="C315" s="46"/>
      <c r="D315" s="9"/>
      <c r="E315" s="14" t="s">
        <v>685</v>
      </c>
      <c r="F315" s="15"/>
      <c r="G315" s="15"/>
      <c r="H315" s="51">
        <v>4000</v>
      </c>
      <c r="I315" s="51">
        <v>4000</v>
      </c>
      <c r="J315" s="51">
        <v>0</v>
      </c>
      <c r="K315" s="53">
        <f t="shared" si="7"/>
        <v>0</v>
      </c>
      <c r="L315" s="16"/>
    </row>
    <row r="316" spans="1:12" ht="12.75">
      <c r="A316" s="9">
        <v>310</v>
      </c>
      <c r="B316" s="9"/>
      <c r="C316" s="46"/>
      <c r="D316" s="9">
        <v>4440</v>
      </c>
      <c r="E316" s="14" t="s">
        <v>407</v>
      </c>
      <c r="F316" s="15"/>
      <c r="G316" s="15"/>
      <c r="H316" s="51">
        <f>SUM(H317)</f>
        <v>6700</v>
      </c>
      <c r="I316" s="51">
        <f>SUM(I317)</f>
        <v>6700</v>
      </c>
      <c r="J316" s="51">
        <f>SUM(J317)</f>
        <v>0</v>
      </c>
      <c r="K316" s="53">
        <f t="shared" si="7"/>
        <v>0</v>
      </c>
      <c r="L316" s="16"/>
    </row>
    <row r="317" spans="1:12" ht="25.5">
      <c r="A317" s="9">
        <v>311</v>
      </c>
      <c r="B317" s="9"/>
      <c r="C317" s="46"/>
      <c r="D317" s="9"/>
      <c r="E317" s="14" t="s">
        <v>170</v>
      </c>
      <c r="F317" s="15"/>
      <c r="G317" s="15"/>
      <c r="H317" s="51">
        <v>6700</v>
      </c>
      <c r="I317" s="51">
        <v>6700</v>
      </c>
      <c r="J317" s="51">
        <v>0</v>
      </c>
      <c r="K317" s="53">
        <f t="shared" si="7"/>
        <v>0</v>
      </c>
      <c r="L317" s="16"/>
    </row>
    <row r="318" spans="1:12" ht="25.5">
      <c r="A318" s="9">
        <v>312</v>
      </c>
      <c r="B318" s="9"/>
      <c r="C318" s="46"/>
      <c r="D318" s="9">
        <v>4700</v>
      </c>
      <c r="E318" s="14" t="s">
        <v>562</v>
      </c>
      <c r="F318" s="15"/>
      <c r="G318" s="15"/>
      <c r="H318" s="51">
        <f>SUM(H319)</f>
        <v>15000</v>
      </c>
      <c r="I318" s="51">
        <f>SUM(I319)</f>
        <v>15000</v>
      </c>
      <c r="J318" s="51">
        <f>SUM(J319)</f>
        <v>0</v>
      </c>
      <c r="K318" s="53">
        <f t="shared" si="7"/>
        <v>0</v>
      </c>
      <c r="L318" s="16"/>
    </row>
    <row r="319" spans="1:12" ht="12.75">
      <c r="A319" s="9">
        <v>313</v>
      </c>
      <c r="B319" s="9"/>
      <c r="C319" s="46"/>
      <c r="D319" s="9"/>
      <c r="E319" s="14" t="s">
        <v>272</v>
      </c>
      <c r="F319" s="15"/>
      <c r="G319" s="15"/>
      <c r="H319" s="51">
        <v>15000</v>
      </c>
      <c r="I319" s="51">
        <v>15000</v>
      </c>
      <c r="J319" s="51">
        <v>0</v>
      </c>
      <c r="K319" s="53">
        <f t="shared" si="7"/>
        <v>0</v>
      </c>
      <c r="L319" s="16"/>
    </row>
    <row r="320" spans="1:12" ht="12.75">
      <c r="A320" s="9">
        <v>314</v>
      </c>
      <c r="B320" s="9"/>
      <c r="C320" s="46"/>
      <c r="D320" s="9">
        <v>6060</v>
      </c>
      <c r="E320" s="14" t="s">
        <v>408</v>
      </c>
      <c r="F320" s="15"/>
      <c r="G320" s="43">
        <f>SUM(G321)</f>
        <v>110000</v>
      </c>
      <c r="H320" s="52">
        <f>SUM(H321)</f>
        <v>110000</v>
      </c>
      <c r="I320" s="52">
        <f>SUM(I321)</f>
        <v>110000</v>
      </c>
      <c r="J320" s="52">
        <f>SUM(J321)</f>
        <v>0</v>
      </c>
      <c r="K320" s="53">
        <f t="shared" si="7"/>
        <v>0</v>
      </c>
      <c r="L320" s="16"/>
    </row>
    <row r="321" spans="1:12" ht="12.75">
      <c r="A321" s="9">
        <v>315</v>
      </c>
      <c r="B321" s="9"/>
      <c r="C321" s="46"/>
      <c r="D321" s="9"/>
      <c r="E321" s="42" t="s">
        <v>465</v>
      </c>
      <c r="F321" s="43"/>
      <c r="G321" s="43">
        <v>110000</v>
      </c>
      <c r="H321" s="52">
        <v>110000</v>
      </c>
      <c r="I321" s="52">
        <v>110000</v>
      </c>
      <c r="J321" s="52">
        <v>0</v>
      </c>
      <c r="K321" s="53">
        <f t="shared" si="7"/>
        <v>0</v>
      </c>
      <c r="L321" s="16"/>
    </row>
    <row r="322" spans="1:12" ht="12.75">
      <c r="A322" s="9">
        <v>316</v>
      </c>
      <c r="B322" s="97" t="s">
        <v>30</v>
      </c>
      <c r="C322" s="98"/>
      <c r="D322" s="98"/>
      <c r="E322" s="98"/>
      <c r="F322" s="21" t="e">
        <f>SUM(F245+F250+F276)</f>
        <v>#REF!</v>
      </c>
      <c r="G322" s="21" t="e">
        <f>SUM(G245+G250+G276+G288+G283)</f>
        <v>#REF!</v>
      </c>
      <c r="H322" s="54">
        <f>SUM(H245+H250+H276+H288+H283)</f>
        <v>1054000</v>
      </c>
      <c r="I322" s="54">
        <f>SUM(I245+I250+I276+I288+I283)</f>
        <v>1054000</v>
      </c>
      <c r="J322" s="54">
        <f>SUM(J245+J250+J276+J288+J283)</f>
        <v>18402.4</v>
      </c>
      <c r="K322" s="53">
        <f t="shared" si="7"/>
        <v>1.7459582542694498</v>
      </c>
      <c r="L322" s="22"/>
    </row>
    <row r="323" spans="1:12" ht="12.75">
      <c r="A323" s="9">
        <v>317</v>
      </c>
      <c r="B323" s="9">
        <v>757</v>
      </c>
      <c r="C323" s="13">
        <v>75702</v>
      </c>
      <c r="D323" s="13"/>
      <c r="E323" s="18" t="s">
        <v>692</v>
      </c>
      <c r="F323" s="19">
        <f>SUM(F324)</f>
        <v>475648</v>
      </c>
      <c r="G323" s="19">
        <f>SUM(G324)</f>
        <v>1566315</v>
      </c>
      <c r="H323" s="53">
        <f>SUM(H324)</f>
        <v>1784643</v>
      </c>
      <c r="I323" s="53">
        <f>SUM(I324)</f>
        <v>1784643</v>
      </c>
      <c r="J323" s="53">
        <f>SUM(J324)</f>
        <v>453642.88</v>
      </c>
      <c r="K323" s="53">
        <f t="shared" si="7"/>
        <v>25.419250796938098</v>
      </c>
      <c r="L323" s="20"/>
    </row>
    <row r="324" spans="1:12" ht="12.75">
      <c r="A324" s="9">
        <v>318</v>
      </c>
      <c r="B324" s="9"/>
      <c r="C324" s="13"/>
      <c r="D324" s="9">
        <v>8070</v>
      </c>
      <c r="E324" s="14" t="s">
        <v>251</v>
      </c>
      <c r="F324" s="15">
        <f>SUM(F325)</f>
        <v>475648</v>
      </c>
      <c r="G324" s="19">
        <f>SUM(G325)</f>
        <v>1566315</v>
      </c>
      <c r="H324" s="52">
        <v>1784643</v>
      </c>
      <c r="I324" s="52">
        <f>SUM(I325)</f>
        <v>1784643</v>
      </c>
      <c r="J324" s="52">
        <f>SUM(J325)</f>
        <v>453642.88</v>
      </c>
      <c r="K324" s="53">
        <f t="shared" si="7"/>
        <v>25.419250796938098</v>
      </c>
      <c r="L324" s="16"/>
    </row>
    <row r="325" spans="1:12" ht="12.75">
      <c r="A325" s="9">
        <v>319</v>
      </c>
      <c r="B325" s="9"/>
      <c r="C325" s="9"/>
      <c r="D325" s="9"/>
      <c r="E325" s="14" t="s">
        <v>96</v>
      </c>
      <c r="F325" s="15">
        <v>475648</v>
      </c>
      <c r="G325" s="15">
        <v>1566315</v>
      </c>
      <c r="H325" s="52">
        <v>1784643</v>
      </c>
      <c r="I325" s="52">
        <v>1784643</v>
      </c>
      <c r="J325" s="52">
        <v>453642.88</v>
      </c>
      <c r="K325" s="53">
        <f t="shared" si="7"/>
        <v>25.419250796938098</v>
      </c>
      <c r="L325" s="16"/>
    </row>
    <row r="326" spans="1:12" ht="12.75">
      <c r="A326" s="9">
        <v>320</v>
      </c>
      <c r="B326" s="97" t="s">
        <v>31</v>
      </c>
      <c r="C326" s="98"/>
      <c r="D326" s="98"/>
      <c r="E326" s="98"/>
      <c r="F326" s="21">
        <f>SUM(F323)</f>
        <v>475648</v>
      </c>
      <c r="G326" s="21">
        <f>SUM(G323)</f>
        <v>1566315</v>
      </c>
      <c r="H326" s="54">
        <f>SUM(H323)</f>
        <v>1784643</v>
      </c>
      <c r="I326" s="54">
        <f>SUM(I323)</f>
        <v>1784643</v>
      </c>
      <c r="J326" s="54">
        <f>SUM(J323)</f>
        <v>453642.88</v>
      </c>
      <c r="K326" s="53">
        <f t="shared" si="7"/>
        <v>25.419250796938098</v>
      </c>
      <c r="L326" s="22"/>
    </row>
    <row r="327" spans="1:12" ht="12.75">
      <c r="A327" s="9">
        <v>321</v>
      </c>
      <c r="B327" s="9">
        <v>758</v>
      </c>
      <c r="C327" s="13">
        <v>75831</v>
      </c>
      <c r="D327" s="13" t="s">
        <v>266</v>
      </c>
      <c r="E327" s="18" t="s">
        <v>240</v>
      </c>
      <c r="F327" s="19">
        <f aca="true" t="shared" si="8" ref="F327:J328">SUM(F328)</f>
        <v>1653821</v>
      </c>
      <c r="G327" s="19">
        <f t="shared" si="8"/>
        <v>2910328</v>
      </c>
      <c r="H327" s="53">
        <f t="shared" si="8"/>
        <v>3722128</v>
      </c>
      <c r="I327" s="53">
        <f t="shared" si="8"/>
        <v>3722128</v>
      </c>
      <c r="J327" s="53">
        <f t="shared" si="8"/>
        <v>1861064.02</v>
      </c>
      <c r="K327" s="53">
        <f t="shared" si="7"/>
        <v>50.00000053732704</v>
      </c>
      <c r="L327" s="20"/>
    </row>
    <row r="328" spans="1:12" ht="12.75">
      <c r="A328" s="9">
        <v>322</v>
      </c>
      <c r="B328" s="9" t="s">
        <v>264</v>
      </c>
      <c r="C328" s="9" t="s">
        <v>265</v>
      </c>
      <c r="D328" s="9">
        <v>2930</v>
      </c>
      <c r="E328" s="14" t="s">
        <v>68</v>
      </c>
      <c r="F328" s="15">
        <f t="shared" si="8"/>
        <v>1653821</v>
      </c>
      <c r="G328" s="15">
        <f t="shared" si="8"/>
        <v>2910328</v>
      </c>
      <c r="H328" s="51">
        <f t="shared" si="8"/>
        <v>3722128</v>
      </c>
      <c r="I328" s="51">
        <f t="shared" si="8"/>
        <v>3722128</v>
      </c>
      <c r="J328" s="51">
        <f t="shared" si="8"/>
        <v>1861064.02</v>
      </c>
      <c r="K328" s="53">
        <f aca="true" t="shared" si="9" ref="K328:K391">SUM(J328/I328)*100</f>
        <v>50.00000053732704</v>
      </c>
      <c r="L328" s="16"/>
    </row>
    <row r="329" spans="1:12" ht="12.75">
      <c r="A329" s="9">
        <v>323</v>
      </c>
      <c r="B329" s="9" t="s">
        <v>264</v>
      </c>
      <c r="C329" s="9" t="s">
        <v>265</v>
      </c>
      <c r="D329" s="9"/>
      <c r="E329" s="14" t="s">
        <v>458</v>
      </c>
      <c r="F329" s="15">
        <v>1653821</v>
      </c>
      <c r="G329" s="15">
        <v>2910328</v>
      </c>
      <c r="H329" s="51">
        <v>3722128</v>
      </c>
      <c r="I329" s="51">
        <v>3722128</v>
      </c>
      <c r="J329" s="51">
        <v>1861064.02</v>
      </c>
      <c r="K329" s="53">
        <f t="shared" si="9"/>
        <v>50.00000053732704</v>
      </c>
      <c r="L329" s="16"/>
    </row>
    <row r="330" spans="1:12" ht="12.75">
      <c r="A330" s="9">
        <v>324</v>
      </c>
      <c r="B330" s="9" t="s">
        <v>264</v>
      </c>
      <c r="C330" s="13">
        <v>75818</v>
      </c>
      <c r="D330" s="13" t="s">
        <v>266</v>
      </c>
      <c r="E330" s="18" t="s">
        <v>476</v>
      </c>
      <c r="F330" s="19">
        <f>SUM(F331+F335)</f>
        <v>584600</v>
      </c>
      <c r="G330" s="19">
        <f>SUM(G331+G335)</f>
        <v>690900</v>
      </c>
      <c r="H330" s="53">
        <f>SUM(H331+H335)</f>
        <v>758000</v>
      </c>
      <c r="I330" s="53">
        <f>SUM(I331+I335)</f>
        <v>346200</v>
      </c>
      <c r="J330" s="53">
        <f>SUM(J331+J335)</f>
        <v>0</v>
      </c>
      <c r="K330" s="53">
        <f t="shared" si="9"/>
        <v>0</v>
      </c>
      <c r="L330" s="20"/>
    </row>
    <row r="331" spans="1:12" ht="12.75">
      <c r="A331" s="9">
        <v>325</v>
      </c>
      <c r="B331" s="9" t="s">
        <v>264</v>
      </c>
      <c r="C331" s="9" t="s">
        <v>265</v>
      </c>
      <c r="D331" s="9">
        <v>4810</v>
      </c>
      <c r="E331" s="14" t="s">
        <v>477</v>
      </c>
      <c r="F331" s="15">
        <f>SUM(F332:F334)</f>
        <v>184600</v>
      </c>
      <c r="G331" s="28">
        <f>SUM(G332:G334)</f>
        <v>195900</v>
      </c>
      <c r="H331" s="55">
        <f>SUM(H332:H334)</f>
        <v>258000</v>
      </c>
      <c r="I331" s="55">
        <f>SUM(I332:I334)</f>
        <v>108000</v>
      </c>
      <c r="J331" s="55">
        <f>SUM(J332:J334)</f>
        <v>0</v>
      </c>
      <c r="K331" s="53">
        <f t="shared" si="9"/>
        <v>0</v>
      </c>
      <c r="L331" s="16"/>
    </row>
    <row r="332" spans="1:12" ht="12.75" customHeight="1">
      <c r="A332" s="9">
        <v>326</v>
      </c>
      <c r="B332" s="9" t="s">
        <v>264</v>
      </c>
      <c r="C332" s="9" t="s">
        <v>265</v>
      </c>
      <c r="D332" s="9"/>
      <c r="E332" s="14" t="s">
        <v>440</v>
      </c>
      <c r="F332" s="15">
        <v>34600</v>
      </c>
      <c r="G332" s="15">
        <v>45900</v>
      </c>
      <c r="H332" s="51">
        <v>58000</v>
      </c>
      <c r="I332" s="51">
        <v>58000</v>
      </c>
      <c r="J332" s="51">
        <v>0</v>
      </c>
      <c r="K332" s="53">
        <f t="shared" si="9"/>
        <v>0</v>
      </c>
      <c r="L332" s="16"/>
    </row>
    <row r="333" spans="1:12" ht="27.75" customHeight="1">
      <c r="A333" s="9">
        <v>327</v>
      </c>
      <c r="B333" s="9"/>
      <c r="C333" s="9"/>
      <c r="D333" s="9"/>
      <c r="E333" s="14" t="s">
        <v>471</v>
      </c>
      <c r="F333" s="15"/>
      <c r="G333" s="15">
        <v>50000</v>
      </c>
      <c r="H333" s="51">
        <v>100000</v>
      </c>
      <c r="I333" s="51">
        <v>40000</v>
      </c>
      <c r="J333" s="51">
        <v>0</v>
      </c>
      <c r="K333" s="53">
        <f t="shared" si="9"/>
        <v>0</v>
      </c>
      <c r="L333" s="16"/>
    </row>
    <row r="334" spans="1:12" ht="12.75">
      <c r="A334" s="9">
        <v>328</v>
      </c>
      <c r="B334" s="9"/>
      <c r="C334" s="9"/>
      <c r="D334" s="9"/>
      <c r="E334" s="14" t="s">
        <v>56</v>
      </c>
      <c r="F334" s="15">
        <v>150000</v>
      </c>
      <c r="G334" s="15">
        <v>100000</v>
      </c>
      <c r="H334" s="51">
        <v>100000</v>
      </c>
      <c r="I334" s="51">
        <v>10000</v>
      </c>
      <c r="J334" s="51">
        <v>0</v>
      </c>
      <c r="K334" s="53">
        <f t="shared" si="9"/>
        <v>0</v>
      </c>
      <c r="L334" s="16"/>
    </row>
    <row r="335" spans="1:12" ht="12.75">
      <c r="A335" s="9">
        <v>329</v>
      </c>
      <c r="B335" s="9"/>
      <c r="C335" s="9"/>
      <c r="D335" s="9">
        <v>4810</v>
      </c>
      <c r="E335" s="14" t="s">
        <v>477</v>
      </c>
      <c r="F335" s="15">
        <f>SUM(F336)</f>
        <v>400000</v>
      </c>
      <c r="G335" s="15">
        <f>SUM(G336)</f>
        <v>495000</v>
      </c>
      <c r="H335" s="51">
        <f>SUM(H336)</f>
        <v>500000</v>
      </c>
      <c r="I335" s="51">
        <f>SUM(I336)</f>
        <v>238200</v>
      </c>
      <c r="J335" s="51">
        <f>SUM(J336)</f>
        <v>0</v>
      </c>
      <c r="K335" s="53">
        <f t="shared" si="9"/>
        <v>0</v>
      </c>
      <c r="L335" s="15"/>
    </row>
    <row r="336" spans="1:12" ht="12.75">
      <c r="A336" s="9">
        <v>330</v>
      </c>
      <c r="B336" s="9" t="s">
        <v>264</v>
      </c>
      <c r="C336" s="9" t="s">
        <v>265</v>
      </c>
      <c r="D336" s="9"/>
      <c r="E336" s="14" t="s">
        <v>239</v>
      </c>
      <c r="F336" s="15">
        <v>400000</v>
      </c>
      <c r="G336" s="15">
        <v>495000</v>
      </c>
      <c r="H336" s="51">
        <v>500000</v>
      </c>
      <c r="I336" s="51">
        <v>238200</v>
      </c>
      <c r="J336" s="51">
        <v>0</v>
      </c>
      <c r="K336" s="53">
        <f t="shared" si="9"/>
        <v>0</v>
      </c>
      <c r="L336" s="16"/>
    </row>
    <row r="337" spans="1:12" ht="12.75">
      <c r="A337" s="9">
        <v>331</v>
      </c>
      <c r="B337" s="97" t="s">
        <v>32</v>
      </c>
      <c r="C337" s="98"/>
      <c r="D337" s="98"/>
      <c r="E337" s="98"/>
      <c r="F337" s="21">
        <f>SUM(F327+F330)</f>
        <v>2238421</v>
      </c>
      <c r="G337" s="21">
        <f>SUM(G327+G330)</f>
        <v>3601228</v>
      </c>
      <c r="H337" s="54">
        <f>SUM(H327+H330)</f>
        <v>4480128</v>
      </c>
      <c r="I337" s="54">
        <f>SUM(I327+I330)</f>
        <v>4068328</v>
      </c>
      <c r="J337" s="54">
        <f>SUM(J327+J330)</f>
        <v>1861064.02</v>
      </c>
      <c r="K337" s="53">
        <f t="shared" si="9"/>
        <v>45.7451813128145</v>
      </c>
      <c r="L337" s="22"/>
    </row>
    <row r="338" spans="1:12" ht="12.75">
      <c r="A338" s="9">
        <v>332</v>
      </c>
      <c r="B338" s="9">
        <v>801</v>
      </c>
      <c r="C338" s="13">
        <v>80101</v>
      </c>
      <c r="D338" s="13" t="s">
        <v>266</v>
      </c>
      <c r="E338" s="18" t="s">
        <v>681</v>
      </c>
      <c r="F338" s="19" t="e">
        <f>SUM(F339+F347+F351+F355+F359+F363+F371+F375+F379+F383+F387+F394+F398+F413+F417+F419+F423+#REF!+F367+F402+#REF!)</f>
        <v>#REF!</v>
      </c>
      <c r="G338" s="19">
        <f>SUM(G339+G347+G351+G355+G359+G363+G371+G375+G379+G383+G387+G394+G398+G413+G417+G419+G423+G367+G402+G405+G409+G427+G431+G435+G343)</f>
        <v>8437372</v>
      </c>
      <c r="H338" s="53">
        <f>SUM(H339+H347+H351+H355+H359+H363+H371+H375+H379+H383+H387+H394+H398+H413+H417+H419+H423+H367+H402+H405+H409+H427+H431+H435+H343+H441+H439)</f>
        <v>9477066</v>
      </c>
      <c r="I338" s="53">
        <f>SUM(I339+I347+I351+I355+I359+I363+I371+I375+I379+I383+I387+I394+I398+I413+I417+I419+I423+I367+I402+I405+I409+I427+I431+I435+I343+I441+I439)</f>
        <v>9073420</v>
      </c>
      <c r="J338" s="53">
        <f>SUM(J339+J347+J351+J355+J359+J363+J371+J375+J379+J383+J387+J394+J398+J413+J417+J419+J423+J367+J402+J405+J409+J427+J431+J435+J343+J441+J439)</f>
        <v>4479333.890000001</v>
      </c>
      <c r="K338" s="53">
        <f t="shared" si="9"/>
        <v>49.36764626789017</v>
      </c>
      <c r="L338" s="20"/>
    </row>
    <row r="339" spans="1:12" ht="12.75">
      <c r="A339" s="9">
        <v>333</v>
      </c>
      <c r="B339" s="9" t="s">
        <v>264</v>
      </c>
      <c r="C339" s="9" t="s">
        <v>265</v>
      </c>
      <c r="D339" s="9">
        <v>3020</v>
      </c>
      <c r="E339" s="14" t="s">
        <v>237</v>
      </c>
      <c r="F339" s="15">
        <f>SUM(F340:F342)</f>
        <v>264600</v>
      </c>
      <c r="G339" s="15">
        <f>SUM(G340:G342)</f>
        <v>322000</v>
      </c>
      <c r="H339" s="51">
        <f>SUM(H340:H342)</f>
        <v>352500</v>
      </c>
      <c r="I339" s="51">
        <f>SUM(I340:I342)</f>
        <v>352500</v>
      </c>
      <c r="J339" s="51">
        <f>SUM(J340:J342)</f>
        <v>196827.74000000002</v>
      </c>
      <c r="K339" s="53">
        <f t="shared" si="9"/>
        <v>55.83765673758866</v>
      </c>
      <c r="L339" s="16"/>
    </row>
    <row r="340" spans="1:12" ht="25.5">
      <c r="A340" s="9">
        <v>334</v>
      </c>
      <c r="B340" s="9"/>
      <c r="C340" s="9"/>
      <c r="D340" s="9"/>
      <c r="E340" s="14" t="s">
        <v>693</v>
      </c>
      <c r="F340" s="15">
        <v>108750</v>
      </c>
      <c r="G340" s="15">
        <v>137500</v>
      </c>
      <c r="H340" s="51">
        <v>145000</v>
      </c>
      <c r="I340" s="51">
        <v>145000</v>
      </c>
      <c r="J340" s="51">
        <v>83664.86</v>
      </c>
      <c r="K340" s="53">
        <f t="shared" si="9"/>
        <v>57.699903448275855</v>
      </c>
      <c r="L340" s="16"/>
    </row>
    <row r="341" spans="1:12" ht="27.75" customHeight="1">
      <c r="A341" s="9">
        <v>335</v>
      </c>
      <c r="B341" s="9"/>
      <c r="C341" s="9"/>
      <c r="D341" s="9"/>
      <c r="E341" s="14" t="s">
        <v>694</v>
      </c>
      <c r="F341" s="15">
        <v>96000</v>
      </c>
      <c r="G341" s="15">
        <v>115000</v>
      </c>
      <c r="H341" s="51">
        <v>128000</v>
      </c>
      <c r="I341" s="51">
        <v>128000</v>
      </c>
      <c r="J341" s="51">
        <v>69007.6</v>
      </c>
      <c r="K341" s="53">
        <f t="shared" si="9"/>
        <v>53.91218750000001</v>
      </c>
      <c r="L341" s="16"/>
    </row>
    <row r="342" spans="1:12" ht="25.5">
      <c r="A342" s="9">
        <v>336</v>
      </c>
      <c r="B342" s="9"/>
      <c r="C342" s="9"/>
      <c r="D342" s="9"/>
      <c r="E342" s="14" t="s">
        <v>695</v>
      </c>
      <c r="F342" s="15">
        <v>59850</v>
      </c>
      <c r="G342" s="15">
        <v>69500</v>
      </c>
      <c r="H342" s="51">
        <v>79500</v>
      </c>
      <c r="I342" s="51">
        <v>79500</v>
      </c>
      <c r="J342" s="51">
        <v>44155.28</v>
      </c>
      <c r="K342" s="53">
        <f t="shared" si="9"/>
        <v>55.54123270440251</v>
      </c>
      <c r="L342" s="16"/>
    </row>
    <row r="343" spans="1:12" ht="12.75">
      <c r="A343" s="9">
        <v>337</v>
      </c>
      <c r="B343" s="9"/>
      <c r="C343" s="9"/>
      <c r="D343" s="9">
        <v>3240</v>
      </c>
      <c r="E343" s="14" t="s">
        <v>185</v>
      </c>
      <c r="F343" s="15">
        <f>SUM(F344:F346)</f>
        <v>264600</v>
      </c>
      <c r="G343" s="15">
        <f>SUM(G344:G346)</f>
        <v>31600</v>
      </c>
      <c r="H343" s="51">
        <f>SUM(H344:H346)</f>
        <v>27100</v>
      </c>
      <c r="I343" s="51">
        <f>SUM(I344:I346)</f>
        <v>27100</v>
      </c>
      <c r="J343" s="51">
        <f>SUM(J344:J346)</f>
        <v>12558</v>
      </c>
      <c r="K343" s="53">
        <f t="shared" si="9"/>
        <v>46.33948339483395</v>
      </c>
      <c r="L343" s="16"/>
    </row>
    <row r="344" spans="1:12" ht="12.75">
      <c r="A344" s="9">
        <v>338</v>
      </c>
      <c r="B344" s="9"/>
      <c r="C344" s="9"/>
      <c r="D344" s="9"/>
      <c r="E344" s="14" t="s">
        <v>416</v>
      </c>
      <c r="F344" s="15">
        <v>108750</v>
      </c>
      <c r="G344" s="15">
        <v>10100</v>
      </c>
      <c r="H344" s="51">
        <v>10000</v>
      </c>
      <c r="I344" s="51">
        <v>10000</v>
      </c>
      <c r="J344" s="51">
        <v>4910</v>
      </c>
      <c r="K344" s="53">
        <f t="shared" si="9"/>
        <v>49.1</v>
      </c>
      <c r="L344" s="16"/>
    </row>
    <row r="345" spans="1:12" ht="12.75">
      <c r="A345" s="9">
        <v>339</v>
      </c>
      <c r="B345" s="9"/>
      <c r="C345" s="9"/>
      <c r="D345" s="9"/>
      <c r="E345" s="14" t="s">
        <v>417</v>
      </c>
      <c r="F345" s="15">
        <v>96000</v>
      </c>
      <c r="G345" s="15">
        <v>11500</v>
      </c>
      <c r="H345" s="51">
        <v>11500</v>
      </c>
      <c r="I345" s="51">
        <v>11500</v>
      </c>
      <c r="J345" s="51">
        <v>6500</v>
      </c>
      <c r="K345" s="53">
        <f t="shared" si="9"/>
        <v>56.52173913043478</v>
      </c>
      <c r="L345" s="16"/>
    </row>
    <row r="346" spans="1:12" ht="12.75">
      <c r="A346" s="9">
        <v>340</v>
      </c>
      <c r="B346" s="9"/>
      <c r="C346" s="9"/>
      <c r="D346" s="9"/>
      <c r="E346" s="14" t="s">
        <v>418</v>
      </c>
      <c r="F346" s="15">
        <v>59850</v>
      </c>
      <c r="G346" s="15">
        <v>10000</v>
      </c>
      <c r="H346" s="51">
        <v>5600</v>
      </c>
      <c r="I346" s="51">
        <v>5600</v>
      </c>
      <c r="J346" s="51">
        <v>1148</v>
      </c>
      <c r="K346" s="53">
        <f t="shared" si="9"/>
        <v>20.5</v>
      </c>
      <c r="L346" s="16"/>
    </row>
    <row r="347" spans="1:12" ht="12.75">
      <c r="A347" s="9">
        <v>341</v>
      </c>
      <c r="B347" s="9" t="s">
        <v>264</v>
      </c>
      <c r="C347" s="9" t="s">
        <v>265</v>
      </c>
      <c r="D347" s="9">
        <v>4010</v>
      </c>
      <c r="E347" s="14" t="s">
        <v>379</v>
      </c>
      <c r="F347" s="15">
        <f>SUM(F348:F350)</f>
        <v>3666960</v>
      </c>
      <c r="G347" s="15">
        <f>SUM(G348:G350)</f>
        <v>4586500</v>
      </c>
      <c r="H347" s="51">
        <f>SUM(H348:H350)</f>
        <v>5000000</v>
      </c>
      <c r="I347" s="51">
        <f>SUM(I348:I350)</f>
        <v>5000000</v>
      </c>
      <c r="J347" s="51">
        <f>SUM(J348:J350)</f>
        <v>2470389.8499999996</v>
      </c>
      <c r="K347" s="53">
        <f t="shared" si="9"/>
        <v>49.407796999999995</v>
      </c>
      <c r="L347" s="16"/>
    </row>
    <row r="348" spans="1:12" ht="42" customHeight="1">
      <c r="A348" s="9">
        <v>342</v>
      </c>
      <c r="B348" s="9"/>
      <c r="C348" s="9"/>
      <c r="D348" s="9"/>
      <c r="E348" s="14" t="s">
        <v>156</v>
      </c>
      <c r="F348" s="15">
        <v>1512820</v>
      </c>
      <c r="G348" s="15">
        <v>2000000</v>
      </c>
      <c r="H348" s="51">
        <v>2200000</v>
      </c>
      <c r="I348" s="51">
        <v>2200000</v>
      </c>
      <c r="J348" s="51">
        <v>1044482.88</v>
      </c>
      <c r="K348" s="53">
        <f t="shared" si="9"/>
        <v>47.47649454545454</v>
      </c>
      <c r="L348" s="16"/>
    </row>
    <row r="349" spans="1:12" ht="25.5">
      <c r="A349" s="9">
        <v>343</v>
      </c>
      <c r="B349" s="9"/>
      <c r="C349" s="9"/>
      <c r="D349" s="9"/>
      <c r="E349" s="14" t="s">
        <v>207</v>
      </c>
      <c r="F349" s="15">
        <v>1361450</v>
      </c>
      <c r="G349" s="15">
        <v>1670000</v>
      </c>
      <c r="H349" s="51">
        <v>1750000</v>
      </c>
      <c r="I349" s="51">
        <v>1750000</v>
      </c>
      <c r="J349" s="51">
        <v>897623.19</v>
      </c>
      <c r="K349" s="53">
        <f t="shared" si="9"/>
        <v>51.29275371428571</v>
      </c>
      <c r="L349" s="16"/>
    </row>
    <row r="350" spans="1:12" ht="25.5">
      <c r="A350" s="9">
        <v>344</v>
      </c>
      <c r="B350" s="9"/>
      <c r="C350" s="9"/>
      <c r="D350" s="9"/>
      <c r="E350" s="14" t="s">
        <v>208</v>
      </c>
      <c r="F350" s="15">
        <v>792690</v>
      </c>
      <c r="G350" s="15">
        <v>916500</v>
      </c>
      <c r="H350" s="51">
        <v>1050000</v>
      </c>
      <c r="I350" s="51">
        <v>1050000</v>
      </c>
      <c r="J350" s="51">
        <v>528283.78</v>
      </c>
      <c r="K350" s="53">
        <f t="shared" si="9"/>
        <v>50.31274095238095</v>
      </c>
      <c r="L350" s="16"/>
    </row>
    <row r="351" spans="1:12" ht="12.75">
      <c r="A351" s="9">
        <v>345</v>
      </c>
      <c r="B351" s="9" t="s">
        <v>264</v>
      </c>
      <c r="C351" s="9" t="s">
        <v>265</v>
      </c>
      <c r="D351" s="9">
        <v>4040</v>
      </c>
      <c r="E351" s="14" t="s">
        <v>380</v>
      </c>
      <c r="F351" s="15">
        <f>SUM(F352:F354)</f>
        <v>291367</v>
      </c>
      <c r="G351" s="15">
        <f>SUM(G352:G354)</f>
        <v>367830</v>
      </c>
      <c r="H351" s="51">
        <f>SUM(H352:H354)</f>
        <v>384600</v>
      </c>
      <c r="I351" s="51">
        <f>SUM(I352:I354)</f>
        <v>384600</v>
      </c>
      <c r="J351" s="51">
        <f>SUM(J352:J354)</f>
        <v>356264.52</v>
      </c>
      <c r="K351" s="53">
        <f t="shared" si="9"/>
        <v>92.63248049921997</v>
      </c>
      <c r="L351" s="16"/>
    </row>
    <row r="352" spans="1:12" ht="40.5" customHeight="1">
      <c r="A352" s="9">
        <v>346</v>
      </c>
      <c r="B352" s="9"/>
      <c r="C352" s="9"/>
      <c r="D352" s="9"/>
      <c r="E352" s="14" t="s">
        <v>498</v>
      </c>
      <c r="F352" s="15">
        <v>120324</v>
      </c>
      <c r="G352" s="15">
        <v>164730</v>
      </c>
      <c r="H352" s="51">
        <v>169000</v>
      </c>
      <c r="I352" s="51">
        <v>169000</v>
      </c>
      <c r="J352" s="51">
        <v>155189.21</v>
      </c>
      <c r="K352" s="53">
        <f t="shared" si="9"/>
        <v>91.82793491124261</v>
      </c>
      <c r="L352" s="16"/>
    </row>
    <row r="353" spans="1:12" ht="43.5" customHeight="1">
      <c r="A353" s="9">
        <v>347</v>
      </c>
      <c r="B353" s="9"/>
      <c r="C353" s="9"/>
      <c r="D353" s="9"/>
      <c r="E353" s="14" t="s">
        <v>187</v>
      </c>
      <c r="F353" s="15">
        <v>110553</v>
      </c>
      <c r="G353" s="15">
        <v>132550</v>
      </c>
      <c r="H353" s="51">
        <v>141000</v>
      </c>
      <c r="I353" s="51">
        <v>141000</v>
      </c>
      <c r="J353" s="51">
        <v>132194.04</v>
      </c>
      <c r="K353" s="53">
        <f t="shared" si="9"/>
        <v>93.75463829787235</v>
      </c>
      <c r="L353" s="16"/>
    </row>
    <row r="354" spans="1:12" ht="38.25">
      <c r="A354" s="9">
        <v>348</v>
      </c>
      <c r="B354" s="9"/>
      <c r="C354" s="9"/>
      <c r="D354" s="9"/>
      <c r="E354" s="14" t="s">
        <v>500</v>
      </c>
      <c r="F354" s="15">
        <v>60490</v>
      </c>
      <c r="G354" s="15">
        <v>70550</v>
      </c>
      <c r="H354" s="51">
        <v>74600</v>
      </c>
      <c r="I354" s="51">
        <v>74600</v>
      </c>
      <c r="J354" s="51">
        <v>68881.27</v>
      </c>
      <c r="K354" s="53">
        <f t="shared" si="9"/>
        <v>92.33414209115281</v>
      </c>
      <c r="L354" s="16"/>
    </row>
    <row r="355" spans="1:12" ht="12.75">
      <c r="A355" s="9">
        <v>349</v>
      </c>
      <c r="B355" s="9" t="s">
        <v>264</v>
      </c>
      <c r="C355" s="9" t="s">
        <v>265</v>
      </c>
      <c r="D355" s="9">
        <v>4110</v>
      </c>
      <c r="E355" s="14" t="s">
        <v>334</v>
      </c>
      <c r="F355" s="15">
        <f>SUM(F356:F358)</f>
        <v>746500</v>
      </c>
      <c r="G355" s="15">
        <f>SUM(G356:G358)</f>
        <v>790000</v>
      </c>
      <c r="H355" s="51">
        <f>SUM(H356:H358)</f>
        <v>853000</v>
      </c>
      <c r="I355" s="51">
        <f>SUM(I356:I358)</f>
        <v>853000</v>
      </c>
      <c r="J355" s="51">
        <f>SUM(J356:J358)</f>
        <v>415180.62</v>
      </c>
      <c r="K355" s="53">
        <f t="shared" si="9"/>
        <v>48.672991793669404</v>
      </c>
      <c r="L355" s="16"/>
    </row>
    <row r="356" spans="1:12" ht="12.75">
      <c r="A356" s="9">
        <v>350</v>
      </c>
      <c r="B356" s="9"/>
      <c r="C356" s="9"/>
      <c r="D356" s="9"/>
      <c r="E356" s="14" t="s">
        <v>501</v>
      </c>
      <c r="F356" s="15">
        <v>308000</v>
      </c>
      <c r="G356" s="15">
        <v>345000</v>
      </c>
      <c r="H356" s="51">
        <v>375000</v>
      </c>
      <c r="I356" s="51">
        <v>375000</v>
      </c>
      <c r="J356" s="51">
        <v>176917.09</v>
      </c>
      <c r="K356" s="53">
        <f t="shared" si="9"/>
        <v>47.17789066666667</v>
      </c>
      <c r="L356" s="16"/>
    </row>
    <row r="357" spans="1:12" ht="12.75">
      <c r="A357" s="9">
        <v>351</v>
      </c>
      <c r="B357" s="9"/>
      <c r="C357" s="9"/>
      <c r="D357" s="9"/>
      <c r="E357" s="14" t="s">
        <v>502</v>
      </c>
      <c r="F357" s="15">
        <v>278500</v>
      </c>
      <c r="G357" s="15">
        <v>290000</v>
      </c>
      <c r="H357" s="51">
        <v>300000</v>
      </c>
      <c r="I357" s="51">
        <v>300000</v>
      </c>
      <c r="J357" s="51">
        <v>151878.19</v>
      </c>
      <c r="K357" s="53">
        <f t="shared" si="9"/>
        <v>50.626063333333335</v>
      </c>
      <c r="L357" s="16"/>
    </row>
    <row r="358" spans="1:12" ht="12.75">
      <c r="A358" s="9">
        <v>352</v>
      </c>
      <c r="B358" s="9"/>
      <c r="C358" s="9"/>
      <c r="D358" s="9"/>
      <c r="E358" s="14" t="s">
        <v>503</v>
      </c>
      <c r="F358" s="15">
        <v>160000</v>
      </c>
      <c r="G358" s="15">
        <v>155000</v>
      </c>
      <c r="H358" s="51">
        <v>178000</v>
      </c>
      <c r="I358" s="51">
        <v>178000</v>
      </c>
      <c r="J358" s="51">
        <v>86385.34</v>
      </c>
      <c r="K358" s="53">
        <f t="shared" si="9"/>
        <v>48.53108988764045</v>
      </c>
      <c r="L358" s="16"/>
    </row>
    <row r="359" spans="1:12" ht="12.75">
      <c r="A359" s="9">
        <v>353</v>
      </c>
      <c r="B359" s="9" t="s">
        <v>264</v>
      </c>
      <c r="C359" s="9" t="s">
        <v>265</v>
      </c>
      <c r="D359" s="9">
        <v>4120</v>
      </c>
      <c r="E359" s="14" t="s">
        <v>335</v>
      </c>
      <c r="F359" s="15">
        <f>SUM(F360:F362)</f>
        <v>101690</v>
      </c>
      <c r="G359" s="15">
        <f>SUM(G360:G362)</f>
        <v>125000</v>
      </c>
      <c r="H359" s="51">
        <f>SUM(H360:H362)</f>
        <v>138000</v>
      </c>
      <c r="I359" s="51">
        <f>SUM(I360:I362)</f>
        <v>138000</v>
      </c>
      <c r="J359" s="51">
        <f>SUM(J360:J362)</f>
        <v>66217.74</v>
      </c>
      <c r="K359" s="53">
        <f t="shared" si="9"/>
        <v>47.9838695652174</v>
      </c>
      <c r="L359" s="16"/>
    </row>
    <row r="360" spans="1:12" ht="12.75">
      <c r="A360" s="9">
        <v>354</v>
      </c>
      <c r="B360" s="9"/>
      <c r="C360" s="9"/>
      <c r="D360" s="9"/>
      <c r="E360" s="14" t="s">
        <v>504</v>
      </c>
      <c r="F360" s="15">
        <v>41890</v>
      </c>
      <c r="G360" s="15">
        <v>55000</v>
      </c>
      <c r="H360" s="51">
        <v>60000</v>
      </c>
      <c r="I360" s="51">
        <v>60000</v>
      </c>
      <c r="J360" s="51">
        <v>27881.47</v>
      </c>
      <c r="K360" s="53">
        <f t="shared" si="9"/>
        <v>46.46911666666667</v>
      </c>
      <c r="L360" s="16"/>
    </row>
    <row r="361" spans="1:12" ht="12.75">
      <c r="A361" s="9">
        <v>355</v>
      </c>
      <c r="B361" s="9"/>
      <c r="C361" s="9"/>
      <c r="D361" s="9"/>
      <c r="E361" s="14" t="s">
        <v>505</v>
      </c>
      <c r="F361" s="15">
        <v>38000</v>
      </c>
      <c r="G361" s="15">
        <v>45000</v>
      </c>
      <c r="H361" s="51">
        <v>49000</v>
      </c>
      <c r="I361" s="51">
        <v>49000</v>
      </c>
      <c r="J361" s="51">
        <v>24530.04</v>
      </c>
      <c r="K361" s="53">
        <f t="shared" si="9"/>
        <v>50.061306122448975</v>
      </c>
      <c r="L361" s="16"/>
    </row>
    <row r="362" spans="1:12" ht="12.75">
      <c r="A362" s="9">
        <v>356</v>
      </c>
      <c r="B362" s="9"/>
      <c r="C362" s="9"/>
      <c r="D362" s="9"/>
      <c r="E362" s="14" t="s">
        <v>506</v>
      </c>
      <c r="F362" s="15">
        <v>21800</v>
      </c>
      <c r="G362" s="15">
        <v>25000</v>
      </c>
      <c r="H362" s="51">
        <v>29000</v>
      </c>
      <c r="I362" s="51">
        <v>29000</v>
      </c>
      <c r="J362" s="51">
        <v>13806.23</v>
      </c>
      <c r="K362" s="53">
        <f t="shared" si="9"/>
        <v>47.607689655172415</v>
      </c>
      <c r="L362" s="16"/>
    </row>
    <row r="363" spans="1:12" ht="12.75">
      <c r="A363" s="9">
        <v>357</v>
      </c>
      <c r="B363" s="9" t="s">
        <v>264</v>
      </c>
      <c r="C363" s="9" t="s">
        <v>265</v>
      </c>
      <c r="D363" s="9">
        <v>4140</v>
      </c>
      <c r="E363" s="14" t="s">
        <v>225</v>
      </c>
      <c r="F363" s="15">
        <f>SUM(F364:F366)</f>
        <v>33140</v>
      </c>
      <c r="G363" s="15">
        <f>SUM(G364:G366)</f>
        <v>41544</v>
      </c>
      <c r="H363" s="51">
        <f>SUM(H364:H366)</f>
        <v>46830</v>
      </c>
      <c r="I363" s="51">
        <f>SUM(I364:I366)</f>
        <v>39589</v>
      </c>
      <c r="J363" s="51">
        <f>SUM(J364:J366)</f>
        <v>10236</v>
      </c>
      <c r="K363" s="53">
        <f t="shared" si="9"/>
        <v>25.855666978201015</v>
      </c>
      <c r="L363" s="16"/>
    </row>
    <row r="364" spans="1:12" ht="12.75">
      <c r="A364" s="9">
        <v>358</v>
      </c>
      <c r="B364" s="9"/>
      <c r="C364" s="9"/>
      <c r="D364" s="9"/>
      <c r="E364" s="14" t="s">
        <v>507</v>
      </c>
      <c r="F364" s="15">
        <v>14150</v>
      </c>
      <c r="G364" s="15">
        <v>17640</v>
      </c>
      <c r="H364" s="51">
        <v>20046</v>
      </c>
      <c r="I364" s="51">
        <v>15512</v>
      </c>
      <c r="J364" s="51">
        <v>0</v>
      </c>
      <c r="K364" s="53">
        <f t="shared" si="9"/>
        <v>0</v>
      </c>
      <c r="L364" s="16"/>
    </row>
    <row r="365" spans="1:12" ht="12.75">
      <c r="A365" s="9">
        <v>359</v>
      </c>
      <c r="B365" s="9"/>
      <c r="C365" s="9"/>
      <c r="D365" s="9"/>
      <c r="E365" s="14" t="s">
        <v>508</v>
      </c>
      <c r="F365" s="15">
        <v>11910</v>
      </c>
      <c r="G365" s="15">
        <v>14424</v>
      </c>
      <c r="H365" s="51">
        <v>16522</v>
      </c>
      <c r="I365" s="51">
        <v>8261</v>
      </c>
      <c r="J365" s="51">
        <v>246</v>
      </c>
      <c r="K365" s="53">
        <f t="shared" si="9"/>
        <v>2.977847718193923</v>
      </c>
      <c r="L365" s="16"/>
    </row>
    <row r="366" spans="1:12" ht="12.75">
      <c r="A366" s="9">
        <v>360</v>
      </c>
      <c r="B366" s="9"/>
      <c r="C366" s="9"/>
      <c r="D366" s="9"/>
      <c r="E366" s="14" t="s">
        <v>509</v>
      </c>
      <c r="F366" s="15">
        <v>7080</v>
      </c>
      <c r="G366" s="15">
        <v>9480</v>
      </c>
      <c r="H366" s="51">
        <v>10262</v>
      </c>
      <c r="I366" s="51">
        <v>15816</v>
      </c>
      <c r="J366" s="51">
        <v>9990</v>
      </c>
      <c r="K366" s="53">
        <f t="shared" si="9"/>
        <v>63.16388467374811</v>
      </c>
      <c r="L366" s="16"/>
    </row>
    <row r="367" spans="1:12" ht="12.75">
      <c r="A367" s="9">
        <v>361</v>
      </c>
      <c r="B367" s="9"/>
      <c r="C367" s="9"/>
      <c r="D367" s="9">
        <v>4170</v>
      </c>
      <c r="E367" s="14" t="s">
        <v>66</v>
      </c>
      <c r="F367" s="15">
        <f>SUM(F368:F370)</f>
        <v>38500</v>
      </c>
      <c r="G367" s="15">
        <f>SUM(G368:G370)</f>
        <v>15000</v>
      </c>
      <c r="H367" s="51">
        <f>SUM(H368:H370)</f>
        <v>35000</v>
      </c>
      <c r="I367" s="51">
        <f>SUM(I368:I370)</f>
        <v>35000</v>
      </c>
      <c r="J367" s="51">
        <f>SUM(J368:J370)</f>
        <v>950</v>
      </c>
      <c r="K367" s="53">
        <f t="shared" si="9"/>
        <v>2.7142857142857144</v>
      </c>
      <c r="L367" s="16"/>
    </row>
    <row r="368" spans="1:12" ht="38.25">
      <c r="A368" s="9">
        <v>362</v>
      </c>
      <c r="B368" s="9"/>
      <c r="C368" s="9"/>
      <c r="D368" s="9"/>
      <c r="E368" s="14" t="s">
        <v>726</v>
      </c>
      <c r="F368" s="15">
        <v>3500</v>
      </c>
      <c r="G368" s="15">
        <v>3000</v>
      </c>
      <c r="H368" s="51">
        <v>12000</v>
      </c>
      <c r="I368" s="51">
        <v>12000</v>
      </c>
      <c r="J368" s="51">
        <v>950</v>
      </c>
      <c r="K368" s="53">
        <f t="shared" si="9"/>
        <v>7.916666666666666</v>
      </c>
      <c r="L368" s="16"/>
    </row>
    <row r="369" spans="1:12" ht="38.25">
      <c r="A369" s="9">
        <v>363</v>
      </c>
      <c r="B369" s="9"/>
      <c r="C369" s="9"/>
      <c r="D369" s="9"/>
      <c r="E369" s="14" t="s">
        <v>727</v>
      </c>
      <c r="F369" s="15">
        <v>30000</v>
      </c>
      <c r="G369" s="15">
        <v>6000</v>
      </c>
      <c r="H369" s="51">
        <v>12000</v>
      </c>
      <c r="I369" s="51">
        <v>12000</v>
      </c>
      <c r="J369" s="51">
        <v>0</v>
      </c>
      <c r="K369" s="53">
        <f t="shared" si="9"/>
        <v>0</v>
      </c>
      <c r="L369" s="16"/>
    </row>
    <row r="370" spans="1:12" ht="38.25">
      <c r="A370" s="9">
        <v>364</v>
      </c>
      <c r="B370" s="9"/>
      <c r="C370" s="9"/>
      <c r="D370" s="9"/>
      <c r="E370" s="14" t="s">
        <v>728</v>
      </c>
      <c r="F370" s="15">
        <v>5000</v>
      </c>
      <c r="G370" s="15">
        <v>6000</v>
      </c>
      <c r="H370" s="51">
        <v>11000</v>
      </c>
      <c r="I370" s="51">
        <v>11000</v>
      </c>
      <c r="J370" s="51">
        <v>0</v>
      </c>
      <c r="K370" s="53">
        <f t="shared" si="9"/>
        <v>0</v>
      </c>
      <c r="L370" s="16"/>
    </row>
    <row r="371" spans="1:12" ht="12.75">
      <c r="A371" s="9">
        <v>365</v>
      </c>
      <c r="B371" s="9" t="s">
        <v>264</v>
      </c>
      <c r="C371" s="9" t="s">
        <v>265</v>
      </c>
      <c r="D371" s="9">
        <v>4210</v>
      </c>
      <c r="E371" s="14" t="s">
        <v>274</v>
      </c>
      <c r="F371" s="15">
        <f>SUM(F372:F374)</f>
        <v>232169</v>
      </c>
      <c r="G371" s="15">
        <f>SUM(G372:G374)</f>
        <v>193000</v>
      </c>
      <c r="H371" s="51">
        <f>SUM(H372:H374)</f>
        <v>235000</v>
      </c>
      <c r="I371" s="51">
        <f>SUM(I372:I374)</f>
        <v>235000</v>
      </c>
      <c r="J371" s="51">
        <f>SUM(J372:J374)</f>
        <v>84172.91</v>
      </c>
      <c r="K371" s="53">
        <f t="shared" si="9"/>
        <v>35.81825957446809</v>
      </c>
      <c r="L371" s="16"/>
    </row>
    <row r="372" spans="1:12" ht="44.25" customHeight="1">
      <c r="A372" s="9">
        <v>366</v>
      </c>
      <c r="B372" s="9"/>
      <c r="C372" s="9"/>
      <c r="D372" s="9"/>
      <c r="E372" s="14" t="s">
        <v>384</v>
      </c>
      <c r="F372" s="15">
        <v>100764</v>
      </c>
      <c r="G372" s="15">
        <v>68000</v>
      </c>
      <c r="H372" s="51">
        <v>60000</v>
      </c>
      <c r="I372" s="51">
        <v>60000</v>
      </c>
      <c r="J372" s="51">
        <v>24543.31</v>
      </c>
      <c r="K372" s="53">
        <f t="shared" si="9"/>
        <v>40.90551666666667</v>
      </c>
      <c r="L372" s="16"/>
    </row>
    <row r="373" spans="1:11" ht="51">
      <c r="A373" s="9">
        <v>367</v>
      </c>
      <c r="B373" s="9"/>
      <c r="C373" s="9"/>
      <c r="D373" s="9"/>
      <c r="E373" s="14" t="s">
        <v>385</v>
      </c>
      <c r="F373" s="9">
        <v>91000</v>
      </c>
      <c r="G373" s="15">
        <v>65000</v>
      </c>
      <c r="H373" s="51">
        <v>95000</v>
      </c>
      <c r="I373" s="51">
        <v>95000</v>
      </c>
      <c r="J373" s="51">
        <v>20785.08</v>
      </c>
      <c r="K373" s="53">
        <f t="shared" si="9"/>
        <v>21.87903157894737</v>
      </c>
    </row>
    <row r="374" spans="1:12" ht="46.5" customHeight="1">
      <c r="A374" s="9">
        <v>368</v>
      </c>
      <c r="B374" s="9"/>
      <c r="C374" s="9"/>
      <c r="D374" s="9"/>
      <c r="E374" s="14" t="s">
        <v>386</v>
      </c>
      <c r="F374" s="9">
        <v>40405</v>
      </c>
      <c r="G374" s="15">
        <v>60000</v>
      </c>
      <c r="H374" s="51">
        <v>80000</v>
      </c>
      <c r="I374" s="51">
        <v>80000</v>
      </c>
      <c r="J374" s="51">
        <v>38844.52</v>
      </c>
      <c r="K374" s="53">
        <f t="shared" si="9"/>
        <v>48.55564999999999</v>
      </c>
      <c r="L374" s="16"/>
    </row>
    <row r="375" spans="1:12" ht="12.75">
      <c r="A375" s="9">
        <v>369</v>
      </c>
      <c r="B375" s="9"/>
      <c r="C375" s="9"/>
      <c r="D375" s="9">
        <v>4230</v>
      </c>
      <c r="E375" s="14" t="s">
        <v>8</v>
      </c>
      <c r="F375" s="15">
        <f>SUM(F376:F378)</f>
        <v>13400</v>
      </c>
      <c r="G375" s="15">
        <f>SUM(G376:G378)</f>
        <v>10000</v>
      </c>
      <c r="H375" s="51">
        <f>SUM(H376:H378)</f>
        <v>17500</v>
      </c>
      <c r="I375" s="51">
        <f>SUM(I376:I378)</f>
        <v>17500</v>
      </c>
      <c r="J375" s="51">
        <f>SUM(J376:J378)</f>
        <v>5892.599999999999</v>
      </c>
      <c r="K375" s="53">
        <f t="shared" si="9"/>
        <v>33.672</v>
      </c>
      <c r="L375" s="16"/>
    </row>
    <row r="376" spans="1:12" ht="25.5" customHeight="1">
      <c r="A376" s="9">
        <v>370</v>
      </c>
      <c r="B376" s="9"/>
      <c r="C376" s="9"/>
      <c r="D376" s="9"/>
      <c r="E376" s="14" t="s">
        <v>528</v>
      </c>
      <c r="F376" s="15">
        <v>4700</v>
      </c>
      <c r="G376" s="15">
        <v>3500</v>
      </c>
      <c r="H376" s="51">
        <v>4000</v>
      </c>
      <c r="I376" s="51">
        <v>4000</v>
      </c>
      <c r="J376" s="51">
        <v>496.66</v>
      </c>
      <c r="K376" s="53">
        <f t="shared" si="9"/>
        <v>12.416500000000001</v>
      </c>
      <c r="L376" s="16"/>
    </row>
    <row r="377" spans="1:12" ht="25.5">
      <c r="A377" s="9">
        <v>371</v>
      </c>
      <c r="B377" s="9"/>
      <c r="C377" s="9"/>
      <c r="D377" s="9"/>
      <c r="E377" s="14" t="s">
        <v>529</v>
      </c>
      <c r="F377" s="15">
        <v>7200</v>
      </c>
      <c r="G377" s="15">
        <v>5000</v>
      </c>
      <c r="H377" s="51">
        <v>12000</v>
      </c>
      <c r="I377" s="51">
        <v>12000</v>
      </c>
      <c r="J377" s="51">
        <v>5395.94</v>
      </c>
      <c r="K377" s="53">
        <f t="shared" si="9"/>
        <v>44.966166666666666</v>
      </c>
      <c r="L377" s="16"/>
    </row>
    <row r="378" spans="1:12" ht="25.5">
      <c r="A378" s="9">
        <v>372</v>
      </c>
      <c r="B378" s="9"/>
      <c r="C378" s="9"/>
      <c r="D378" s="9"/>
      <c r="E378" s="14" t="s">
        <v>531</v>
      </c>
      <c r="F378" s="15">
        <v>1500</v>
      </c>
      <c r="G378" s="15">
        <v>1500</v>
      </c>
      <c r="H378" s="51">
        <v>1500</v>
      </c>
      <c r="I378" s="51">
        <v>1500</v>
      </c>
      <c r="J378" s="51">
        <v>0</v>
      </c>
      <c r="K378" s="53">
        <f t="shared" si="9"/>
        <v>0</v>
      </c>
      <c r="L378" s="16"/>
    </row>
    <row r="379" spans="1:12" ht="12.75">
      <c r="A379" s="9">
        <v>373</v>
      </c>
      <c r="B379" s="9" t="s">
        <v>264</v>
      </c>
      <c r="C379" s="9" t="s">
        <v>265</v>
      </c>
      <c r="D379" s="9">
        <v>4240</v>
      </c>
      <c r="E379" s="14" t="s">
        <v>481</v>
      </c>
      <c r="F379" s="15">
        <f>SUM(F380:F382)</f>
        <v>100800</v>
      </c>
      <c r="G379" s="15">
        <f>SUM(G380:G382)</f>
        <v>69000</v>
      </c>
      <c r="H379" s="51">
        <f>SUM(H380:H382)</f>
        <v>89000</v>
      </c>
      <c r="I379" s="51">
        <f>SUM(I380:I382)</f>
        <v>89000</v>
      </c>
      <c r="J379" s="51">
        <f>SUM(J380:J382)</f>
        <v>30075.16</v>
      </c>
      <c r="K379" s="53">
        <f t="shared" si="9"/>
        <v>33.79231460674158</v>
      </c>
      <c r="L379" s="16"/>
    </row>
    <row r="380" spans="1:12" ht="27.75" customHeight="1">
      <c r="A380" s="9">
        <v>374</v>
      </c>
      <c r="B380" s="9"/>
      <c r="C380" s="9"/>
      <c r="D380" s="9"/>
      <c r="E380" s="14" t="s">
        <v>532</v>
      </c>
      <c r="F380" s="15">
        <v>29800</v>
      </c>
      <c r="G380" s="15">
        <v>25000</v>
      </c>
      <c r="H380" s="51">
        <v>25000</v>
      </c>
      <c r="I380" s="51">
        <v>25000</v>
      </c>
      <c r="J380" s="51">
        <v>2413.39</v>
      </c>
      <c r="K380" s="53">
        <f t="shared" si="9"/>
        <v>9.65356</v>
      </c>
      <c r="L380" s="16"/>
    </row>
    <row r="381" spans="1:12" ht="25.5">
      <c r="A381" s="9">
        <v>375</v>
      </c>
      <c r="B381" s="9"/>
      <c r="C381" s="9"/>
      <c r="D381" s="9"/>
      <c r="E381" s="14" t="s">
        <v>734</v>
      </c>
      <c r="F381" s="15">
        <v>46000</v>
      </c>
      <c r="G381" s="15">
        <v>24000</v>
      </c>
      <c r="H381" s="51">
        <v>39000</v>
      </c>
      <c r="I381" s="51">
        <v>39000</v>
      </c>
      <c r="J381" s="51">
        <v>17404.81</v>
      </c>
      <c r="K381" s="53">
        <f t="shared" si="9"/>
        <v>44.62771794871795</v>
      </c>
      <c r="L381" s="16"/>
    </row>
    <row r="382" spans="1:12" ht="25.5" customHeight="1">
      <c r="A382" s="9">
        <v>376</v>
      </c>
      <c r="B382" s="9"/>
      <c r="C382" s="9"/>
      <c r="D382" s="9"/>
      <c r="E382" s="14" t="s">
        <v>542</v>
      </c>
      <c r="F382" s="15">
        <v>25000</v>
      </c>
      <c r="G382" s="15">
        <v>20000</v>
      </c>
      <c r="H382" s="51">
        <v>25000</v>
      </c>
      <c r="I382" s="51">
        <v>25000</v>
      </c>
      <c r="J382" s="51">
        <v>10256.96</v>
      </c>
      <c r="K382" s="53">
        <f t="shared" si="9"/>
        <v>41.02784</v>
      </c>
      <c r="L382" s="16"/>
    </row>
    <row r="383" spans="1:12" ht="12.75">
      <c r="A383" s="9">
        <v>377</v>
      </c>
      <c r="B383" s="9" t="s">
        <v>264</v>
      </c>
      <c r="C383" s="9" t="s">
        <v>265</v>
      </c>
      <c r="D383" s="9">
        <v>4260</v>
      </c>
      <c r="E383" s="14" t="s">
        <v>276</v>
      </c>
      <c r="F383" s="15">
        <f>SUM(F384:F386)</f>
        <v>455000</v>
      </c>
      <c r="G383" s="15">
        <f>SUM(G384:G386)</f>
        <v>554000</v>
      </c>
      <c r="H383" s="51">
        <f>SUM(H384:H386)</f>
        <v>610000</v>
      </c>
      <c r="I383" s="51">
        <f>SUM(I384:I386)</f>
        <v>610000</v>
      </c>
      <c r="J383" s="51">
        <f>SUM(J384:J386)</f>
        <v>428705.44</v>
      </c>
      <c r="K383" s="53">
        <f t="shared" si="9"/>
        <v>70.27958032786886</v>
      </c>
      <c r="L383" s="16"/>
    </row>
    <row r="384" spans="1:12" ht="17.25" customHeight="1">
      <c r="A384" s="9">
        <v>378</v>
      </c>
      <c r="B384" s="9"/>
      <c r="C384" s="9"/>
      <c r="D384" s="9"/>
      <c r="E384" s="14" t="s">
        <v>621</v>
      </c>
      <c r="F384" s="15">
        <v>175000</v>
      </c>
      <c r="G384" s="15">
        <v>174000</v>
      </c>
      <c r="H384" s="51">
        <v>220000</v>
      </c>
      <c r="I384" s="51">
        <v>220000</v>
      </c>
      <c r="J384" s="51">
        <v>167793.01</v>
      </c>
      <c r="K384" s="53">
        <f t="shared" si="9"/>
        <v>76.26955000000001</v>
      </c>
      <c r="L384" s="16"/>
    </row>
    <row r="385" spans="1:12" ht="24.75" customHeight="1">
      <c r="A385" s="9">
        <v>379</v>
      </c>
      <c r="B385" s="9"/>
      <c r="C385" s="9"/>
      <c r="D385" s="9"/>
      <c r="E385" s="14" t="s">
        <v>622</v>
      </c>
      <c r="F385" s="15">
        <v>160000</v>
      </c>
      <c r="G385" s="15">
        <v>200000</v>
      </c>
      <c r="H385" s="51">
        <v>200000</v>
      </c>
      <c r="I385" s="51">
        <v>200000</v>
      </c>
      <c r="J385" s="51">
        <v>133212.87</v>
      </c>
      <c r="K385" s="53">
        <f t="shared" si="9"/>
        <v>66.60643499999999</v>
      </c>
      <c r="L385" s="16"/>
    </row>
    <row r="386" spans="1:12" ht="26.25" customHeight="1">
      <c r="A386" s="9">
        <v>380</v>
      </c>
      <c r="B386" s="9"/>
      <c r="C386" s="9"/>
      <c r="D386" s="9"/>
      <c r="E386" s="14" t="s">
        <v>623</v>
      </c>
      <c r="F386" s="15">
        <v>120000</v>
      </c>
      <c r="G386" s="15">
        <v>180000</v>
      </c>
      <c r="H386" s="51">
        <v>190000</v>
      </c>
      <c r="I386" s="51">
        <v>190000</v>
      </c>
      <c r="J386" s="51">
        <v>127699.56</v>
      </c>
      <c r="K386" s="53">
        <f t="shared" si="9"/>
        <v>67.2102947368421</v>
      </c>
      <c r="L386" s="16"/>
    </row>
    <row r="387" spans="1:12" ht="12.75">
      <c r="A387" s="9">
        <v>381</v>
      </c>
      <c r="B387" s="9" t="s">
        <v>264</v>
      </c>
      <c r="C387" s="9" t="s">
        <v>265</v>
      </c>
      <c r="D387" s="9">
        <v>4270</v>
      </c>
      <c r="E387" s="14" t="s">
        <v>277</v>
      </c>
      <c r="F387" s="15">
        <f>SUM(F388:F393)</f>
        <v>378000</v>
      </c>
      <c r="G387" s="15">
        <f>SUM(G388:G393)</f>
        <v>790000</v>
      </c>
      <c r="H387" s="51">
        <f>SUM(H388:H393)</f>
        <v>865000</v>
      </c>
      <c r="I387" s="51">
        <f>SUM(I388:I393)</f>
        <v>478400</v>
      </c>
      <c r="J387" s="51">
        <f>SUM(J388:J393)</f>
        <v>17644.86</v>
      </c>
      <c r="K387" s="53">
        <f t="shared" si="9"/>
        <v>3.6883068561872916</v>
      </c>
      <c r="L387" s="16"/>
    </row>
    <row r="388" spans="1:12" ht="25.5" customHeight="1">
      <c r="A388" s="9">
        <v>382</v>
      </c>
      <c r="B388" s="9"/>
      <c r="C388" s="9"/>
      <c r="D388" s="9"/>
      <c r="E388" s="14" t="s">
        <v>554</v>
      </c>
      <c r="F388" s="15">
        <v>12000</v>
      </c>
      <c r="G388" s="15">
        <v>10000</v>
      </c>
      <c r="H388" s="51">
        <v>8000</v>
      </c>
      <c r="I388" s="51">
        <v>8000</v>
      </c>
      <c r="J388" s="51">
        <v>5397.15</v>
      </c>
      <c r="K388" s="53">
        <f t="shared" si="9"/>
        <v>67.464375</v>
      </c>
      <c r="L388" s="16"/>
    </row>
    <row r="389" spans="1:12" ht="26.25" customHeight="1">
      <c r="A389" s="9">
        <v>383</v>
      </c>
      <c r="B389" s="9"/>
      <c r="C389" s="9"/>
      <c r="D389" s="9"/>
      <c r="E389" s="14" t="s">
        <v>555</v>
      </c>
      <c r="F389" s="15">
        <v>23000</v>
      </c>
      <c r="G389" s="15">
        <v>15000</v>
      </c>
      <c r="H389" s="51">
        <v>15000</v>
      </c>
      <c r="I389" s="51">
        <v>15000</v>
      </c>
      <c r="J389" s="51">
        <v>3005.89</v>
      </c>
      <c r="K389" s="53">
        <f t="shared" si="9"/>
        <v>20.039266666666666</v>
      </c>
      <c r="L389" s="16"/>
    </row>
    <row r="390" spans="1:12" ht="26.25" customHeight="1">
      <c r="A390" s="9">
        <v>384</v>
      </c>
      <c r="B390" s="9"/>
      <c r="C390" s="9"/>
      <c r="D390" s="9"/>
      <c r="E390" s="14" t="s">
        <v>556</v>
      </c>
      <c r="F390" s="15">
        <v>3000</v>
      </c>
      <c r="G390" s="15">
        <v>15000</v>
      </c>
      <c r="H390" s="51">
        <v>12000</v>
      </c>
      <c r="I390" s="51">
        <v>12000</v>
      </c>
      <c r="J390" s="51">
        <v>7059.48</v>
      </c>
      <c r="K390" s="53">
        <f t="shared" si="9"/>
        <v>58.829</v>
      </c>
      <c r="L390" s="16"/>
    </row>
    <row r="391" spans="1:12" ht="13.5" customHeight="1">
      <c r="A391" s="9">
        <v>385</v>
      </c>
      <c r="B391" s="9"/>
      <c r="C391" s="9"/>
      <c r="D391" s="9"/>
      <c r="E391" s="14" t="s">
        <v>543</v>
      </c>
      <c r="F391" s="15">
        <v>110000</v>
      </c>
      <c r="G391" s="15">
        <v>300000</v>
      </c>
      <c r="H391" s="51">
        <v>350000</v>
      </c>
      <c r="I391" s="51">
        <v>160000</v>
      </c>
      <c r="J391" s="51">
        <v>0</v>
      </c>
      <c r="K391" s="53">
        <f t="shared" si="9"/>
        <v>0</v>
      </c>
      <c r="L391" s="16"/>
    </row>
    <row r="392" spans="1:12" ht="13.5" customHeight="1">
      <c r="A392" s="9">
        <v>386</v>
      </c>
      <c r="B392" s="9"/>
      <c r="C392" s="9"/>
      <c r="D392" s="9"/>
      <c r="E392" s="14" t="s">
        <v>544</v>
      </c>
      <c r="F392" s="15">
        <v>110000</v>
      </c>
      <c r="G392" s="15">
        <v>250000</v>
      </c>
      <c r="H392" s="51">
        <v>300000</v>
      </c>
      <c r="I392" s="51">
        <v>236000</v>
      </c>
      <c r="J392" s="51">
        <v>2182.34</v>
      </c>
      <c r="K392" s="53">
        <f aca="true" t="shared" si="10" ref="K392:K455">SUM(J392/I392)*100</f>
        <v>0.9247203389830508</v>
      </c>
      <c r="L392" s="16"/>
    </row>
    <row r="393" spans="1:12" ht="13.5" customHeight="1">
      <c r="A393" s="9">
        <v>387</v>
      </c>
      <c r="B393" s="9"/>
      <c r="C393" s="9"/>
      <c r="D393" s="9"/>
      <c r="E393" s="14" t="s">
        <v>545</v>
      </c>
      <c r="F393" s="15">
        <v>120000</v>
      </c>
      <c r="G393" s="15">
        <v>200000</v>
      </c>
      <c r="H393" s="51">
        <v>180000</v>
      </c>
      <c r="I393" s="51">
        <v>47400</v>
      </c>
      <c r="J393" s="51">
        <v>0</v>
      </c>
      <c r="K393" s="53">
        <f t="shared" si="10"/>
        <v>0</v>
      </c>
      <c r="L393" s="16"/>
    </row>
    <row r="394" spans="1:12" ht="12.75">
      <c r="A394" s="9">
        <v>388</v>
      </c>
      <c r="B394" s="9"/>
      <c r="C394" s="9"/>
      <c r="D394" s="9">
        <v>4280</v>
      </c>
      <c r="E394" s="14" t="s">
        <v>141</v>
      </c>
      <c r="F394" s="15">
        <f>SUM(F395:F397)</f>
        <v>11600</v>
      </c>
      <c r="G394" s="15">
        <f>SUM(G395:G397)</f>
        <v>6500</v>
      </c>
      <c r="H394" s="51">
        <f>SUM(H395:H397)</f>
        <v>6500</v>
      </c>
      <c r="I394" s="51">
        <f>SUM(I395:I397)</f>
        <v>6500</v>
      </c>
      <c r="J394" s="51">
        <f>SUM(J395:J397)</f>
        <v>290</v>
      </c>
      <c r="K394" s="53">
        <f t="shared" si="10"/>
        <v>4.461538461538462</v>
      </c>
      <c r="L394" s="16"/>
    </row>
    <row r="395" spans="1:12" ht="25.5">
      <c r="A395" s="9">
        <v>389</v>
      </c>
      <c r="B395" s="9"/>
      <c r="C395" s="9"/>
      <c r="D395" s="9"/>
      <c r="E395" s="14" t="s">
        <v>546</v>
      </c>
      <c r="F395" s="15">
        <v>3450</v>
      </c>
      <c r="G395" s="15">
        <v>2000</v>
      </c>
      <c r="H395" s="51">
        <v>2000</v>
      </c>
      <c r="I395" s="51">
        <v>2000</v>
      </c>
      <c r="J395" s="51">
        <v>150</v>
      </c>
      <c r="K395" s="53">
        <f t="shared" si="10"/>
        <v>7.5</v>
      </c>
      <c r="L395" s="16"/>
    </row>
    <row r="396" spans="1:12" ht="25.5" customHeight="1">
      <c r="A396" s="9">
        <v>390</v>
      </c>
      <c r="B396" s="9"/>
      <c r="C396" s="9"/>
      <c r="D396" s="9"/>
      <c r="E396" s="14" t="s">
        <v>547</v>
      </c>
      <c r="F396" s="15">
        <v>3150</v>
      </c>
      <c r="G396" s="15">
        <v>3500</v>
      </c>
      <c r="H396" s="51">
        <v>3500</v>
      </c>
      <c r="I396" s="51">
        <v>3500</v>
      </c>
      <c r="J396" s="51">
        <v>100</v>
      </c>
      <c r="K396" s="53">
        <f t="shared" si="10"/>
        <v>2.857142857142857</v>
      </c>
      <c r="L396" s="16"/>
    </row>
    <row r="397" spans="1:12" ht="25.5">
      <c r="A397" s="9">
        <v>391</v>
      </c>
      <c r="B397" s="9"/>
      <c r="C397" s="9"/>
      <c r="D397" s="9"/>
      <c r="E397" s="14" t="s">
        <v>551</v>
      </c>
      <c r="F397" s="15">
        <v>5000</v>
      </c>
      <c r="G397" s="15">
        <v>1000</v>
      </c>
      <c r="H397" s="51">
        <v>1000</v>
      </c>
      <c r="I397" s="51">
        <v>1000</v>
      </c>
      <c r="J397" s="51">
        <v>40</v>
      </c>
      <c r="K397" s="53">
        <f t="shared" si="10"/>
        <v>4</v>
      </c>
      <c r="L397" s="16"/>
    </row>
    <row r="398" spans="1:12" ht="12.75">
      <c r="A398" s="9">
        <v>392</v>
      </c>
      <c r="B398" s="9" t="s">
        <v>264</v>
      </c>
      <c r="C398" s="9" t="s">
        <v>265</v>
      </c>
      <c r="D398" s="9">
        <v>4300</v>
      </c>
      <c r="E398" s="14" t="s">
        <v>327</v>
      </c>
      <c r="F398" s="15">
        <f>SUM(F399:F401)</f>
        <v>256595</v>
      </c>
      <c r="G398" s="15">
        <f>SUM(G399:G401)</f>
        <v>180000</v>
      </c>
      <c r="H398" s="51">
        <f>SUM(H399:H401)</f>
        <v>195000</v>
      </c>
      <c r="I398" s="51">
        <f>SUM(I399:I401)</f>
        <v>195000</v>
      </c>
      <c r="J398" s="51">
        <f>SUM(J399:J401)</f>
        <v>102720.5</v>
      </c>
      <c r="K398" s="53">
        <f t="shared" si="10"/>
        <v>52.67717948717948</v>
      </c>
      <c r="L398" s="16"/>
    </row>
    <row r="399" spans="1:12" ht="63.75">
      <c r="A399" s="9">
        <v>393</v>
      </c>
      <c r="B399" s="9"/>
      <c r="C399" s="9"/>
      <c r="D399" s="9"/>
      <c r="E399" s="14" t="s">
        <v>212</v>
      </c>
      <c r="F399" s="15">
        <v>116500</v>
      </c>
      <c r="G399" s="15">
        <v>70000</v>
      </c>
      <c r="H399" s="51">
        <v>65000</v>
      </c>
      <c r="I399" s="51">
        <v>65000</v>
      </c>
      <c r="J399" s="51">
        <v>38960.18</v>
      </c>
      <c r="K399" s="53">
        <f t="shared" si="10"/>
        <v>59.93873846153846</v>
      </c>
      <c r="L399" s="16"/>
    </row>
    <row r="400" spans="1:12" ht="66" customHeight="1">
      <c r="A400" s="9">
        <v>394</v>
      </c>
      <c r="B400" s="9"/>
      <c r="C400" s="9"/>
      <c r="D400" s="9"/>
      <c r="E400" s="14" t="s">
        <v>735</v>
      </c>
      <c r="F400" s="15">
        <v>81295</v>
      </c>
      <c r="G400" s="15">
        <v>60000</v>
      </c>
      <c r="H400" s="51">
        <v>70000</v>
      </c>
      <c r="I400" s="51">
        <v>70000</v>
      </c>
      <c r="J400" s="51">
        <v>19886.71</v>
      </c>
      <c r="K400" s="53">
        <f t="shared" si="10"/>
        <v>28.40958571428571</v>
      </c>
      <c r="L400" s="16"/>
    </row>
    <row r="401" spans="1:12" ht="51" customHeight="1">
      <c r="A401" s="9">
        <v>395</v>
      </c>
      <c r="B401" s="9"/>
      <c r="C401" s="9"/>
      <c r="D401" s="9"/>
      <c r="E401" s="14" t="s">
        <v>376</v>
      </c>
      <c r="F401" s="15">
        <v>58800</v>
      </c>
      <c r="G401" s="15">
        <v>50000</v>
      </c>
      <c r="H401" s="51">
        <v>60000</v>
      </c>
      <c r="I401" s="51">
        <v>60000</v>
      </c>
      <c r="J401" s="51">
        <v>43873.61</v>
      </c>
      <c r="K401" s="53">
        <f t="shared" si="10"/>
        <v>73.12268333333334</v>
      </c>
      <c r="L401" s="16"/>
    </row>
    <row r="402" spans="1:12" ht="12.75" customHeight="1">
      <c r="A402" s="9">
        <v>396</v>
      </c>
      <c r="B402" s="9"/>
      <c r="C402" s="9"/>
      <c r="D402" s="9">
        <v>4350</v>
      </c>
      <c r="E402" s="14" t="s">
        <v>484</v>
      </c>
      <c r="F402" s="15">
        <f>SUM(F403:F404)</f>
        <v>5750</v>
      </c>
      <c r="G402" s="15">
        <f>SUM(G403:G404)</f>
        <v>6500</v>
      </c>
      <c r="H402" s="51">
        <f>SUM(H403:H404)</f>
        <v>5500</v>
      </c>
      <c r="I402" s="51">
        <f>SUM(I403:I404)</f>
        <v>5500</v>
      </c>
      <c r="J402" s="51">
        <f>SUM(J403:J404)</f>
        <v>1767.3200000000002</v>
      </c>
      <c r="K402" s="53">
        <f t="shared" si="10"/>
        <v>32.13309090909091</v>
      </c>
      <c r="L402" s="16"/>
    </row>
    <row r="403" spans="1:12" ht="12.75" customHeight="1">
      <c r="A403" s="9">
        <v>397</v>
      </c>
      <c r="B403" s="9"/>
      <c r="C403" s="9"/>
      <c r="D403" s="9"/>
      <c r="E403" s="14" t="s">
        <v>552</v>
      </c>
      <c r="F403" s="15">
        <v>3550</v>
      </c>
      <c r="G403" s="15">
        <v>3500</v>
      </c>
      <c r="H403" s="51">
        <v>3500</v>
      </c>
      <c r="I403" s="51">
        <v>3500</v>
      </c>
      <c r="J403" s="51">
        <v>758.84</v>
      </c>
      <c r="K403" s="53">
        <f t="shared" si="10"/>
        <v>21.681142857142856</v>
      </c>
      <c r="L403" s="16"/>
    </row>
    <row r="404" spans="1:12" ht="15" customHeight="1">
      <c r="A404" s="9">
        <v>398</v>
      </c>
      <c r="B404" s="9"/>
      <c r="C404" s="9"/>
      <c r="D404" s="9"/>
      <c r="E404" s="14" t="s">
        <v>553</v>
      </c>
      <c r="F404" s="15">
        <v>2200</v>
      </c>
      <c r="G404" s="15">
        <v>3000</v>
      </c>
      <c r="H404" s="51">
        <v>2000</v>
      </c>
      <c r="I404" s="51">
        <v>2000</v>
      </c>
      <c r="J404" s="51">
        <v>1008.48</v>
      </c>
      <c r="K404" s="53">
        <f t="shared" si="10"/>
        <v>50.424</v>
      </c>
      <c r="L404" s="16"/>
    </row>
    <row r="405" spans="1:12" ht="27" customHeight="1">
      <c r="A405" s="9">
        <v>399</v>
      </c>
      <c r="B405" s="9"/>
      <c r="C405" s="9"/>
      <c r="D405" s="9">
        <v>4360</v>
      </c>
      <c r="E405" s="14" t="s">
        <v>617</v>
      </c>
      <c r="F405" s="15">
        <f>SUM(F406:F408)</f>
        <v>256595</v>
      </c>
      <c r="G405" s="15">
        <f>SUM(G406:G408)</f>
        <v>4400</v>
      </c>
      <c r="H405" s="51">
        <f>SUM(H406:H408)</f>
        <v>5400</v>
      </c>
      <c r="I405" s="51">
        <f>SUM(I406:I408)</f>
        <v>5400</v>
      </c>
      <c r="J405" s="51">
        <f>SUM(J406:J408)</f>
        <v>1220.84</v>
      </c>
      <c r="K405" s="53">
        <f t="shared" si="10"/>
        <v>22.608148148148146</v>
      </c>
      <c r="L405" s="16"/>
    </row>
    <row r="406" spans="1:12" ht="27.75" customHeight="1">
      <c r="A406" s="9">
        <v>400</v>
      </c>
      <c r="B406" s="9"/>
      <c r="C406" s="9"/>
      <c r="D406" s="9"/>
      <c r="E406" s="14" t="s">
        <v>615</v>
      </c>
      <c r="F406" s="15">
        <v>116500</v>
      </c>
      <c r="G406" s="15">
        <v>900</v>
      </c>
      <c r="H406" s="51">
        <v>1800</v>
      </c>
      <c r="I406" s="51">
        <v>1800</v>
      </c>
      <c r="J406" s="51">
        <v>291.46</v>
      </c>
      <c r="K406" s="53">
        <f t="shared" si="10"/>
        <v>16.19222222222222</v>
      </c>
      <c r="L406" s="16"/>
    </row>
    <row r="407" spans="1:12" ht="25.5" customHeight="1">
      <c r="A407" s="9">
        <v>401</v>
      </c>
      <c r="B407" s="9"/>
      <c r="C407" s="9"/>
      <c r="D407" s="9"/>
      <c r="E407" s="14" t="s">
        <v>566</v>
      </c>
      <c r="F407" s="15">
        <v>81295</v>
      </c>
      <c r="G407" s="15">
        <v>2500</v>
      </c>
      <c r="H407" s="51">
        <v>1800</v>
      </c>
      <c r="I407" s="51">
        <v>1800</v>
      </c>
      <c r="J407" s="51">
        <v>462.09</v>
      </c>
      <c r="K407" s="53">
        <f t="shared" si="10"/>
        <v>25.671666666666663</v>
      </c>
      <c r="L407" s="16"/>
    </row>
    <row r="408" spans="1:12" ht="30" customHeight="1">
      <c r="A408" s="9">
        <v>402</v>
      </c>
      <c r="B408" s="9"/>
      <c r="C408" s="9"/>
      <c r="D408" s="9"/>
      <c r="E408" s="14" t="s">
        <v>629</v>
      </c>
      <c r="F408" s="15">
        <v>58800</v>
      </c>
      <c r="G408" s="15">
        <v>1000</v>
      </c>
      <c r="H408" s="51">
        <v>1800</v>
      </c>
      <c r="I408" s="51">
        <v>1800</v>
      </c>
      <c r="J408" s="51">
        <v>467.29</v>
      </c>
      <c r="K408" s="53">
        <f t="shared" si="10"/>
        <v>25.96055555555556</v>
      </c>
      <c r="L408" s="16"/>
    </row>
    <row r="409" spans="1:12" ht="14.25" customHeight="1">
      <c r="A409" s="9">
        <v>403</v>
      </c>
      <c r="B409" s="9"/>
      <c r="C409" s="9"/>
      <c r="D409" s="9">
        <v>4370</v>
      </c>
      <c r="E409" s="14" t="s">
        <v>618</v>
      </c>
      <c r="F409" s="15">
        <f>SUM(F410:F412)</f>
        <v>256595</v>
      </c>
      <c r="G409" s="15">
        <f>SUM(G410:G412)</f>
        <v>22500</v>
      </c>
      <c r="H409" s="51">
        <f>SUM(H410:H412)</f>
        <v>22400</v>
      </c>
      <c r="I409" s="51">
        <f>SUM(I410:I412)</f>
        <v>22400</v>
      </c>
      <c r="J409" s="51">
        <f>SUM(J410:J412)</f>
        <v>9526.93</v>
      </c>
      <c r="K409" s="53">
        <f t="shared" si="10"/>
        <v>42.5309375</v>
      </c>
      <c r="L409" s="16"/>
    </row>
    <row r="410" spans="1:12" ht="24" customHeight="1">
      <c r="A410" s="9">
        <v>404</v>
      </c>
      <c r="B410" s="9"/>
      <c r="C410" s="9"/>
      <c r="D410" s="9"/>
      <c r="E410" s="14" t="s">
        <v>619</v>
      </c>
      <c r="F410" s="15">
        <v>116500</v>
      </c>
      <c r="G410" s="15">
        <v>12000</v>
      </c>
      <c r="H410" s="51">
        <v>15000</v>
      </c>
      <c r="I410" s="51">
        <v>15000</v>
      </c>
      <c r="J410" s="51">
        <v>6372.11</v>
      </c>
      <c r="K410" s="53">
        <f t="shared" si="10"/>
        <v>42.48073333333333</v>
      </c>
      <c r="L410" s="16"/>
    </row>
    <row r="411" spans="1:12" ht="24" customHeight="1">
      <c r="A411" s="9">
        <v>405</v>
      </c>
      <c r="B411" s="9"/>
      <c r="C411" s="9"/>
      <c r="D411" s="9"/>
      <c r="E411" s="14" t="s">
        <v>616</v>
      </c>
      <c r="F411" s="15">
        <v>81295</v>
      </c>
      <c r="G411" s="15">
        <v>5500</v>
      </c>
      <c r="H411" s="51">
        <v>3200</v>
      </c>
      <c r="I411" s="51">
        <v>3200</v>
      </c>
      <c r="J411" s="51">
        <v>1400.95</v>
      </c>
      <c r="K411" s="53">
        <f t="shared" si="10"/>
        <v>43.7796875</v>
      </c>
      <c r="L411" s="16"/>
    </row>
    <row r="412" spans="1:12" ht="24.75" customHeight="1">
      <c r="A412" s="9">
        <v>406</v>
      </c>
      <c r="B412" s="9"/>
      <c r="C412" s="9"/>
      <c r="D412" s="9"/>
      <c r="E412" s="14" t="s">
        <v>620</v>
      </c>
      <c r="F412" s="15">
        <v>58800</v>
      </c>
      <c r="G412" s="15">
        <v>5000</v>
      </c>
      <c r="H412" s="51">
        <v>4200</v>
      </c>
      <c r="I412" s="51">
        <v>4200</v>
      </c>
      <c r="J412" s="51">
        <v>1753.87</v>
      </c>
      <c r="K412" s="53">
        <f t="shared" si="10"/>
        <v>41.75880952380952</v>
      </c>
      <c r="L412" s="16"/>
    </row>
    <row r="413" spans="1:12" ht="12.75">
      <c r="A413" s="9">
        <v>407</v>
      </c>
      <c r="B413" s="9" t="s">
        <v>264</v>
      </c>
      <c r="C413" s="9" t="s">
        <v>265</v>
      </c>
      <c r="D413" s="9">
        <v>4410</v>
      </c>
      <c r="E413" s="14" t="s">
        <v>383</v>
      </c>
      <c r="F413" s="15">
        <f>SUM(F414:F416)</f>
        <v>18900</v>
      </c>
      <c r="G413" s="15">
        <f>SUM(G414:G416)</f>
        <v>6500</v>
      </c>
      <c r="H413" s="51">
        <f>SUM(H414:H416)</f>
        <v>6700</v>
      </c>
      <c r="I413" s="51">
        <f>SUM(I414:I416)</f>
        <v>6700</v>
      </c>
      <c r="J413" s="51">
        <f>SUM(J414:J416)</f>
        <v>5262.599999999999</v>
      </c>
      <c r="K413" s="53">
        <f t="shared" si="10"/>
        <v>78.5462686567164</v>
      </c>
      <c r="L413" s="16"/>
    </row>
    <row r="414" spans="1:12" ht="12.75">
      <c r="A414" s="9">
        <v>408</v>
      </c>
      <c r="B414" s="9"/>
      <c r="C414" s="9"/>
      <c r="D414" s="9"/>
      <c r="E414" s="14" t="s">
        <v>567</v>
      </c>
      <c r="F414" s="15">
        <v>7000</v>
      </c>
      <c r="G414" s="15">
        <v>2000</v>
      </c>
      <c r="H414" s="51">
        <v>1000</v>
      </c>
      <c r="I414" s="51">
        <v>1000</v>
      </c>
      <c r="J414" s="51">
        <v>45.4</v>
      </c>
      <c r="K414" s="53">
        <f t="shared" si="10"/>
        <v>4.539999999999999</v>
      </c>
      <c r="L414" s="16"/>
    </row>
    <row r="415" spans="1:12" ht="51">
      <c r="A415" s="9">
        <v>409</v>
      </c>
      <c r="B415" s="9"/>
      <c r="C415" s="9"/>
      <c r="D415" s="9"/>
      <c r="E415" s="14" t="s">
        <v>736</v>
      </c>
      <c r="F415" s="15">
        <v>7400</v>
      </c>
      <c r="G415" s="15">
        <v>4000</v>
      </c>
      <c r="H415" s="51">
        <v>5200</v>
      </c>
      <c r="I415" s="51">
        <v>5200</v>
      </c>
      <c r="J415" s="51">
        <v>5142.34</v>
      </c>
      <c r="K415" s="53">
        <f t="shared" si="10"/>
        <v>98.89115384615384</v>
      </c>
      <c r="L415" s="16"/>
    </row>
    <row r="416" spans="1:12" ht="12.75">
      <c r="A416" s="9">
        <v>410</v>
      </c>
      <c r="B416" s="9"/>
      <c r="C416" s="9"/>
      <c r="D416" s="9"/>
      <c r="E416" s="14" t="s">
        <v>568</v>
      </c>
      <c r="F416" s="15">
        <v>4500</v>
      </c>
      <c r="G416" s="15">
        <v>500</v>
      </c>
      <c r="H416" s="51">
        <v>500</v>
      </c>
      <c r="I416" s="51">
        <v>500</v>
      </c>
      <c r="J416" s="51">
        <v>74.86</v>
      </c>
      <c r="K416" s="53">
        <f t="shared" si="10"/>
        <v>14.972</v>
      </c>
      <c r="L416" s="16"/>
    </row>
    <row r="417" spans="1:12" ht="12.75">
      <c r="A417" s="9">
        <v>411</v>
      </c>
      <c r="B417" s="9"/>
      <c r="C417" s="9"/>
      <c r="D417" s="9">
        <v>4420</v>
      </c>
      <c r="E417" s="14" t="s">
        <v>118</v>
      </c>
      <c r="F417" s="15">
        <f>SUM(F418:F418)</f>
        <v>2100</v>
      </c>
      <c r="G417" s="15">
        <f>SUM(G418:G418)</f>
        <v>600</v>
      </c>
      <c r="H417" s="51">
        <f>SUM(H418:H418)</f>
        <v>600</v>
      </c>
      <c r="I417" s="51">
        <f>SUM(I418:I418)</f>
        <v>600</v>
      </c>
      <c r="J417" s="51">
        <f>SUM(J418:J418)</f>
        <v>0</v>
      </c>
      <c r="K417" s="53">
        <f t="shared" si="10"/>
        <v>0</v>
      </c>
      <c r="L417" s="16"/>
    </row>
    <row r="418" spans="1:12" ht="25.5">
      <c r="A418" s="9">
        <v>412</v>
      </c>
      <c r="B418" s="9"/>
      <c r="C418" s="9"/>
      <c r="D418" s="9"/>
      <c r="E418" s="14" t="s">
        <v>306</v>
      </c>
      <c r="F418" s="15">
        <v>2100</v>
      </c>
      <c r="G418" s="15">
        <v>600</v>
      </c>
      <c r="H418" s="51">
        <v>600</v>
      </c>
      <c r="I418" s="51">
        <v>600</v>
      </c>
      <c r="J418" s="51">
        <v>0</v>
      </c>
      <c r="K418" s="53">
        <f t="shared" si="10"/>
        <v>0</v>
      </c>
      <c r="L418" s="16"/>
    </row>
    <row r="419" spans="1:12" ht="12.75">
      <c r="A419" s="9">
        <v>413</v>
      </c>
      <c r="B419" s="9" t="s">
        <v>264</v>
      </c>
      <c r="C419" s="9" t="s">
        <v>265</v>
      </c>
      <c r="D419" s="9">
        <v>4430</v>
      </c>
      <c r="E419" s="14" t="s">
        <v>328</v>
      </c>
      <c r="F419" s="15">
        <f>SUM(F420:F422)</f>
        <v>14150</v>
      </c>
      <c r="G419" s="15">
        <f>SUM(G420:G422)</f>
        <v>17500</v>
      </c>
      <c r="H419" s="51">
        <f>SUM(H420:H422)</f>
        <v>18700</v>
      </c>
      <c r="I419" s="51">
        <f>SUM(I420:I422)</f>
        <v>18700</v>
      </c>
      <c r="J419" s="51">
        <f>SUM(J420:J422)</f>
        <v>14372</v>
      </c>
      <c r="K419" s="53">
        <f t="shared" si="10"/>
        <v>76.85561497326204</v>
      </c>
      <c r="L419" s="16"/>
    </row>
    <row r="420" spans="1:12" ht="12.75">
      <c r="A420" s="9">
        <v>414</v>
      </c>
      <c r="B420" s="9"/>
      <c r="C420" s="9"/>
      <c r="D420" s="9"/>
      <c r="E420" s="14" t="s">
        <v>569</v>
      </c>
      <c r="F420" s="15">
        <v>8000</v>
      </c>
      <c r="G420" s="15">
        <v>4000</v>
      </c>
      <c r="H420" s="51">
        <v>4500</v>
      </c>
      <c r="I420" s="51">
        <v>4500</v>
      </c>
      <c r="J420" s="51">
        <v>1450</v>
      </c>
      <c r="K420" s="53">
        <f t="shared" si="10"/>
        <v>32.22222222222222</v>
      </c>
      <c r="L420" s="16"/>
    </row>
    <row r="421" spans="1:12" ht="12.75" customHeight="1">
      <c r="A421" s="9">
        <v>415</v>
      </c>
      <c r="B421" s="9"/>
      <c r="C421" s="9"/>
      <c r="D421" s="9"/>
      <c r="E421" s="14" t="s">
        <v>570</v>
      </c>
      <c r="F421" s="15">
        <v>4550</v>
      </c>
      <c r="G421" s="15">
        <v>5000</v>
      </c>
      <c r="H421" s="51">
        <v>5000</v>
      </c>
      <c r="I421" s="51">
        <v>5000</v>
      </c>
      <c r="J421" s="51">
        <v>4988</v>
      </c>
      <c r="K421" s="53">
        <f t="shared" si="10"/>
        <v>99.76</v>
      </c>
      <c r="L421" s="16"/>
    </row>
    <row r="422" spans="1:12" ht="12.75">
      <c r="A422" s="9">
        <v>416</v>
      </c>
      <c r="B422" s="9"/>
      <c r="C422" s="9"/>
      <c r="D422" s="9"/>
      <c r="E422" s="14" t="s">
        <v>571</v>
      </c>
      <c r="F422" s="15">
        <v>1600</v>
      </c>
      <c r="G422" s="15">
        <v>8500</v>
      </c>
      <c r="H422" s="51">
        <v>9200</v>
      </c>
      <c r="I422" s="51">
        <v>9200</v>
      </c>
      <c r="J422" s="51">
        <v>7934</v>
      </c>
      <c r="K422" s="53">
        <f t="shared" si="10"/>
        <v>86.23913043478261</v>
      </c>
      <c r="L422" s="16"/>
    </row>
    <row r="423" spans="1:12" ht="12.75">
      <c r="A423" s="9">
        <v>417</v>
      </c>
      <c r="B423" s="9"/>
      <c r="C423" s="9"/>
      <c r="D423" s="9">
        <v>4440</v>
      </c>
      <c r="E423" s="14" t="s">
        <v>407</v>
      </c>
      <c r="F423" s="15">
        <f>SUM(F424:F426)</f>
        <v>237570</v>
      </c>
      <c r="G423" s="15">
        <f>SUM(G424:G426)</f>
        <v>272398</v>
      </c>
      <c r="H423" s="51">
        <f>SUM(H424:H426)</f>
        <v>321436</v>
      </c>
      <c r="I423" s="51">
        <f>SUM(I424:I426)</f>
        <v>311631</v>
      </c>
      <c r="J423" s="51">
        <f>SUM(J424:J426)</f>
        <v>233724</v>
      </c>
      <c r="K423" s="53">
        <f t="shared" si="10"/>
        <v>75.00024066925306</v>
      </c>
      <c r="L423" s="16"/>
    </row>
    <row r="424" spans="1:12" ht="38.25">
      <c r="A424" s="9">
        <v>418</v>
      </c>
      <c r="B424" s="9"/>
      <c r="C424" s="9"/>
      <c r="D424" s="9"/>
      <c r="E424" s="14" t="s">
        <v>557</v>
      </c>
      <c r="F424" s="15">
        <v>103306</v>
      </c>
      <c r="G424" s="15">
        <v>120056</v>
      </c>
      <c r="H424" s="51">
        <v>140380</v>
      </c>
      <c r="I424" s="51">
        <v>136134</v>
      </c>
      <c r="J424" s="51">
        <v>102101</v>
      </c>
      <c r="K424" s="53">
        <f t="shared" si="10"/>
        <v>75.00036728517489</v>
      </c>
      <c r="L424" s="16"/>
    </row>
    <row r="425" spans="1:12" ht="38.25">
      <c r="A425" s="9">
        <v>419</v>
      </c>
      <c r="B425" s="9"/>
      <c r="C425" s="9"/>
      <c r="D425" s="9"/>
      <c r="E425" s="14" t="s">
        <v>558</v>
      </c>
      <c r="F425" s="15">
        <v>86232</v>
      </c>
      <c r="G425" s="15">
        <v>93420</v>
      </c>
      <c r="H425" s="51">
        <v>111281</v>
      </c>
      <c r="I425" s="51">
        <v>107817</v>
      </c>
      <c r="J425" s="51">
        <v>80863</v>
      </c>
      <c r="K425" s="53">
        <f t="shared" si="10"/>
        <v>75.00023187437974</v>
      </c>
      <c r="L425" s="16"/>
    </row>
    <row r="426" spans="1:12" ht="38.25">
      <c r="A426" s="9">
        <v>420</v>
      </c>
      <c r="B426" s="9"/>
      <c r="C426" s="9"/>
      <c r="D426" s="9"/>
      <c r="E426" s="14" t="s">
        <v>559</v>
      </c>
      <c r="F426" s="15">
        <v>48032</v>
      </c>
      <c r="G426" s="15">
        <v>58922</v>
      </c>
      <c r="H426" s="51">
        <v>69775</v>
      </c>
      <c r="I426" s="51">
        <v>67680</v>
      </c>
      <c r="J426" s="51">
        <v>50760</v>
      </c>
      <c r="K426" s="53">
        <f t="shared" si="10"/>
        <v>75</v>
      </c>
      <c r="L426" s="16"/>
    </row>
    <row r="427" spans="1:12" ht="26.25" customHeight="1">
      <c r="A427" s="9">
        <v>421</v>
      </c>
      <c r="B427" s="9"/>
      <c r="C427" s="9"/>
      <c r="D427" s="9">
        <v>4700</v>
      </c>
      <c r="E427" s="14" t="s">
        <v>562</v>
      </c>
      <c r="F427" s="15">
        <f>SUM(F428:F430)</f>
        <v>14150</v>
      </c>
      <c r="G427" s="15">
        <f>SUM(G428:G430)</f>
        <v>3500</v>
      </c>
      <c r="H427" s="51">
        <f>SUM(H428:H430)</f>
        <v>3000</v>
      </c>
      <c r="I427" s="51">
        <f>SUM(I428:I430)</f>
        <v>3000</v>
      </c>
      <c r="J427" s="51">
        <f>SUM(J428:J430)</f>
        <v>1165</v>
      </c>
      <c r="K427" s="53">
        <f t="shared" si="10"/>
        <v>38.83333333333333</v>
      </c>
      <c r="L427" s="16"/>
    </row>
    <row r="428" spans="1:12" ht="12.75">
      <c r="A428" s="9">
        <v>422</v>
      </c>
      <c r="B428" s="9"/>
      <c r="C428" s="9"/>
      <c r="D428" s="9"/>
      <c r="E428" s="14" t="s">
        <v>563</v>
      </c>
      <c r="F428" s="15">
        <v>8000</v>
      </c>
      <c r="G428" s="15">
        <v>1500</v>
      </c>
      <c r="H428" s="51">
        <v>1000</v>
      </c>
      <c r="I428" s="51">
        <v>1000</v>
      </c>
      <c r="J428" s="51">
        <v>515</v>
      </c>
      <c r="K428" s="53">
        <f t="shared" si="10"/>
        <v>51.5</v>
      </c>
      <c r="L428" s="16"/>
    </row>
    <row r="429" spans="1:12" ht="12.75">
      <c r="A429" s="9">
        <v>423</v>
      </c>
      <c r="B429" s="9"/>
      <c r="C429" s="9"/>
      <c r="D429" s="9"/>
      <c r="E429" s="14" t="s">
        <v>564</v>
      </c>
      <c r="F429" s="15">
        <v>4550</v>
      </c>
      <c r="G429" s="15">
        <v>1000</v>
      </c>
      <c r="H429" s="51">
        <v>1000</v>
      </c>
      <c r="I429" s="51">
        <v>1000</v>
      </c>
      <c r="J429" s="51">
        <v>650</v>
      </c>
      <c r="K429" s="53">
        <f t="shared" si="10"/>
        <v>65</v>
      </c>
      <c r="L429" s="16"/>
    </row>
    <row r="430" spans="1:12" ht="12.75">
      <c r="A430" s="9">
        <v>424</v>
      </c>
      <c r="B430" s="9"/>
      <c r="C430" s="9"/>
      <c r="D430" s="9"/>
      <c r="E430" s="14" t="s">
        <v>565</v>
      </c>
      <c r="F430" s="15">
        <v>1600</v>
      </c>
      <c r="G430" s="15">
        <v>1000</v>
      </c>
      <c r="H430" s="51">
        <v>1000</v>
      </c>
      <c r="I430" s="51">
        <v>1000</v>
      </c>
      <c r="J430" s="51">
        <v>0</v>
      </c>
      <c r="K430" s="53">
        <f t="shared" si="10"/>
        <v>0</v>
      </c>
      <c r="L430" s="16"/>
    </row>
    <row r="431" spans="1:12" ht="25.5">
      <c r="A431" s="9">
        <v>425</v>
      </c>
      <c r="B431" s="9"/>
      <c r="C431" s="9"/>
      <c r="D431" s="9">
        <v>4740</v>
      </c>
      <c r="E431" s="14" t="s">
        <v>123</v>
      </c>
      <c r="F431" s="15">
        <f>SUM(F432:F434)</f>
        <v>14150</v>
      </c>
      <c r="G431" s="15">
        <f>SUM(G432:G434)</f>
        <v>11000</v>
      </c>
      <c r="H431" s="51">
        <f>SUM(H432:H434)</f>
        <v>9000</v>
      </c>
      <c r="I431" s="51">
        <f>SUM(I432:I434)</f>
        <v>9000</v>
      </c>
      <c r="J431" s="51">
        <f>SUM(J432:J434)</f>
        <v>1184.38</v>
      </c>
      <c r="K431" s="53">
        <f t="shared" si="10"/>
        <v>13.159777777777778</v>
      </c>
      <c r="L431" s="16"/>
    </row>
    <row r="432" spans="1:12" ht="25.5">
      <c r="A432" s="9">
        <v>426</v>
      </c>
      <c r="B432" s="9"/>
      <c r="C432" s="9"/>
      <c r="D432" s="9"/>
      <c r="E432" s="14" t="s">
        <v>664</v>
      </c>
      <c r="F432" s="15">
        <v>8000</v>
      </c>
      <c r="G432" s="15">
        <v>2000</v>
      </c>
      <c r="H432" s="51">
        <v>3000</v>
      </c>
      <c r="I432" s="51">
        <v>3000</v>
      </c>
      <c r="J432" s="51">
        <v>1184.38</v>
      </c>
      <c r="K432" s="53">
        <f t="shared" si="10"/>
        <v>39.47933333333334</v>
      </c>
      <c r="L432" s="16"/>
    </row>
    <row r="433" spans="1:12" ht="25.5">
      <c r="A433" s="9">
        <v>427</v>
      </c>
      <c r="B433" s="9"/>
      <c r="C433" s="9"/>
      <c r="D433" s="9"/>
      <c r="E433" s="14" t="s">
        <v>665</v>
      </c>
      <c r="F433" s="15">
        <v>4550</v>
      </c>
      <c r="G433" s="15">
        <v>5000</v>
      </c>
      <c r="H433" s="51">
        <v>3000</v>
      </c>
      <c r="I433" s="51">
        <v>3000</v>
      </c>
      <c r="J433" s="51">
        <v>0</v>
      </c>
      <c r="K433" s="53">
        <f t="shared" si="10"/>
        <v>0</v>
      </c>
      <c r="L433" s="16"/>
    </row>
    <row r="434" spans="1:12" ht="25.5">
      <c r="A434" s="9">
        <v>428</v>
      </c>
      <c r="B434" s="9"/>
      <c r="C434" s="9"/>
      <c r="D434" s="9"/>
      <c r="E434" s="14" t="s">
        <v>666</v>
      </c>
      <c r="F434" s="15">
        <v>1600</v>
      </c>
      <c r="G434" s="15">
        <v>4000</v>
      </c>
      <c r="H434" s="51">
        <v>3000</v>
      </c>
      <c r="I434" s="51">
        <v>3000</v>
      </c>
      <c r="J434" s="51">
        <v>0</v>
      </c>
      <c r="K434" s="53">
        <f t="shared" si="10"/>
        <v>0</v>
      </c>
      <c r="L434" s="16"/>
    </row>
    <row r="435" spans="1:12" ht="15" customHeight="1">
      <c r="A435" s="9">
        <v>429</v>
      </c>
      <c r="B435" s="9"/>
      <c r="C435" s="9"/>
      <c r="D435" s="9">
        <v>4750</v>
      </c>
      <c r="E435" s="14" t="s">
        <v>667</v>
      </c>
      <c r="F435" s="15">
        <f>SUM(F436:F438)</f>
        <v>14150</v>
      </c>
      <c r="G435" s="15">
        <f>SUM(G436:G438)</f>
        <v>10500</v>
      </c>
      <c r="H435" s="51">
        <f>SUM(H436:H438)</f>
        <v>20300</v>
      </c>
      <c r="I435" s="51">
        <f>SUM(I436:I438)</f>
        <v>20300</v>
      </c>
      <c r="J435" s="51">
        <f>SUM(J436:J438)</f>
        <v>12008.88</v>
      </c>
      <c r="K435" s="53">
        <f t="shared" si="10"/>
        <v>59.15704433497536</v>
      </c>
      <c r="L435" s="16"/>
    </row>
    <row r="436" spans="1:12" ht="16.5" customHeight="1">
      <c r="A436" s="9">
        <v>430</v>
      </c>
      <c r="B436" s="9"/>
      <c r="C436" s="9"/>
      <c r="D436" s="9"/>
      <c r="E436" s="14" t="s">
        <v>668</v>
      </c>
      <c r="F436" s="15">
        <v>8000</v>
      </c>
      <c r="G436" s="15">
        <v>3000</v>
      </c>
      <c r="H436" s="51">
        <v>3000</v>
      </c>
      <c r="I436" s="51">
        <v>3000</v>
      </c>
      <c r="J436" s="51">
        <v>2763.89</v>
      </c>
      <c r="K436" s="53">
        <f t="shared" si="10"/>
        <v>92.12966666666667</v>
      </c>
      <c r="L436" s="16"/>
    </row>
    <row r="437" spans="1:12" ht="24.75" customHeight="1">
      <c r="A437" s="9">
        <v>431</v>
      </c>
      <c r="B437" s="9"/>
      <c r="C437" s="9"/>
      <c r="D437" s="9"/>
      <c r="E437" s="14" t="s">
        <v>737</v>
      </c>
      <c r="F437" s="15">
        <v>4550</v>
      </c>
      <c r="G437" s="15">
        <v>3500</v>
      </c>
      <c r="H437" s="51">
        <v>13300</v>
      </c>
      <c r="I437" s="51">
        <v>13300</v>
      </c>
      <c r="J437" s="51">
        <v>5539.58</v>
      </c>
      <c r="K437" s="53">
        <f t="shared" si="10"/>
        <v>41.65097744360902</v>
      </c>
      <c r="L437" s="16"/>
    </row>
    <row r="438" spans="1:12" ht="24.75" customHeight="1">
      <c r="A438" s="9">
        <v>432</v>
      </c>
      <c r="B438" s="9"/>
      <c r="C438" s="9"/>
      <c r="D438" s="9"/>
      <c r="E438" s="14" t="s">
        <v>669</v>
      </c>
      <c r="F438" s="15">
        <v>1600</v>
      </c>
      <c r="G438" s="15">
        <v>4000</v>
      </c>
      <c r="H438" s="51">
        <v>4000</v>
      </c>
      <c r="I438" s="51">
        <v>4000</v>
      </c>
      <c r="J438" s="51">
        <v>3705.41</v>
      </c>
      <c r="K438" s="53">
        <f t="shared" si="10"/>
        <v>92.63524999999998</v>
      </c>
      <c r="L438" s="16"/>
    </row>
    <row r="439" spans="1:12" ht="14.25" customHeight="1">
      <c r="A439" s="9">
        <v>433</v>
      </c>
      <c r="B439" s="9"/>
      <c r="C439" s="9"/>
      <c r="D439" s="9">
        <v>6050</v>
      </c>
      <c r="E439" s="14" t="s">
        <v>76</v>
      </c>
      <c r="F439" s="15"/>
      <c r="G439" s="15"/>
      <c r="H439" s="51">
        <f>SUM(H440)</f>
        <v>200000</v>
      </c>
      <c r="I439" s="51">
        <f>SUM(I440)</f>
        <v>200000</v>
      </c>
      <c r="J439" s="51">
        <f>SUM(J440)</f>
        <v>976</v>
      </c>
      <c r="K439" s="53">
        <f t="shared" si="10"/>
        <v>0.488</v>
      </c>
      <c r="L439" s="16"/>
    </row>
    <row r="440" spans="1:12" ht="16.5" customHeight="1">
      <c r="A440" s="9">
        <v>434</v>
      </c>
      <c r="B440" s="9"/>
      <c r="C440" s="9"/>
      <c r="D440" s="9"/>
      <c r="E440" s="14" t="s">
        <v>468</v>
      </c>
      <c r="F440" s="15"/>
      <c r="G440" s="15"/>
      <c r="H440" s="51">
        <v>200000</v>
      </c>
      <c r="I440" s="51">
        <v>200000</v>
      </c>
      <c r="J440" s="51">
        <v>976</v>
      </c>
      <c r="K440" s="53">
        <f t="shared" si="10"/>
        <v>0.488</v>
      </c>
      <c r="L440" s="16"/>
    </row>
    <row r="441" spans="1:12" ht="14.25" customHeight="1">
      <c r="A441" s="9">
        <v>435</v>
      </c>
      <c r="B441" s="9"/>
      <c r="C441" s="9"/>
      <c r="D441" s="9">
        <v>6060</v>
      </c>
      <c r="E441" s="14" t="s">
        <v>408</v>
      </c>
      <c r="F441" s="15"/>
      <c r="G441" s="15">
        <f>SUM(G442)</f>
        <v>0</v>
      </c>
      <c r="H441" s="51">
        <f>SUM(H442)</f>
        <v>9000</v>
      </c>
      <c r="I441" s="51">
        <f>SUM(I442)</f>
        <v>9000</v>
      </c>
      <c r="J441" s="51">
        <f>SUM(J442)</f>
        <v>0</v>
      </c>
      <c r="K441" s="53">
        <f t="shared" si="10"/>
        <v>0</v>
      </c>
      <c r="L441" s="16"/>
    </row>
    <row r="442" spans="1:12" ht="18" customHeight="1">
      <c r="A442" s="9">
        <v>436</v>
      </c>
      <c r="B442" s="9"/>
      <c r="C442" s="9"/>
      <c r="D442" s="9"/>
      <c r="E442" s="42" t="s">
        <v>472</v>
      </c>
      <c r="F442" s="15"/>
      <c r="G442" s="15">
        <v>0</v>
      </c>
      <c r="H442" s="51">
        <v>9000</v>
      </c>
      <c r="I442" s="51">
        <v>9000</v>
      </c>
      <c r="J442" s="51">
        <v>0</v>
      </c>
      <c r="K442" s="53">
        <f t="shared" si="10"/>
        <v>0</v>
      </c>
      <c r="L442" s="16"/>
    </row>
    <row r="443" spans="1:12" ht="12.75">
      <c r="A443" s="9">
        <v>437</v>
      </c>
      <c r="B443" s="9" t="s">
        <v>264</v>
      </c>
      <c r="C443" s="13">
        <v>80104</v>
      </c>
      <c r="D443" s="13" t="s">
        <v>266</v>
      </c>
      <c r="E443" s="18" t="s">
        <v>48</v>
      </c>
      <c r="F443" s="19">
        <f>SUM(F444)</f>
        <v>991320</v>
      </c>
      <c r="G443" s="19">
        <f>SUM(G444+G453)</f>
        <v>1902451</v>
      </c>
      <c r="H443" s="53">
        <f>SUM(H444+H453)</f>
        <v>2624869</v>
      </c>
      <c r="I443" s="53">
        <f>SUM(I444+I453)</f>
        <v>2622626</v>
      </c>
      <c r="J443" s="53">
        <f>SUM(J444+J453)</f>
        <v>902695.2300000001</v>
      </c>
      <c r="K443" s="53">
        <f t="shared" si="10"/>
        <v>34.4195180708191</v>
      </c>
      <c r="L443" s="20"/>
    </row>
    <row r="444" spans="1:12" ht="24.75" customHeight="1">
      <c r="A444" s="9">
        <v>438</v>
      </c>
      <c r="B444" s="9"/>
      <c r="C444" s="13"/>
      <c r="D444" s="9">
        <v>2540</v>
      </c>
      <c r="E444" s="14" t="s">
        <v>682</v>
      </c>
      <c r="F444" s="19">
        <f>SUM(F445:F460)</f>
        <v>991320</v>
      </c>
      <c r="G444" s="19">
        <f>SUM(G445:G449)</f>
        <v>1461091</v>
      </c>
      <c r="H444" s="53">
        <f>SUM(H445:H452)</f>
        <v>2058445</v>
      </c>
      <c r="I444" s="53">
        <f>SUM(I445:I452)</f>
        <v>1932576</v>
      </c>
      <c r="J444" s="53">
        <f>SUM(J445:J452)</f>
        <v>820969.8200000001</v>
      </c>
      <c r="K444" s="53">
        <f t="shared" si="10"/>
        <v>42.48059688208899</v>
      </c>
      <c r="L444" s="16"/>
    </row>
    <row r="445" spans="1:12" ht="25.5">
      <c r="A445" s="9">
        <v>439</v>
      </c>
      <c r="B445" s="9"/>
      <c r="C445" s="13"/>
      <c r="D445" s="9"/>
      <c r="E445" s="14" t="s">
        <v>100</v>
      </c>
      <c r="F445" s="15">
        <v>428400</v>
      </c>
      <c r="G445" s="15">
        <v>664132</v>
      </c>
      <c r="H445" s="51">
        <v>662073</v>
      </c>
      <c r="I445" s="51">
        <v>662073</v>
      </c>
      <c r="J445" s="51">
        <v>331036.2</v>
      </c>
      <c r="K445" s="53">
        <f t="shared" si="10"/>
        <v>49.999954687776125</v>
      </c>
      <c r="L445" s="16"/>
    </row>
    <row r="446" spans="1:12" ht="12.75">
      <c r="A446" s="9">
        <v>440</v>
      </c>
      <c r="B446" s="9"/>
      <c r="C446" s="13"/>
      <c r="D446" s="9"/>
      <c r="E446" s="14" t="s">
        <v>99</v>
      </c>
      <c r="F446" s="15">
        <v>226800</v>
      </c>
      <c r="G446" s="15">
        <v>283766</v>
      </c>
      <c r="H446" s="51">
        <v>282887</v>
      </c>
      <c r="I446" s="51">
        <v>282887</v>
      </c>
      <c r="J446" s="51">
        <v>114357.96</v>
      </c>
      <c r="K446" s="53">
        <f t="shared" si="10"/>
        <v>40.425314701629986</v>
      </c>
      <c r="L446" s="16"/>
    </row>
    <row r="447" spans="1:12" ht="12.75">
      <c r="A447" s="9">
        <v>441</v>
      </c>
      <c r="B447" s="9"/>
      <c r="C447" s="13"/>
      <c r="D447" s="9"/>
      <c r="E447" s="14" t="s">
        <v>451</v>
      </c>
      <c r="F447" s="15">
        <v>151200</v>
      </c>
      <c r="G447" s="15">
        <v>181127</v>
      </c>
      <c r="H447" s="51">
        <v>216679</v>
      </c>
      <c r="I447" s="51">
        <v>222700</v>
      </c>
      <c r="J447" s="51">
        <v>134420.76</v>
      </c>
      <c r="K447" s="53">
        <f t="shared" si="10"/>
        <v>60.35956892680737</v>
      </c>
      <c r="L447" s="16"/>
    </row>
    <row r="448" spans="1:12" ht="12" customHeight="1">
      <c r="A448" s="9">
        <v>442</v>
      </c>
      <c r="B448" s="9"/>
      <c r="C448" s="13"/>
      <c r="D448" s="9"/>
      <c r="E448" s="14" t="s">
        <v>172</v>
      </c>
      <c r="F448" s="15"/>
      <c r="G448" s="15">
        <v>181127</v>
      </c>
      <c r="H448" s="51">
        <v>421319</v>
      </c>
      <c r="I448" s="51">
        <v>421319</v>
      </c>
      <c r="J448" s="51">
        <v>150471</v>
      </c>
      <c r="K448" s="53">
        <f t="shared" si="10"/>
        <v>35.71426876072525</v>
      </c>
      <c r="L448" s="16"/>
    </row>
    <row r="449" spans="1:12" ht="12" customHeight="1">
      <c r="A449" s="9">
        <v>443</v>
      </c>
      <c r="B449" s="9"/>
      <c r="C449" s="13"/>
      <c r="D449" s="9"/>
      <c r="E449" s="14" t="s">
        <v>101</v>
      </c>
      <c r="F449" s="15"/>
      <c r="G449" s="15">
        <v>150939</v>
      </c>
      <c r="H449" s="51">
        <v>150471</v>
      </c>
      <c r="I449" s="51">
        <v>150471</v>
      </c>
      <c r="J449" s="51">
        <v>60188.4</v>
      </c>
      <c r="K449" s="53">
        <f t="shared" si="10"/>
        <v>40</v>
      </c>
      <c r="L449" s="16"/>
    </row>
    <row r="450" spans="1:12" ht="12" customHeight="1">
      <c r="A450" s="9">
        <v>444</v>
      </c>
      <c r="B450" s="9"/>
      <c r="C450" s="13"/>
      <c r="D450" s="9"/>
      <c r="E450" s="14" t="s">
        <v>450</v>
      </c>
      <c r="F450" s="15"/>
      <c r="G450" s="15"/>
      <c r="H450" s="51">
        <v>180566</v>
      </c>
      <c r="I450" s="51">
        <v>90283</v>
      </c>
      <c r="J450" s="51">
        <v>0</v>
      </c>
      <c r="K450" s="53">
        <f t="shared" si="10"/>
        <v>0</v>
      </c>
      <c r="L450" s="16"/>
    </row>
    <row r="451" spans="1:12" ht="12" customHeight="1">
      <c r="A451" s="9">
        <v>445</v>
      </c>
      <c r="B451" s="9"/>
      <c r="C451" s="13"/>
      <c r="D451" s="9"/>
      <c r="E451" s="14" t="s">
        <v>738</v>
      </c>
      <c r="F451" s="15"/>
      <c r="G451" s="15"/>
      <c r="H451" s="51">
        <v>96300</v>
      </c>
      <c r="I451" s="51">
        <v>54693</v>
      </c>
      <c r="J451" s="51">
        <v>6955</v>
      </c>
      <c r="K451" s="53">
        <f t="shared" si="10"/>
        <v>12.71643537564222</v>
      </c>
      <c r="L451" s="16"/>
    </row>
    <row r="452" spans="1:12" ht="12" customHeight="1">
      <c r="A452" s="9">
        <v>446</v>
      </c>
      <c r="B452" s="9"/>
      <c r="C452" s="13"/>
      <c r="D452" s="9"/>
      <c r="E452" s="14" t="s">
        <v>452</v>
      </c>
      <c r="F452" s="15"/>
      <c r="G452" s="15"/>
      <c r="H452" s="51">
        <v>48150</v>
      </c>
      <c r="I452" s="51">
        <v>48150</v>
      </c>
      <c r="J452" s="51">
        <v>23540.5</v>
      </c>
      <c r="K452" s="53">
        <f t="shared" si="10"/>
        <v>48.889927310488055</v>
      </c>
      <c r="L452" s="16"/>
    </row>
    <row r="453" spans="1:12" ht="26.25" customHeight="1">
      <c r="A453" s="9">
        <v>447</v>
      </c>
      <c r="B453" s="9"/>
      <c r="C453" s="13"/>
      <c r="D453" s="9">
        <v>2310</v>
      </c>
      <c r="E453" s="14" t="s">
        <v>670</v>
      </c>
      <c r="F453" s="15"/>
      <c r="G453" s="15">
        <f>SUM(G454:G460)</f>
        <v>441360</v>
      </c>
      <c r="H453" s="51">
        <f>SUM(H454:H461)</f>
        <v>566424</v>
      </c>
      <c r="I453" s="51">
        <f>SUM(I454:I462)</f>
        <v>690050</v>
      </c>
      <c r="J453" s="51">
        <f>SUM(J454:J462)</f>
        <v>81725.41</v>
      </c>
      <c r="K453" s="53">
        <f t="shared" si="10"/>
        <v>11.84340410115209</v>
      </c>
      <c r="L453" s="16"/>
    </row>
    <row r="454" spans="1:12" ht="12" customHeight="1">
      <c r="A454" s="9">
        <v>448</v>
      </c>
      <c r="B454" s="9"/>
      <c r="C454" s="13"/>
      <c r="D454" s="9"/>
      <c r="E454" s="14" t="s">
        <v>55</v>
      </c>
      <c r="F454" s="15">
        <v>150000</v>
      </c>
      <c r="G454" s="15">
        <v>174720</v>
      </c>
      <c r="H454" s="51">
        <v>278160</v>
      </c>
      <c r="I454" s="51">
        <v>278160</v>
      </c>
      <c r="J454" s="51">
        <v>0</v>
      </c>
      <c r="K454" s="53">
        <f t="shared" si="10"/>
        <v>0</v>
      </c>
      <c r="L454" s="16"/>
    </row>
    <row r="455" spans="1:12" ht="12" customHeight="1">
      <c r="A455" s="9">
        <v>449</v>
      </c>
      <c r="B455" s="9"/>
      <c r="C455" s="13"/>
      <c r="D455" s="9"/>
      <c r="E455" s="14" t="s">
        <v>637</v>
      </c>
      <c r="F455" s="15"/>
      <c r="G455" s="15"/>
      <c r="H455" s="51">
        <v>12744</v>
      </c>
      <c r="I455" s="51">
        <v>12744</v>
      </c>
      <c r="J455" s="51">
        <v>0</v>
      </c>
      <c r="K455" s="53">
        <f t="shared" si="10"/>
        <v>0</v>
      </c>
      <c r="L455" s="16"/>
    </row>
    <row r="456" spans="1:12" ht="12" customHeight="1">
      <c r="A456" s="9">
        <v>450</v>
      </c>
      <c r="B456" s="9"/>
      <c r="C456" s="13"/>
      <c r="D456" s="9"/>
      <c r="E456" s="14" t="s">
        <v>130</v>
      </c>
      <c r="F456" s="15"/>
      <c r="G456" s="15">
        <v>190680</v>
      </c>
      <c r="H456" s="51">
        <v>205800</v>
      </c>
      <c r="I456" s="51">
        <v>299700</v>
      </c>
      <c r="J456" s="51">
        <v>49946.76</v>
      </c>
      <c r="K456" s="53">
        <f aca="true" t="shared" si="11" ref="K456:K519">SUM(J456/I456)*100</f>
        <v>16.665585585585585</v>
      </c>
      <c r="L456" s="16"/>
    </row>
    <row r="457" spans="1:12" ht="12" customHeight="1">
      <c r="A457" s="9">
        <v>451</v>
      </c>
      <c r="B457" s="9"/>
      <c r="C457" s="13"/>
      <c r="D457" s="9"/>
      <c r="E457" s="14" t="s">
        <v>98</v>
      </c>
      <c r="F457" s="15"/>
      <c r="G457" s="15">
        <v>12960</v>
      </c>
      <c r="H457" s="51">
        <v>18000</v>
      </c>
      <c r="I457" s="51">
        <v>23800</v>
      </c>
      <c r="J457" s="51">
        <v>11880</v>
      </c>
      <c r="K457" s="53">
        <f t="shared" si="11"/>
        <v>49.91596638655462</v>
      </c>
      <c r="L457" s="16"/>
    </row>
    <row r="458" spans="1:12" ht="12" customHeight="1">
      <c r="A458" s="9">
        <v>452</v>
      </c>
      <c r="B458" s="9"/>
      <c r="C458" s="13"/>
      <c r="D458" s="9"/>
      <c r="E458" s="14" t="s">
        <v>97</v>
      </c>
      <c r="F458" s="15"/>
      <c r="G458" s="15">
        <v>12480</v>
      </c>
      <c r="H458" s="51">
        <v>22560</v>
      </c>
      <c r="I458" s="51">
        <v>10080</v>
      </c>
      <c r="J458" s="51">
        <v>2702.8</v>
      </c>
      <c r="K458" s="53">
        <f t="shared" si="11"/>
        <v>26.813492063492067</v>
      </c>
      <c r="L458" s="16"/>
    </row>
    <row r="459" spans="1:12" ht="12" customHeight="1">
      <c r="A459" s="9">
        <v>453</v>
      </c>
      <c r="B459" s="9"/>
      <c r="C459" s="13"/>
      <c r="D459" s="9"/>
      <c r="E459" s="14" t="s">
        <v>9</v>
      </c>
      <c r="F459" s="15"/>
      <c r="G459" s="15">
        <v>6600</v>
      </c>
      <c r="H459" s="51">
        <v>5760</v>
      </c>
      <c r="I459" s="51">
        <v>16260</v>
      </c>
      <c r="J459" s="51">
        <v>3150</v>
      </c>
      <c r="K459" s="53">
        <f t="shared" si="11"/>
        <v>19.37269372693727</v>
      </c>
      <c r="L459" s="16"/>
    </row>
    <row r="460" spans="1:12" ht="12" customHeight="1">
      <c r="A460" s="9">
        <v>454</v>
      </c>
      <c r="B460" s="9"/>
      <c r="C460" s="13"/>
      <c r="D460" s="9"/>
      <c r="E460" s="14" t="s">
        <v>243</v>
      </c>
      <c r="F460" s="15">
        <v>34920</v>
      </c>
      <c r="G460" s="15">
        <v>43920</v>
      </c>
      <c r="H460" s="51">
        <v>15600</v>
      </c>
      <c r="I460" s="51">
        <v>25200</v>
      </c>
      <c r="J460" s="51">
        <v>10486.35</v>
      </c>
      <c r="K460" s="53">
        <f t="shared" si="11"/>
        <v>41.612500000000004</v>
      </c>
      <c r="L460" s="16"/>
    </row>
    <row r="461" spans="1:12" ht="12" customHeight="1">
      <c r="A461" s="9">
        <v>455</v>
      </c>
      <c r="B461" s="9"/>
      <c r="C461" s="13"/>
      <c r="D461" s="9"/>
      <c r="E461" s="14" t="s">
        <v>691</v>
      </c>
      <c r="F461" s="15"/>
      <c r="G461" s="15">
        <v>0</v>
      </c>
      <c r="H461" s="51">
        <v>7800</v>
      </c>
      <c r="I461" s="51">
        <v>15900</v>
      </c>
      <c r="J461" s="51">
        <v>2647.8</v>
      </c>
      <c r="K461" s="53">
        <f t="shared" si="11"/>
        <v>16.652830188679246</v>
      </c>
      <c r="L461" s="16"/>
    </row>
    <row r="462" spans="1:12" ht="12" customHeight="1">
      <c r="A462" s="9">
        <v>456</v>
      </c>
      <c r="B462" s="9"/>
      <c r="C462" s="13"/>
      <c r="D462" s="9"/>
      <c r="E462" s="14" t="s">
        <v>656</v>
      </c>
      <c r="F462" s="15"/>
      <c r="G462" s="15"/>
      <c r="H462" s="51">
        <v>0</v>
      </c>
      <c r="I462" s="51">
        <v>8206</v>
      </c>
      <c r="J462" s="51">
        <v>911.7</v>
      </c>
      <c r="K462" s="53">
        <f t="shared" si="11"/>
        <v>11.110163295149892</v>
      </c>
      <c r="L462" s="16"/>
    </row>
    <row r="463" spans="1:12" ht="17.25" customHeight="1">
      <c r="A463" s="9">
        <v>457</v>
      </c>
      <c r="B463" s="9"/>
      <c r="C463" s="13">
        <v>80103</v>
      </c>
      <c r="D463" s="13"/>
      <c r="E463" s="18" t="s">
        <v>242</v>
      </c>
      <c r="F463" s="19">
        <v>0</v>
      </c>
      <c r="G463" s="19">
        <f>SUM(G467+G471+G475+G479+G483+G487+G492+G496+G464)</f>
        <v>234462</v>
      </c>
      <c r="H463" s="53">
        <f>SUM(H467+H471+H475+H479+H483+H487+H492+H496+H464)</f>
        <v>335763</v>
      </c>
      <c r="I463" s="53">
        <f>SUM(I467+I471+I475+I479+I483+I487+I492+I496+I464)</f>
        <v>335763</v>
      </c>
      <c r="J463" s="53">
        <f>SUM(J467+J471+J475+J479+J483+J487+J492+J496+J464)</f>
        <v>165779.14</v>
      </c>
      <c r="K463" s="53">
        <f t="shared" si="11"/>
        <v>49.373855963879286</v>
      </c>
      <c r="L463" s="16"/>
    </row>
    <row r="464" spans="1:12" ht="27.75" customHeight="1">
      <c r="A464" s="9">
        <v>458</v>
      </c>
      <c r="B464" s="9"/>
      <c r="C464" s="13"/>
      <c r="D464" s="9">
        <v>2310</v>
      </c>
      <c r="E464" s="14" t="s">
        <v>670</v>
      </c>
      <c r="F464" s="19"/>
      <c r="G464" s="19">
        <f>SUM(G465+G466)</f>
        <v>15600</v>
      </c>
      <c r="H464" s="53">
        <f>SUM(H465+H466)</f>
        <v>11040</v>
      </c>
      <c r="I464" s="53">
        <f>SUM(I465+I466)</f>
        <v>11040</v>
      </c>
      <c r="J464" s="53">
        <f>SUM(J465+J466)</f>
        <v>1492.95</v>
      </c>
      <c r="K464" s="53">
        <f t="shared" si="11"/>
        <v>13.523097826086957</v>
      </c>
      <c r="L464" s="16"/>
    </row>
    <row r="465" spans="1:12" ht="27" customHeight="1">
      <c r="A465" s="9">
        <v>459</v>
      </c>
      <c r="B465" s="9"/>
      <c r="C465" s="13"/>
      <c r="D465" s="9"/>
      <c r="E465" s="14" t="s">
        <v>519</v>
      </c>
      <c r="F465" s="19"/>
      <c r="G465" s="19">
        <v>3600</v>
      </c>
      <c r="H465" s="52">
        <v>8160</v>
      </c>
      <c r="I465" s="52">
        <v>8160</v>
      </c>
      <c r="J465" s="53">
        <v>1492.95</v>
      </c>
      <c r="K465" s="53">
        <f t="shared" si="11"/>
        <v>18.295955882352942</v>
      </c>
      <c r="L465" s="16"/>
    </row>
    <row r="466" spans="1:12" ht="15" customHeight="1">
      <c r="A466" s="9">
        <v>460</v>
      </c>
      <c r="B466" s="9"/>
      <c r="C466" s="13"/>
      <c r="D466" s="9"/>
      <c r="E466" s="14" t="s">
        <v>701</v>
      </c>
      <c r="F466" s="19"/>
      <c r="G466" s="19">
        <v>12000</v>
      </c>
      <c r="H466" s="52">
        <v>2880</v>
      </c>
      <c r="I466" s="52">
        <v>2880</v>
      </c>
      <c r="J466" s="53">
        <v>0</v>
      </c>
      <c r="K466" s="53">
        <f t="shared" si="11"/>
        <v>0</v>
      </c>
      <c r="L466" s="16"/>
    </row>
    <row r="467" spans="1:12" ht="12.75" customHeight="1">
      <c r="A467" s="9">
        <v>461</v>
      </c>
      <c r="B467" s="9"/>
      <c r="C467" s="13"/>
      <c r="D467" s="9">
        <v>3020</v>
      </c>
      <c r="E467" s="14" t="s">
        <v>237</v>
      </c>
      <c r="F467" s="19">
        <v>0</v>
      </c>
      <c r="G467" s="19">
        <f>SUM(G468:G470)</f>
        <v>14800</v>
      </c>
      <c r="H467" s="53">
        <f>SUM(H468:H470)</f>
        <v>26500</v>
      </c>
      <c r="I467" s="53">
        <f>SUM(I468:I470)</f>
        <v>26500</v>
      </c>
      <c r="J467" s="53">
        <f>SUM(J468:J470)</f>
        <v>13904.36</v>
      </c>
      <c r="K467" s="53">
        <f t="shared" si="11"/>
        <v>52.46928301886793</v>
      </c>
      <c r="L467" s="16"/>
    </row>
    <row r="468" spans="1:12" ht="29.25" customHeight="1">
      <c r="A468" s="9">
        <v>462</v>
      </c>
      <c r="B468" s="9"/>
      <c r="C468" s="13"/>
      <c r="D468" s="9"/>
      <c r="E468" s="14" t="s">
        <v>693</v>
      </c>
      <c r="F468" s="15"/>
      <c r="G468" s="15">
        <v>3200</v>
      </c>
      <c r="H468" s="51">
        <v>7300</v>
      </c>
      <c r="I468" s="51">
        <v>7300</v>
      </c>
      <c r="J468" s="51">
        <v>3549.6</v>
      </c>
      <c r="K468" s="53">
        <f t="shared" si="11"/>
        <v>48.62465753424657</v>
      </c>
      <c r="L468" s="16"/>
    </row>
    <row r="469" spans="1:12" ht="24.75" customHeight="1">
      <c r="A469" s="9">
        <v>463</v>
      </c>
      <c r="B469" s="9"/>
      <c r="C469" s="13"/>
      <c r="D469" s="9"/>
      <c r="E469" s="14" t="s">
        <v>694</v>
      </c>
      <c r="F469" s="15"/>
      <c r="G469" s="15">
        <v>3800</v>
      </c>
      <c r="H469" s="51">
        <v>8200</v>
      </c>
      <c r="I469" s="51">
        <v>8200</v>
      </c>
      <c r="J469" s="51">
        <v>5233.22</v>
      </c>
      <c r="K469" s="53">
        <f t="shared" si="11"/>
        <v>63.819756097560976</v>
      </c>
      <c r="L469" s="16"/>
    </row>
    <row r="470" spans="1:12" ht="26.25" customHeight="1">
      <c r="A470" s="9">
        <v>464</v>
      </c>
      <c r="B470" s="9"/>
      <c r="C470" s="13"/>
      <c r="D470" s="9"/>
      <c r="E470" s="14" t="s">
        <v>695</v>
      </c>
      <c r="F470" s="15"/>
      <c r="G470" s="15">
        <v>7800</v>
      </c>
      <c r="H470" s="51">
        <v>11000</v>
      </c>
      <c r="I470" s="51">
        <v>11000</v>
      </c>
      <c r="J470" s="51">
        <v>5121.54</v>
      </c>
      <c r="K470" s="53">
        <f t="shared" si="11"/>
        <v>46.55945454545454</v>
      </c>
      <c r="L470" s="16"/>
    </row>
    <row r="471" spans="1:12" ht="15" customHeight="1">
      <c r="A471" s="9">
        <v>465</v>
      </c>
      <c r="B471" s="9"/>
      <c r="C471" s="13"/>
      <c r="D471" s="9">
        <v>4010</v>
      </c>
      <c r="E471" s="14" t="s">
        <v>379</v>
      </c>
      <c r="F471" s="15"/>
      <c r="G471" s="15">
        <f>SUM(G472:G474)</f>
        <v>141600</v>
      </c>
      <c r="H471" s="51">
        <f>SUM(H472:H474)</f>
        <v>210000</v>
      </c>
      <c r="I471" s="51">
        <f>SUM(I472:I474)</f>
        <v>210000</v>
      </c>
      <c r="J471" s="51">
        <f>SUM(J472:J474)</f>
        <v>100277.62</v>
      </c>
      <c r="K471" s="53">
        <f t="shared" si="11"/>
        <v>47.75124761904762</v>
      </c>
      <c r="L471" s="16"/>
    </row>
    <row r="472" spans="1:12" ht="24.75" customHeight="1">
      <c r="A472" s="9">
        <v>466</v>
      </c>
      <c r="B472" s="9"/>
      <c r="C472" s="13"/>
      <c r="D472" s="9"/>
      <c r="E472" s="14" t="s">
        <v>674</v>
      </c>
      <c r="F472" s="15"/>
      <c r="G472" s="15">
        <v>26800</v>
      </c>
      <c r="H472" s="51">
        <v>53000</v>
      </c>
      <c r="I472" s="51">
        <v>53000</v>
      </c>
      <c r="J472" s="51">
        <v>24676.82</v>
      </c>
      <c r="K472" s="53">
        <f t="shared" si="11"/>
        <v>46.56003773584906</v>
      </c>
      <c r="L472" s="16"/>
    </row>
    <row r="473" spans="1:12" ht="26.25" customHeight="1">
      <c r="A473" s="9">
        <v>467</v>
      </c>
      <c r="B473" s="9"/>
      <c r="C473" s="13"/>
      <c r="D473" s="9"/>
      <c r="E473" s="14" t="s">
        <v>671</v>
      </c>
      <c r="F473" s="15"/>
      <c r="G473" s="15">
        <v>31000</v>
      </c>
      <c r="H473" s="51">
        <v>65000</v>
      </c>
      <c r="I473" s="51">
        <v>65000</v>
      </c>
      <c r="J473" s="51">
        <v>36885.58</v>
      </c>
      <c r="K473" s="53">
        <f t="shared" si="11"/>
        <v>56.747046153846156</v>
      </c>
      <c r="L473" s="16"/>
    </row>
    <row r="474" spans="1:12" ht="25.5" customHeight="1">
      <c r="A474" s="9">
        <v>468</v>
      </c>
      <c r="B474" s="9"/>
      <c r="C474" s="13"/>
      <c r="D474" s="9"/>
      <c r="E474" s="14" t="s">
        <v>675</v>
      </c>
      <c r="F474" s="15"/>
      <c r="G474" s="15">
        <v>83800</v>
      </c>
      <c r="H474" s="51">
        <v>92000</v>
      </c>
      <c r="I474" s="51">
        <v>92000</v>
      </c>
      <c r="J474" s="51">
        <v>38715.22</v>
      </c>
      <c r="K474" s="53">
        <f t="shared" si="11"/>
        <v>42.08176086956522</v>
      </c>
      <c r="L474" s="16"/>
    </row>
    <row r="475" spans="1:12" ht="17.25" customHeight="1">
      <c r="A475" s="9">
        <v>469</v>
      </c>
      <c r="B475" s="9"/>
      <c r="C475" s="13"/>
      <c r="D475" s="9">
        <v>4040</v>
      </c>
      <c r="E475" s="14" t="s">
        <v>380</v>
      </c>
      <c r="F475" s="15"/>
      <c r="G475" s="15">
        <f>SUM(G476:G478)</f>
        <v>10070</v>
      </c>
      <c r="H475" s="51">
        <f>SUM(H476:H478)</f>
        <v>14000</v>
      </c>
      <c r="I475" s="51">
        <f>SUM(I476:I478)</f>
        <v>14000</v>
      </c>
      <c r="J475" s="51">
        <f>SUM(J476:J478)</f>
        <v>12644.759999999998</v>
      </c>
      <c r="K475" s="53">
        <f t="shared" si="11"/>
        <v>90.31971428571427</v>
      </c>
      <c r="L475" s="16"/>
    </row>
    <row r="476" spans="1:12" ht="44.25" customHeight="1">
      <c r="A476" s="9">
        <v>470</v>
      </c>
      <c r="B476" s="9"/>
      <c r="C476" s="13"/>
      <c r="D476" s="9"/>
      <c r="E476" s="14" t="s">
        <v>498</v>
      </c>
      <c r="F476" s="15"/>
      <c r="G476" s="15">
        <v>2210</v>
      </c>
      <c r="H476" s="51">
        <v>2700</v>
      </c>
      <c r="I476" s="51">
        <v>2700</v>
      </c>
      <c r="J476" s="51">
        <v>2551.71</v>
      </c>
      <c r="K476" s="53">
        <f t="shared" si="11"/>
        <v>94.50777777777778</v>
      </c>
      <c r="L476" s="16"/>
    </row>
    <row r="477" spans="1:12" ht="43.5" customHeight="1">
      <c r="A477" s="9">
        <v>471</v>
      </c>
      <c r="B477" s="9"/>
      <c r="C477" s="13"/>
      <c r="D477" s="9"/>
      <c r="E477" s="14" t="s">
        <v>499</v>
      </c>
      <c r="F477" s="15"/>
      <c r="G477" s="15">
        <v>2200</v>
      </c>
      <c r="H477" s="51">
        <v>3600</v>
      </c>
      <c r="I477" s="51">
        <v>3600</v>
      </c>
      <c r="J477" s="51">
        <v>3412.19</v>
      </c>
      <c r="K477" s="53">
        <f t="shared" si="11"/>
        <v>94.78305555555556</v>
      </c>
      <c r="L477" s="16"/>
    </row>
    <row r="478" spans="1:12" ht="42" customHeight="1">
      <c r="A478" s="9">
        <v>472</v>
      </c>
      <c r="B478" s="9"/>
      <c r="C478" s="13"/>
      <c r="D478" s="9"/>
      <c r="E478" s="14" t="s">
        <v>500</v>
      </c>
      <c r="F478" s="15"/>
      <c r="G478" s="15">
        <v>5660</v>
      </c>
      <c r="H478" s="51">
        <v>7700</v>
      </c>
      <c r="I478" s="51">
        <v>7700</v>
      </c>
      <c r="J478" s="51">
        <v>6680.86</v>
      </c>
      <c r="K478" s="53">
        <f t="shared" si="11"/>
        <v>86.76441558441557</v>
      </c>
      <c r="L478" s="16"/>
    </row>
    <row r="479" spans="1:12" ht="15" customHeight="1">
      <c r="A479" s="9">
        <v>473</v>
      </c>
      <c r="B479" s="9"/>
      <c r="C479" s="13"/>
      <c r="D479" s="9">
        <v>4110</v>
      </c>
      <c r="E479" s="14" t="s">
        <v>334</v>
      </c>
      <c r="F479" s="15"/>
      <c r="G479" s="15">
        <f>SUM(G480:G482)</f>
        <v>25400</v>
      </c>
      <c r="H479" s="51">
        <f>SUM(H480:H482)</f>
        <v>37100</v>
      </c>
      <c r="I479" s="51">
        <f>SUM(I480:I482)</f>
        <v>37100</v>
      </c>
      <c r="J479" s="51">
        <f>SUM(J480:J482)</f>
        <v>16555.1</v>
      </c>
      <c r="K479" s="53">
        <f t="shared" si="11"/>
        <v>44.62291105121293</v>
      </c>
      <c r="L479" s="16"/>
    </row>
    <row r="480" spans="1:12" ht="12" customHeight="1">
      <c r="A480" s="9">
        <v>474</v>
      </c>
      <c r="B480" s="9"/>
      <c r="C480" s="13"/>
      <c r="D480" s="9"/>
      <c r="E480" s="14" t="s">
        <v>501</v>
      </c>
      <c r="F480" s="15"/>
      <c r="G480" s="15">
        <v>5200</v>
      </c>
      <c r="H480" s="51">
        <v>9800</v>
      </c>
      <c r="I480" s="51">
        <v>9800</v>
      </c>
      <c r="J480" s="51">
        <v>4653.18</v>
      </c>
      <c r="K480" s="53">
        <f t="shared" si="11"/>
        <v>47.48142857142857</v>
      </c>
      <c r="L480" s="16"/>
    </row>
    <row r="481" spans="1:12" ht="12" customHeight="1">
      <c r="A481" s="9">
        <v>475</v>
      </c>
      <c r="B481" s="9"/>
      <c r="C481" s="13"/>
      <c r="D481" s="9"/>
      <c r="E481" s="14" t="s">
        <v>502</v>
      </c>
      <c r="F481" s="15"/>
      <c r="G481" s="15">
        <v>5700</v>
      </c>
      <c r="H481" s="51">
        <v>11800</v>
      </c>
      <c r="I481" s="51">
        <v>11800</v>
      </c>
      <c r="J481" s="51">
        <v>5046.99</v>
      </c>
      <c r="K481" s="53">
        <f t="shared" si="11"/>
        <v>42.77110169491525</v>
      </c>
      <c r="L481" s="16"/>
    </row>
    <row r="482" spans="1:12" ht="12" customHeight="1">
      <c r="A482" s="9">
        <v>476</v>
      </c>
      <c r="B482" s="9"/>
      <c r="C482" s="13"/>
      <c r="D482" s="9"/>
      <c r="E482" s="14" t="s">
        <v>503</v>
      </c>
      <c r="F482" s="15"/>
      <c r="G482" s="15">
        <v>14500</v>
      </c>
      <c r="H482" s="51">
        <v>15500</v>
      </c>
      <c r="I482" s="51">
        <v>15500</v>
      </c>
      <c r="J482" s="51">
        <v>6854.93</v>
      </c>
      <c r="K482" s="53">
        <f t="shared" si="11"/>
        <v>44.22535483870968</v>
      </c>
      <c r="L482" s="16"/>
    </row>
    <row r="483" spans="1:12" ht="12" customHeight="1">
      <c r="A483" s="9">
        <v>477</v>
      </c>
      <c r="B483" s="9"/>
      <c r="C483" s="13"/>
      <c r="D483" s="9">
        <v>4120</v>
      </c>
      <c r="E483" s="14" t="s">
        <v>335</v>
      </c>
      <c r="F483" s="15"/>
      <c r="G483" s="15">
        <f>SUM(G484:G486)</f>
        <v>3950</v>
      </c>
      <c r="H483" s="51">
        <f>SUM(H484:H486)</f>
        <v>6100</v>
      </c>
      <c r="I483" s="51">
        <f>SUM(I484:I486)</f>
        <v>6100</v>
      </c>
      <c r="J483" s="51">
        <f>SUM(J484:J486)</f>
        <v>2654.7799999999997</v>
      </c>
      <c r="K483" s="53">
        <f t="shared" si="11"/>
        <v>43.52098360655737</v>
      </c>
      <c r="L483" s="16"/>
    </row>
    <row r="484" spans="1:12" ht="12" customHeight="1">
      <c r="A484" s="9">
        <v>478</v>
      </c>
      <c r="B484" s="9"/>
      <c r="C484" s="13"/>
      <c r="D484" s="9"/>
      <c r="E484" s="14" t="s">
        <v>504</v>
      </c>
      <c r="F484" s="15"/>
      <c r="G484" s="15">
        <v>750</v>
      </c>
      <c r="H484" s="51">
        <v>1600</v>
      </c>
      <c r="I484" s="51">
        <v>1600</v>
      </c>
      <c r="J484" s="51">
        <v>744</v>
      </c>
      <c r="K484" s="53">
        <f t="shared" si="11"/>
        <v>46.5</v>
      </c>
      <c r="L484" s="16"/>
    </row>
    <row r="485" spans="1:12" ht="12" customHeight="1">
      <c r="A485" s="9">
        <v>479</v>
      </c>
      <c r="B485" s="9"/>
      <c r="C485" s="13"/>
      <c r="D485" s="9"/>
      <c r="E485" s="14" t="s">
        <v>505</v>
      </c>
      <c r="F485" s="15"/>
      <c r="G485" s="15">
        <v>900</v>
      </c>
      <c r="H485" s="51">
        <v>1900</v>
      </c>
      <c r="I485" s="51">
        <v>1900</v>
      </c>
      <c r="J485" s="51">
        <v>815.68</v>
      </c>
      <c r="K485" s="53">
        <f t="shared" si="11"/>
        <v>42.93052631578947</v>
      </c>
      <c r="L485" s="16"/>
    </row>
    <row r="486" spans="1:12" ht="12" customHeight="1">
      <c r="A486" s="9">
        <v>480</v>
      </c>
      <c r="B486" s="9"/>
      <c r="C486" s="13"/>
      <c r="D486" s="9"/>
      <c r="E486" s="14" t="s">
        <v>506</v>
      </c>
      <c r="F486" s="15"/>
      <c r="G486" s="15">
        <v>2300</v>
      </c>
      <c r="H486" s="51">
        <v>2600</v>
      </c>
      <c r="I486" s="51">
        <v>2600</v>
      </c>
      <c r="J486" s="51">
        <v>1095.1</v>
      </c>
      <c r="K486" s="53">
        <f t="shared" si="11"/>
        <v>42.11923076923077</v>
      </c>
      <c r="L486" s="16"/>
    </row>
    <row r="487" spans="1:12" ht="12" customHeight="1">
      <c r="A487" s="9">
        <v>481</v>
      </c>
      <c r="B487" s="9"/>
      <c r="C487" s="13"/>
      <c r="D487" s="9">
        <v>4210</v>
      </c>
      <c r="E487" s="14" t="s">
        <v>274</v>
      </c>
      <c r="F487" s="15"/>
      <c r="G487" s="15">
        <f>SUM(G488+G489+G491)</f>
        <v>6000</v>
      </c>
      <c r="H487" s="51">
        <f>SUM(H488+H489+H491)</f>
        <v>6000</v>
      </c>
      <c r="I487" s="51">
        <f>SUM(I488+I489+I491)</f>
        <v>6000</v>
      </c>
      <c r="J487" s="51">
        <f>SUM(J488+J489+J491)</f>
        <v>888</v>
      </c>
      <c r="K487" s="53">
        <f t="shared" si="11"/>
        <v>14.799999999999999</v>
      </c>
      <c r="L487" s="16"/>
    </row>
    <row r="488" spans="1:12" ht="42" customHeight="1">
      <c r="A488" s="9">
        <v>482</v>
      </c>
      <c r="B488" s="9"/>
      <c r="C488" s="13"/>
      <c r="D488" s="9"/>
      <c r="E488" s="14" t="s">
        <v>371</v>
      </c>
      <c r="F488" s="15"/>
      <c r="G488" s="15">
        <v>2000</v>
      </c>
      <c r="H488" s="51">
        <v>2000</v>
      </c>
      <c r="I488" s="51">
        <v>2000</v>
      </c>
      <c r="J488" s="51">
        <v>0</v>
      </c>
      <c r="K488" s="53">
        <f t="shared" si="11"/>
        <v>0</v>
      </c>
      <c r="L488" s="16"/>
    </row>
    <row r="489" spans="1:12" ht="38.25" customHeight="1">
      <c r="A489" s="9">
        <v>483</v>
      </c>
      <c r="B489" s="9"/>
      <c r="C489" s="13"/>
      <c r="D489" s="9"/>
      <c r="E489" s="14" t="s">
        <v>374</v>
      </c>
      <c r="F489" s="15"/>
      <c r="G489" s="15">
        <v>3000</v>
      </c>
      <c r="H489" s="51">
        <v>3000</v>
      </c>
      <c r="I489" s="51">
        <v>3000</v>
      </c>
      <c r="J489" s="51">
        <v>0</v>
      </c>
      <c r="K489" s="53">
        <f t="shared" si="11"/>
        <v>0</v>
      </c>
      <c r="L489" s="16"/>
    </row>
    <row r="490" spans="1:12" ht="29.25" customHeight="1" hidden="1">
      <c r="A490" s="9">
        <v>484</v>
      </c>
      <c r="B490" s="9"/>
      <c r="C490" s="13"/>
      <c r="D490" s="9"/>
      <c r="E490" s="14" t="s">
        <v>80</v>
      </c>
      <c r="F490" s="15"/>
      <c r="G490" s="15"/>
      <c r="H490" s="51"/>
      <c r="I490" s="51"/>
      <c r="J490" s="51"/>
      <c r="K490" s="53" t="e">
        <f t="shared" si="11"/>
        <v>#DIV/0!</v>
      </c>
      <c r="L490" s="16"/>
    </row>
    <row r="491" spans="1:12" ht="44.25" customHeight="1">
      <c r="A491" s="9">
        <v>485</v>
      </c>
      <c r="B491" s="9"/>
      <c r="C491" s="13"/>
      <c r="D491" s="9"/>
      <c r="E491" s="14" t="s">
        <v>375</v>
      </c>
      <c r="F491" s="15"/>
      <c r="G491" s="15">
        <v>1000</v>
      </c>
      <c r="H491" s="51">
        <v>1000</v>
      </c>
      <c r="I491" s="51">
        <v>1000</v>
      </c>
      <c r="J491" s="51">
        <v>888</v>
      </c>
      <c r="K491" s="53">
        <f t="shared" si="11"/>
        <v>88.8</v>
      </c>
      <c r="L491" s="16"/>
    </row>
    <row r="492" spans="1:12" ht="12" customHeight="1">
      <c r="A492" s="9">
        <v>486</v>
      </c>
      <c r="B492" s="9"/>
      <c r="C492" s="13"/>
      <c r="D492" s="9">
        <v>4240</v>
      </c>
      <c r="E492" s="14" t="s">
        <v>481</v>
      </c>
      <c r="F492" s="15"/>
      <c r="G492" s="15">
        <f>SUM(G493:G495)</f>
        <v>6000</v>
      </c>
      <c r="H492" s="51">
        <f>SUM(H493:H495)</f>
        <v>7500</v>
      </c>
      <c r="I492" s="51">
        <f>SUM(I493:I495)</f>
        <v>7500</v>
      </c>
      <c r="J492" s="51">
        <f>SUM(J493:J495)</f>
        <v>4218.57</v>
      </c>
      <c r="K492" s="53">
        <f t="shared" si="11"/>
        <v>56.2476</v>
      </c>
      <c r="L492" s="16"/>
    </row>
    <row r="493" spans="1:12" ht="12" customHeight="1">
      <c r="A493" s="9">
        <v>487</v>
      </c>
      <c r="B493" s="9"/>
      <c r="C493" s="13"/>
      <c r="D493" s="9"/>
      <c r="E493" s="14" t="s">
        <v>532</v>
      </c>
      <c r="F493" s="15"/>
      <c r="G493" s="15">
        <v>1500</v>
      </c>
      <c r="H493" s="51">
        <v>1500</v>
      </c>
      <c r="I493" s="51">
        <v>1500</v>
      </c>
      <c r="J493" s="51">
        <v>0</v>
      </c>
      <c r="K493" s="53">
        <f t="shared" si="11"/>
        <v>0</v>
      </c>
      <c r="L493" s="16"/>
    </row>
    <row r="494" spans="1:12" ht="12" customHeight="1">
      <c r="A494" s="9">
        <v>488</v>
      </c>
      <c r="B494" s="9"/>
      <c r="C494" s="13"/>
      <c r="D494" s="9"/>
      <c r="E494" s="14" t="s">
        <v>541</v>
      </c>
      <c r="F494" s="15"/>
      <c r="G494" s="15">
        <v>1000</v>
      </c>
      <c r="H494" s="51">
        <v>1000</v>
      </c>
      <c r="I494" s="51">
        <v>1000</v>
      </c>
      <c r="J494" s="51">
        <v>684.42</v>
      </c>
      <c r="K494" s="53">
        <f t="shared" si="11"/>
        <v>68.442</v>
      </c>
      <c r="L494" s="16"/>
    </row>
    <row r="495" spans="1:12" ht="12" customHeight="1">
      <c r="A495" s="9">
        <v>489</v>
      </c>
      <c r="B495" s="9"/>
      <c r="C495" s="13"/>
      <c r="D495" s="9"/>
      <c r="E495" s="14" t="s">
        <v>542</v>
      </c>
      <c r="F495" s="15"/>
      <c r="G495" s="15">
        <v>3500</v>
      </c>
      <c r="H495" s="51">
        <v>5000</v>
      </c>
      <c r="I495" s="51">
        <v>5000</v>
      </c>
      <c r="J495" s="51">
        <v>3534.15</v>
      </c>
      <c r="K495" s="53">
        <f t="shared" si="11"/>
        <v>70.683</v>
      </c>
      <c r="L495" s="16"/>
    </row>
    <row r="496" spans="1:12" ht="12" customHeight="1">
      <c r="A496" s="9">
        <v>490</v>
      </c>
      <c r="B496" s="9"/>
      <c r="C496" s="13"/>
      <c r="D496" s="9">
        <v>4440</v>
      </c>
      <c r="E496" s="14" t="s">
        <v>407</v>
      </c>
      <c r="F496" s="15"/>
      <c r="G496" s="15">
        <f>SUM(G497:G499)</f>
        <v>11042</v>
      </c>
      <c r="H496" s="51">
        <f>SUM(H497:H499)</f>
        <v>17523</v>
      </c>
      <c r="I496" s="51">
        <f>SUM(I497:I499)</f>
        <v>17523</v>
      </c>
      <c r="J496" s="51">
        <f>SUM(J497:J499)</f>
        <v>13143</v>
      </c>
      <c r="K496" s="53">
        <f t="shared" si="11"/>
        <v>75.00428008902585</v>
      </c>
      <c r="L496" s="16"/>
    </row>
    <row r="497" spans="1:12" ht="24.75" customHeight="1">
      <c r="A497" s="9">
        <v>491</v>
      </c>
      <c r="B497" s="9"/>
      <c r="C497" s="13"/>
      <c r="D497" s="9"/>
      <c r="E497" s="14" t="s">
        <v>676</v>
      </c>
      <c r="F497" s="15"/>
      <c r="G497" s="15">
        <v>3860</v>
      </c>
      <c r="H497" s="51">
        <v>6956</v>
      </c>
      <c r="I497" s="51">
        <v>6956</v>
      </c>
      <c r="J497" s="51">
        <v>5217</v>
      </c>
      <c r="K497" s="53">
        <f t="shared" si="11"/>
        <v>75</v>
      </c>
      <c r="L497" s="16"/>
    </row>
    <row r="498" spans="1:12" ht="29.25" customHeight="1">
      <c r="A498" s="9">
        <v>492</v>
      </c>
      <c r="B498" s="9"/>
      <c r="C498" s="13"/>
      <c r="D498" s="9"/>
      <c r="E498" s="14" t="s">
        <v>677</v>
      </c>
      <c r="F498" s="15"/>
      <c r="G498" s="15">
        <v>2100</v>
      </c>
      <c r="H498" s="51">
        <v>5020</v>
      </c>
      <c r="I498" s="51">
        <v>5020</v>
      </c>
      <c r="J498" s="51">
        <v>3765</v>
      </c>
      <c r="K498" s="53">
        <f t="shared" si="11"/>
        <v>75</v>
      </c>
      <c r="L498" s="16"/>
    </row>
    <row r="499" spans="1:12" ht="27" customHeight="1">
      <c r="A499" s="9">
        <v>493</v>
      </c>
      <c r="B499" s="9"/>
      <c r="C499" s="13"/>
      <c r="D499" s="9"/>
      <c r="E499" s="14" t="s">
        <v>678</v>
      </c>
      <c r="F499" s="15"/>
      <c r="G499" s="15">
        <v>5082</v>
      </c>
      <c r="H499" s="51">
        <v>5547</v>
      </c>
      <c r="I499" s="51">
        <v>5547</v>
      </c>
      <c r="J499" s="51">
        <v>4161</v>
      </c>
      <c r="K499" s="53">
        <f t="shared" si="11"/>
        <v>75.01352082206598</v>
      </c>
      <c r="L499" s="16"/>
    </row>
    <row r="500" spans="1:12" ht="12.75" customHeight="1">
      <c r="A500" s="9">
        <v>494</v>
      </c>
      <c r="B500" s="9"/>
      <c r="C500" s="13">
        <v>80104</v>
      </c>
      <c r="D500" s="13"/>
      <c r="E500" s="18" t="s">
        <v>49</v>
      </c>
      <c r="F500" s="19" t="e">
        <f>SUM(F501+F504+F507+F510+F513+F521+#REF!+F527+F530+F533+F536+F539+F542+F547+F550+F553+F565)</f>
        <v>#REF!</v>
      </c>
      <c r="G500" s="19" t="e">
        <f>SUM(G501+G504+G507+G510+G513+G521+G527+G530+G533+G536+G539+G542+G547+G550+G553+G565+G524+G544+G556+G559+G562+G516+G518)</f>
        <v>#REF!</v>
      </c>
      <c r="H500" s="53">
        <f>SUM(H501+H504+H507+H510+H513+H521+H527+H530+H533+H536+H539+H542+H547+H550+H553+H565+H524+H544+H556+H559+H562+H516+H518+H567)</f>
        <v>2541680</v>
      </c>
      <c r="I500" s="53">
        <f>SUM(I501+I504+I507+I510+I513+I521+I527+I530+I533+I536+I539+I542+I547+I550+I553+I565+I524+I544+I556+I559+I562+I516+I518+I567)</f>
        <v>2541680</v>
      </c>
      <c r="J500" s="53">
        <f>SUM(J501+J504+J507+J510+J513+J521+J527+J530+J533+J536+J539+J542+J547+J550+J553+J565+J524+J544+J556+J559+J562+J516+J518+J567)</f>
        <v>912636.5099999998</v>
      </c>
      <c r="K500" s="53">
        <f t="shared" si="11"/>
        <v>35.9068218658525</v>
      </c>
      <c r="L500" s="20"/>
    </row>
    <row r="501" spans="1:12" ht="12.75">
      <c r="A501" s="9">
        <v>495</v>
      </c>
      <c r="B501" s="9" t="s">
        <v>264</v>
      </c>
      <c r="C501" s="9" t="s">
        <v>265</v>
      </c>
      <c r="D501" s="9">
        <v>3020</v>
      </c>
      <c r="E501" s="14" t="s">
        <v>702</v>
      </c>
      <c r="F501" s="15">
        <f>SUM(F502:F503)</f>
        <v>48810</v>
      </c>
      <c r="G501" s="15">
        <f>SUM(G502:G503)</f>
        <v>60200</v>
      </c>
      <c r="H501" s="51">
        <f>SUM(H502:H503)</f>
        <v>67500</v>
      </c>
      <c r="I501" s="51">
        <f>SUM(I502:I503)</f>
        <v>67500</v>
      </c>
      <c r="J501" s="51">
        <f>SUM(J502:J503)</f>
        <v>36898.1</v>
      </c>
      <c r="K501" s="53">
        <f t="shared" si="11"/>
        <v>54.66385185185185</v>
      </c>
      <c r="L501" s="16"/>
    </row>
    <row r="502" spans="1:12" ht="39" customHeight="1">
      <c r="A502" s="9">
        <v>496</v>
      </c>
      <c r="B502" s="9"/>
      <c r="C502" s="9"/>
      <c r="D502" s="9"/>
      <c r="E502" s="14" t="s">
        <v>257</v>
      </c>
      <c r="F502" s="15">
        <v>35162</v>
      </c>
      <c r="G502" s="15">
        <v>45100</v>
      </c>
      <c r="H502" s="51">
        <v>49000</v>
      </c>
      <c r="I502" s="51">
        <v>49000</v>
      </c>
      <c r="J502" s="51">
        <v>27435.02</v>
      </c>
      <c r="K502" s="53">
        <f t="shared" si="11"/>
        <v>55.989836734693874</v>
      </c>
      <c r="L502" s="16"/>
    </row>
    <row r="503" spans="1:12" ht="37.5" customHeight="1">
      <c r="A503" s="9">
        <v>497</v>
      </c>
      <c r="B503" s="9"/>
      <c r="C503" s="9"/>
      <c r="D503" s="9"/>
      <c r="E503" s="14" t="s">
        <v>258</v>
      </c>
      <c r="F503" s="15">
        <v>13648</v>
      </c>
      <c r="G503" s="15">
        <v>15100</v>
      </c>
      <c r="H503" s="51">
        <v>18500</v>
      </c>
      <c r="I503" s="51">
        <v>18500</v>
      </c>
      <c r="J503" s="51">
        <v>9463.08</v>
      </c>
      <c r="K503" s="53">
        <f t="shared" si="11"/>
        <v>51.15178378378379</v>
      </c>
      <c r="L503" s="16"/>
    </row>
    <row r="504" spans="1:12" ht="12" customHeight="1">
      <c r="A504" s="9">
        <v>498</v>
      </c>
      <c r="B504" s="9" t="s">
        <v>264</v>
      </c>
      <c r="C504" s="9" t="s">
        <v>265</v>
      </c>
      <c r="D504" s="9">
        <v>4010</v>
      </c>
      <c r="E504" s="14" t="s">
        <v>379</v>
      </c>
      <c r="F504" s="15">
        <f>SUM(F505:F506)</f>
        <v>667947</v>
      </c>
      <c r="G504" s="15">
        <f>SUM(G505:G506)</f>
        <v>943000</v>
      </c>
      <c r="H504" s="51">
        <f>SUM(H505:H506)</f>
        <v>1011000</v>
      </c>
      <c r="I504" s="51">
        <f>SUM(I505:I506)</f>
        <v>1011000</v>
      </c>
      <c r="J504" s="51">
        <f>SUM(J505:J506)</f>
        <v>479047.74</v>
      </c>
      <c r="K504" s="53">
        <f t="shared" si="11"/>
        <v>47.383554896142435</v>
      </c>
      <c r="L504" s="16"/>
    </row>
    <row r="505" spans="1:12" ht="38.25">
      <c r="A505" s="9">
        <v>499</v>
      </c>
      <c r="B505" s="9"/>
      <c r="C505" s="9"/>
      <c r="D505" s="9"/>
      <c r="E505" s="14" t="s">
        <v>284</v>
      </c>
      <c r="F505" s="15">
        <v>473240</v>
      </c>
      <c r="G505" s="15">
        <v>692000</v>
      </c>
      <c r="H505" s="51">
        <v>732000</v>
      </c>
      <c r="I505" s="51">
        <v>732000</v>
      </c>
      <c r="J505" s="51">
        <v>350800.45</v>
      </c>
      <c r="K505" s="53">
        <f t="shared" si="11"/>
        <v>47.9235587431694</v>
      </c>
      <c r="L505" s="16"/>
    </row>
    <row r="506" spans="1:12" ht="40.5" customHeight="1">
      <c r="A506" s="9">
        <v>500</v>
      </c>
      <c r="B506" s="9"/>
      <c r="C506" s="9"/>
      <c r="D506" s="9"/>
      <c r="E506" s="14" t="s">
        <v>285</v>
      </c>
      <c r="F506" s="15">
        <v>194707</v>
      </c>
      <c r="G506" s="15">
        <v>251000</v>
      </c>
      <c r="H506" s="51">
        <v>279000</v>
      </c>
      <c r="I506" s="51">
        <v>279000</v>
      </c>
      <c r="J506" s="51">
        <v>128247.29</v>
      </c>
      <c r="K506" s="53">
        <f t="shared" si="11"/>
        <v>45.966770609319</v>
      </c>
      <c r="L506" s="16"/>
    </row>
    <row r="507" spans="1:12" ht="15.75" customHeight="1">
      <c r="A507" s="9">
        <v>501</v>
      </c>
      <c r="B507" s="9" t="s">
        <v>264</v>
      </c>
      <c r="C507" s="9" t="s">
        <v>265</v>
      </c>
      <c r="D507" s="9">
        <v>4040</v>
      </c>
      <c r="E507" s="14" t="s">
        <v>380</v>
      </c>
      <c r="F507" s="15">
        <f>SUM(F508:F509)</f>
        <v>51998</v>
      </c>
      <c r="G507" s="15">
        <f>SUM(G508:G509)</f>
        <v>68950</v>
      </c>
      <c r="H507" s="51">
        <f>SUM(H508:H509)</f>
        <v>80600</v>
      </c>
      <c r="I507" s="51">
        <f>SUM(I508:I509)</f>
        <v>72760</v>
      </c>
      <c r="J507" s="51">
        <f>SUM(J508:J509)</f>
        <v>69859.7</v>
      </c>
      <c r="K507" s="53">
        <f t="shared" si="11"/>
        <v>96.01388125343595</v>
      </c>
      <c r="L507" s="16"/>
    </row>
    <row r="508" spans="1:12" ht="40.5" customHeight="1">
      <c r="A508" s="9">
        <v>502</v>
      </c>
      <c r="B508" s="9"/>
      <c r="C508" s="9"/>
      <c r="D508" s="9"/>
      <c r="E508" s="14" t="s">
        <v>294</v>
      </c>
      <c r="F508" s="15">
        <v>36574</v>
      </c>
      <c r="G508" s="15">
        <v>48200</v>
      </c>
      <c r="H508" s="51">
        <v>58100</v>
      </c>
      <c r="I508" s="51">
        <v>50260</v>
      </c>
      <c r="J508" s="51">
        <v>50258.01</v>
      </c>
      <c r="K508" s="53">
        <f t="shared" si="11"/>
        <v>99.99604058893753</v>
      </c>
      <c r="L508" s="16"/>
    </row>
    <row r="509" spans="1:12" ht="38.25">
      <c r="A509" s="9">
        <v>503</v>
      </c>
      <c r="B509" s="9"/>
      <c r="C509" s="9"/>
      <c r="D509" s="9"/>
      <c r="E509" s="14" t="s">
        <v>296</v>
      </c>
      <c r="F509" s="15">
        <v>15424</v>
      </c>
      <c r="G509" s="15">
        <v>20750</v>
      </c>
      <c r="H509" s="51">
        <v>22500</v>
      </c>
      <c r="I509" s="51">
        <v>22500</v>
      </c>
      <c r="J509" s="51">
        <v>19601.69</v>
      </c>
      <c r="K509" s="53">
        <f t="shared" si="11"/>
        <v>87.11862222222221</v>
      </c>
      <c r="L509" s="16"/>
    </row>
    <row r="510" spans="1:12" ht="15" customHeight="1">
      <c r="A510" s="9">
        <v>504</v>
      </c>
      <c r="B510" s="9" t="s">
        <v>264</v>
      </c>
      <c r="C510" s="9" t="s">
        <v>265</v>
      </c>
      <c r="D510" s="9">
        <v>4110</v>
      </c>
      <c r="E510" s="14" t="s">
        <v>334</v>
      </c>
      <c r="F510" s="15">
        <f>SUM(F511:F512)</f>
        <v>134039</v>
      </c>
      <c r="G510" s="15">
        <f>SUM(G511:G512)</f>
        <v>160600</v>
      </c>
      <c r="H510" s="51">
        <f>SUM(H511:H512)</f>
        <v>176000</v>
      </c>
      <c r="I510" s="51">
        <f>SUM(I511:I512)</f>
        <v>176000</v>
      </c>
      <c r="J510" s="51">
        <f>SUM(J511:J512)</f>
        <v>79485.94</v>
      </c>
      <c r="K510" s="53">
        <f t="shared" si="11"/>
        <v>45.16246590909091</v>
      </c>
      <c r="L510" s="16"/>
    </row>
    <row r="511" spans="1:12" ht="12.75">
      <c r="A511" s="9">
        <v>505</v>
      </c>
      <c r="B511" s="9"/>
      <c r="C511" s="9"/>
      <c r="D511" s="9"/>
      <c r="E511" s="14" t="s">
        <v>297</v>
      </c>
      <c r="F511" s="15">
        <v>95140</v>
      </c>
      <c r="G511" s="15">
        <v>117500</v>
      </c>
      <c r="H511" s="51">
        <v>127500</v>
      </c>
      <c r="I511" s="51">
        <v>127500</v>
      </c>
      <c r="J511" s="51">
        <v>58967.19</v>
      </c>
      <c r="K511" s="53">
        <f t="shared" si="11"/>
        <v>46.24877647058824</v>
      </c>
      <c r="L511" s="16"/>
    </row>
    <row r="512" spans="1:12" ht="12.75">
      <c r="A512" s="9">
        <v>506</v>
      </c>
      <c r="B512" s="9"/>
      <c r="C512" s="9"/>
      <c r="D512" s="9"/>
      <c r="E512" s="14" t="s">
        <v>298</v>
      </c>
      <c r="F512" s="15">
        <v>38899</v>
      </c>
      <c r="G512" s="15">
        <v>43100</v>
      </c>
      <c r="H512" s="51">
        <v>48500</v>
      </c>
      <c r="I512" s="51">
        <v>48500</v>
      </c>
      <c r="J512" s="51">
        <v>20518.75</v>
      </c>
      <c r="K512" s="53">
        <f t="shared" si="11"/>
        <v>42.30670103092783</v>
      </c>
      <c r="L512" s="16"/>
    </row>
    <row r="513" spans="1:12" ht="12.75">
      <c r="A513" s="9">
        <v>507</v>
      </c>
      <c r="B513" s="9" t="s">
        <v>264</v>
      </c>
      <c r="C513" s="9" t="s">
        <v>265</v>
      </c>
      <c r="D513" s="9">
        <v>4120</v>
      </c>
      <c r="E513" s="14" t="s">
        <v>335</v>
      </c>
      <c r="F513" s="15">
        <f>SUM(F514:F515)</f>
        <v>18258</v>
      </c>
      <c r="G513" s="15">
        <f>SUM(G514:G515)</f>
        <v>26000</v>
      </c>
      <c r="H513" s="51">
        <f>SUM(H514:H515)</f>
        <v>28980</v>
      </c>
      <c r="I513" s="51">
        <f>SUM(I514:I515)</f>
        <v>28980</v>
      </c>
      <c r="J513" s="51">
        <f>SUM(J514:J515)</f>
        <v>12788.98</v>
      </c>
      <c r="K513" s="53">
        <f t="shared" si="11"/>
        <v>44.13036576949621</v>
      </c>
      <c r="L513" s="16"/>
    </row>
    <row r="514" spans="1:12" ht="12.75">
      <c r="A514" s="9">
        <v>508</v>
      </c>
      <c r="B514" s="9"/>
      <c r="C514" s="9"/>
      <c r="D514" s="9"/>
      <c r="E514" s="14" t="s">
        <v>299</v>
      </c>
      <c r="F514" s="15">
        <v>12960</v>
      </c>
      <c r="G514" s="15">
        <v>19500</v>
      </c>
      <c r="H514" s="51">
        <v>21000</v>
      </c>
      <c r="I514" s="51">
        <v>21000</v>
      </c>
      <c r="J514" s="51">
        <v>9510.01</v>
      </c>
      <c r="K514" s="53">
        <f t="shared" si="11"/>
        <v>45.285761904761905</v>
      </c>
      <c r="L514" s="16"/>
    </row>
    <row r="515" spans="1:12" ht="12.75">
      <c r="A515" s="9">
        <v>509</v>
      </c>
      <c r="B515" s="9"/>
      <c r="C515" s="9"/>
      <c r="D515" s="9"/>
      <c r="E515" s="14" t="s">
        <v>300</v>
      </c>
      <c r="F515" s="15">
        <v>5298</v>
      </c>
      <c r="G515" s="15">
        <v>6500</v>
      </c>
      <c r="H515" s="51">
        <v>7980</v>
      </c>
      <c r="I515" s="51">
        <v>7980</v>
      </c>
      <c r="J515" s="51">
        <v>3278.97</v>
      </c>
      <c r="K515" s="53">
        <f t="shared" si="11"/>
        <v>41.08984962406015</v>
      </c>
      <c r="L515" s="16"/>
    </row>
    <row r="516" spans="1:12" ht="12.75">
      <c r="A516" s="9">
        <v>510</v>
      </c>
      <c r="B516" s="9"/>
      <c r="C516" s="9"/>
      <c r="D516" s="9">
        <v>4140</v>
      </c>
      <c r="E516" s="14" t="s">
        <v>225</v>
      </c>
      <c r="F516" s="15"/>
      <c r="G516" s="15">
        <f>SUM(G517)</f>
        <v>6480</v>
      </c>
      <c r="H516" s="51">
        <f>SUM(H517)</f>
        <v>7224</v>
      </c>
      <c r="I516" s="51">
        <f>SUM(I517)</f>
        <v>7224</v>
      </c>
      <c r="J516" s="51">
        <f>SUM(J517)</f>
        <v>3738</v>
      </c>
      <c r="K516" s="53">
        <f t="shared" si="11"/>
        <v>51.74418604651163</v>
      </c>
      <c r="L516" s="16"/>
    </row>
    <row r="517" spans="1:12" ht="12.75">
      <c r="A517" s="9">
        <v>511</v>
      </c>
      <c r="B517" s="9"/>
      <c r="C517" s="9"/>
      <c r="D517" s="9"/>
      <c r="E517" s="14" t="s">
        <v>10</v>
      </c>
      <c r="F517" s="15"/>
      <c r="G517" s="15">
        <v>6480</v>
      </c>
      <c r="H517" s="51">
        <v>7224</v>
      </c>
      <c r="I517" s="51">
        <v>7224</v>
      </c>
      <c r="J517" s="51">
        <v>3738</v>
      </c>
      <c r="K517" s="53">
        <f t="shared" si="11"/>
        <v>51.74418604651163</v>
      </c>
      <c r="L517" s="16"/>
    </row>
    <row r="518" spans="1:12" ht="12.75">
      <c r="A518" s="9">
        <v>512</v>
      </c>
      <c r="B518" s="9"/>
      <c r="C518" s="9"/>
      <c r="D518" s="9">
        <v>4170</v>
      </c>
      <c r="E518" s="14" t="s">
        <v>66</v>
      </c>
      <c r="F518" s="15"/>
      <c r="G518" s="15">
        <f>SUM(G519)</f>
        <v>4000</v>
      </c>
      <c r="H518" s="51">
        <f>SUM(H519+H520)</f>
        <v>10000</v>
      </c>
      <c r="I518" s="51">
        <f>SUM(I519+I520)</f>
        <v>10000</v>
      </c>
      <c r="J518" s="51">
        <f>SUM(J519+J520)</f>
        <v>0</v>
      </c>
      <c r="K518" s="53">
        <f t="shared" si="11"/>
        <v>0</v>
      </c>
      <c r="L518" s="16"/>
    </row>
    <row r="519" spans="1:12" ht="25.5">
      <c r="A519" s="9">
        <v>513</v>
      </c>
      <c r="B519" s="9"/>
      <c r="C519" s="9"/>
      <c r="D519" s="9"/>
      <c r="E519" s="14" t="s">
        <v>11</v>
      </c>
      <c r="F519" s="15"/>
      <c r="G519" s="15">
        <v>4000</v>
      </c>
      <c r="H519" s="51">
        <v>7000</v>
      </c>
      <c r="I519" s="51">
        <v>7000</v>
      </c>
      <c r="J519" s="51">
        <v>0</v>
      </c>
      <c r="K519" s="53">
        <f t="shared" si="11"/>
        <v>0</v>
      </c>
      <c r="L519" s="16"/>
    </row>
    <row r="520" spans="1:12" ht="25.5">
      <c r="A520" s="9">
        <v>514</v>
      </c>
      <c r="B520" s="9"/>
      <c r="C520" s="9"/>
      <c r="D520" s="9"/>
      <c r="E520" s="14" t="s">
        <v>453</v>
      </c>
      <c r="F520" s="15"/>
      <c r="G520" s="15"/>
      <c r="H520" s="51">
        <v>3000</v>
      </c>
      <c r="I520" s="51">
        <v>3000</v>
      </c>
      <c r="J520" s="51">
        <v>0</v>
      </c>
      <c r="K520" s="53">
        <f aca="true" t="shared" si="12" ref="K520:K583">SUM(J520/I520)*100</f>
        <v>0</v>
      </c>
      <c r="L520" s="16"/>
    </row>
    <row r="521" spans="1:12" ht="12.75">
      <c r="A521" s="9">
        <v>515</v>
      </c>
      <c r="B521" s="9" t="s">
        <v>264</v>
      </c>
      <c r="C521" s="9" t="s">
        <v>265</v>
      </c>
      <c r="D521" s="9">
        <v>4210</v>
      </c>
      <c r="E521" s="14" t="s">
        <v>274</v>
      </c>
      <c r="F521" s="15">
        <f>SUM(F522:F523)</f>
        <v>40236</v>
      </c>
      <c r="G521" s="15">
        <f>SUM(G522:G523)</f>
        <v>77000</v>
      </c>
      <c r="H521" s="51">
        <f>SUM(H522:H523)</f>
        <v>61500</v>
      </c>
      <c r="I521" s="51">
        <f>SUM(I522:I523)</f>
        <v>61500</v>
      </c>
      <c r="J521" s="51">
        <f>SUM(J522:J523)</f>
        <v>23570.38</v>
      </c>
      <c r="K521" s="53">
        <f t="shared" si="12"/>
        <v>38.32582113821139</v>
      </c>
      <c r="L521" s="16"/>
    </row>
    <row r="522" spans="1:12" ht="38.25">
      <c r="A522" s="9">
        <v>516</v>
      </c>
      <c r="B522" s="9"/>
      <c r="C522" s="9"/>
      <c r="D522" s="9"/>
      <c r="E522" s="14" t="s">
        <v>387</v>
      </c>
      <c r="F522" s="15">
        <v>27598</v>
      </c>
      <c r="G522" s="15">
        <v>60000</v>
      </c>
      <c r="H522" s="51">
        <v>47000</v>
      </c>
      <c r="I522" s="51">
        <v>47000</v>
      </c>
      <c r="J522" s="51">
        <v>17116.59</v>
      </c>
      <c r="K522" s="53">
        <f t="shared" si="12"/>
        <v>36.41827659574468</v>
      </c>
      <c r="L522" s="16"/>
    </row>
    <row r="523" spans="1:12" ht="38.25">
      <c r="A523" s="9">
        <v>517</v>
      </c>
      <c r="B523" s="9"/>
      <c r="C523" s="9"/>
      <c r="D523" s="9"/>
      <c r="E523" s="14" t="s">
        <v>388</v>
      </c>
      <c r="F523" s="15">
        <v>12638</v>
      </c>
      <c r="G523" s="15">
        <v>17000</v>
      </c>
      <c r="H523" s="51">
        <v>14500</v>
      </c>
      <c r="I523" s="51">
        <v>14500</v>
      </c>
      <c r="J523" s="51">
        <v>6453.79</v>
      </c>
      <c r="K523" s="53">
        <f t="shared" si="12"/>
        <v>44.508896551724135</v>
      </c>
      <c r="L523" s="16"/>
    </row>
    <row r="524" spans="1:12" ht="12.75">
      <c r="A524" s="9">
        <v>518</v>
      </c>
      <c r="B524" s="9"/>
      <c r="C524" s="9"/>
      <c r="D524" s="9">
        <v>4230</v>
      </c>
      <c r="E524" s="14" t="s">
        <v>8</v>
      </c>
      <c r="F524" s="15">
        <f>SUM(F525:F528)</f>
        <v>28612</v>
      </c>
      <c r="G524" s="15">
        <f>SUM(G525:G526)</f>
        <v>3500</v>
      </c>
      <c r="H524" s="51">
        <f>SUM(H525:H526)</f>
        <v>1500</v>
      </c>
      <c r="I524" s="51">
        <f>SUM(I525:I526)</f>
        <v>1500</v>
      </c>
      <c r="J524" s="51">
        <f>SUM(J525:J526)</f>
        <v>0</v>
      </c>
      <c r="K524" s="53">
        <f t="shared" si="12"/>
        <v>0</v>
      </c>
      <c r="L524" s="16"/>
    </row>
    <row r="525" spans="1:12" ht="25.5">
      <c r="A525" s="9">
        <v>519</v>
      </c>
      <c r="B525" s="9"/>
      <c r="C525" s="9"/>
      <c r="D525" s="9"/>
      <c r="E525" s="14" t="s">
        <v>301</v>
      </c>
      <c r="F525" s="15">
        <v>4700</v>
      </c>
      <c r="G525" s="15">
        <v>2000</v>
      </c>
      <c r="H525" s="51">
        <v>1000</v>
      </c>
      <c r="I525" s="51">
        <v>1000</v>
      </c>
      <c r="J525" s="51">
        <v>0</v>
      </c>
      <c r="K525" s="53">
        <f t="shared" si="12"/>
        <v>0</v>
      </c>
      <c r="L525" s="16"/>
    </row>
    <row r="526" spans="1:12" ht="25.5">
      <c r="A526" s="9">
        <v>520</v>
      </c>
      <c r="B526" s="9"/>
      <c r="C526" s="9"/>
      <c r="D526" s="9"/>
      <c r="E526" s="14" t="s">
        <v>12</v>
      </c>
      <c r="F526" s="15"/>
      <c r="G526" s="15">
        <v>1500</v>
      </c>
      <c r="H526" s="51">
        <v>500</v>
      </c>
      <c r="I526" s="51">
        <v>500</v>
      </c>
      <c r="J526" s="51">
        <v>0</v>
      </c>
      <c r="K526" s="53">
        <f t="shared" si="12"/>
        <v>0</v>
      </c>
      <c r="L526" s="16"/>
    </row>
    <row r="527" spans="1:12" ht="12.75">
      <c r="A527" s="9">
        <v>521</v>
      </c>
      <c r="B527" s="9" t="s">
        <v>264</v>
      </c>
      <c r="C527" s="9" t="s">
        <v>265</v>
      </c>
      <c r="D527" s="9">
        <v>4240</v>
      </c>
      <c r="E527" s="14" t="s">
        <v>481</v>
      </c>
      <c r="F527" s="15">
        <f>SUM(F528:F529)</f>
        <v>15046</v>
      </c>
      <c r="G527" s="15">
        <f>SUM(G528:G529)</f>
        <v>30000</v>
      </c>
      <c r="H527" s="51">
        <f>SUM(H528:H529)</f>
        <v>28000</v>
      </c>
      <c r="I527" s="51">
        <f>SUM(I528:I529)</f>
        <v>28000</v>
      </c>
      <c r="J527" s="51">
        <f>SUM(J528:J529)</f>
        <v>11539.13</v>
      </c>
      <c r="K527" s="53">
        <f t="shared" si="12"/>
        <v>41.21117857142857</v>
      </c>
      <c r="L527" s="16"/>
    </row>
    <row r="528" spans="1:12" ht="25.5">
      <c r="A528" s="9">
        <v>522</v>
      </c>
      <c r="B528" s="9"/>
      <c r="C528" s="9"/>
      <c r="D528" s="9"/>
      <c r="E528" s="14" t="s">
        <v>302</v>
      </c>
      <c r="F528" s="15">
        <v>8866</v>
      </c>
      <c r="G528" s="15">
        <v>20000</v>
      </c>
      <c r="H528" s="51">
        <v>16000</v>
      </c>
      <c r="I528" s="51">
        <v>16000</v>
      </c>
      <c r="J528" s="51">
        <v>7010.9</v>
      </c>
      <c r="K528" s="53">
        <f t="shared" si="12"/>
        <v>43.818124999999995</v>
      </c>
      <c r="L528" s="16"/>
    </row>
    <row r="529" spans="1:12" ht="25.5">
      <c r="A529" s="9">
        <v>523</v>
      </c>
      <c r="B529" s="9"/>
      <c r="C529" s="9"/>
      <c r="D529" s="9"/>
      <c r="E529" s="14" t="s">
        <v>303</v>
      </c>
      <c r="F529" s="15">
        <v>6180</v>
      </c>
      <c r="G529" s="15">
        <v>10000</v>
      </c>
      <c r="H529" s="51">
        <v>12000</v>
      </c>
      <c r="I529" s="51">
        <v>12000</v>
      </c>
      <c r="J529" s="51">
        <v>4528.23</v>
      </c>
      <c r="K529" s="53">
        <f t="shared" si="12"/>
        <v>37.73525</v>
      </c>
      <c r="L529" s="16"/>
    </row>
    <row r="530" spans="1:12" ht="12.75">
      <c r="A530" s="9">
        <v>524</v>
      </c>
      <c r="B530" s="9"/>
      <c r="C530" s="9"/>
      <c r="D530" s="9">
        <v>4260</v>
      </c>
      <c r="E530" s="14" t="s">
        <v>276</v>
      </c>
      <c r="F530" s="15">
        <f>SUM(F531:F532)</f>
        <v>108030</v>
      </c>
      <c r="G530" s="15">
        <f>SUM(G531:G532)</f>
        <v>105000</v>
      </c>
      <c r="H530" s="51">
        <f>SUM(H531:H532)</f>
        <v>105000</v>
      </c>
      <c r="I530" s="51">
        <f>SUM(I531:I532)</f>
        <v>105000</v>
      </c>
      <c r="J530" s="51">
        <f>SUM(J531:J532)</f>
        <v>61371.07</v>
      </c>
      <c r="K530" s="53">
        <f t="shared" si="12"/>
        <v>58.448638095238096</v>
      </c>
      <c r="L530" s="16"/>
    </row>
    <row r="531" spans="1:12" ht="25.5">
      <c r="A531" s="9">
        <v>525</v>
      </c>
      <c r="B531" s="9"/>
      <c r="C531" s="9"/>
      <c r="D531" s="9"/>
      <c r="E531" s="14" t="s">
        <v>631</v>
      </c>
      <c r="F531" s="15">
        <v>79930</v>
      </c>
      <c r="G531" s="15">
        <v>80000</v>
      </c>
      <c r="H531" s="51">
        <v>82000</v>
      </c>
      <c r="I531" s="51">
        <v>82000</v>
      </c>
      <c r="J531" s="51">
        <v>47921.38</v>
      </c>
      <c r="K531" s="53">
        <f t="shared" si="12"/>
        <v>58.44070731707317</v>
      </c>
      <c r="L531" s="16"/>
    </row>
    <row r="532" spans="1:12" ht="25.5">
      <c r="A532" s="9">
        <v>526</v>
      </c>
      <c r="B532" s="9"/>
      <c r="C532" s="9"/>
      <c r="D532" s="9"/>
      <c r="E532" s="14" t="s">
        <v>630</v>
      </c>
      <c r="F532" s="15">
        <v>28100</v>
      </c>
      <c r="G532" s="15">
        <v>25000</v>
      </c>
      <c r="H532" s="51">
        <v>23000</v>
      </c>
      <c r="I532" s="51">
        <v>23000</v>
      </c>
      <c r="J532" s="51">
        <v>13449.69</v>
      </c>
      <c r="K532" s="53">
        <f t="shared" si="12"/>
        <v>58.47691304347826</v>
      </c>
      <c r="L532" s="16"/>
    </row>
    <row r="533" spans="1:12" ht="12.75">
      <c r="A533" s="9">
        <v>527</v>
      </c>
      <c r="B533" s="9"/>
      <c r="C533" s="9"/>
      <c r="D533" s="9">
        <v>4270</v>
      </c>
      <c r="E533" s="14" t="s">
        <v>277</v>
      </c>
      <c r="F533" s="15">
        <f>SUM(F534:F535)</f>
        <v>81500</v>
      </c>
      <c r="G533" s="15">
        <f>SUM(G534:G535)</f>
        <v>8000</v>
      </c>
      <c r="H533" s="51">
        <f>SUM(H534:H535)</f>
        <v>6600</v>
      </c>
      <c r="I533" s="51">
        <f>SUM(I534:I535)</f>
        <v>12600</v>
      </c>
      <c r="J533" s="51">
        <f>SUM(J534:J535)</f>
        <v>4892.9800000000005</v>
      </c>
      <c r="K533" s="53">
        <f t="shared" si="12"/>
        <v>38.833174603174605</v>
      </c>
      <c r="L533" s="16"/>
    </row>
    <row r="534" spans="1:12" ht="27" customHeight="1">
      <c r="A534" s="9">
        <v>528</v>
      </c>
      <c r="B534" s="9"/>
      <c r="C534" s="9"/>
      <c r="D534" s="9"/>
      <c r="E534" s="14" t="s">
        <v>454</v>
      </c>
      <c r="F534" s="15">
        <v>1500</v>
      </c>
      <c r="G534" s="15">
        <v>6500</v>
      </c>
      <c r="H534" s="51">
        <v>6000</v>
      </c>
      <c r="I534" s="51">
        <v>12000</v>
      </c>
      <c r="J534" s="51">
        <v>4641.84</v>
      </c>
      <c r="K534" s="53">
        <f t="shared" si="12"/>
        <v>38.682</v>
      </c>
      <c r="L534" s="16"/>
    </row>
    <row r="535" spans="1:12" ht="25.5">
      <c r="A535" s="9">
        <v>529</v>
      </c>
      <c r="B535" s="9"/>
      <c r="C535" s="9"/>
      <c r="D535" s="9"/>
      <c r="E535" s="14" t="s">
        <v>455</v>
      </c>
      <c r="F535" s="15">
        <v>80000</v>
      </c>
      <c r="G535" s="15">
        <v>1500</v>
      </c>
      <c r="H535" s="51">
        <v>600</v>
      </c>
      <c r="I535" s="51">
        <v>600</v>
      </c>
      <c r="J535" s="51">
        <v>251.14</v>
      </c>
      <c r="K535" s="53">
        <f t="shared" si="12"/>
        <v>41.85666666666666</v>
      </c>
      <c r="L535" s="16"/>
    </row>
    <row r="536" spans="1:12" ht="12.75">
      <c r="A536" s="9">
        <v>530</v>
      </c>
      <c r="B536" s="9"/>
      <c r="C536" s="9"/>
      <c r="D536" s="9">
        <v>4280</v>
      </c>
      <c r="E536" s="14" t="s">
        <v>141</v>
      </c>
      <c r="F536" s="15">
        <f>SUM(F537:F538)</f>
        <v>2900</v>
      </c>
      <c r="G536" s="15">
        <f>SUM(G537:G538)</f>
        <v>3000</v>
      </c>
      <c r="H536" s="51">
        <f>SUM(H537:H538)</f>
        <v>2500</v>
      </c>
      <c r="I536" s="51">
        <f>SUM(I537:I538)</f>
        <v>2500</v>
      </c>
      <c r="J536" s="51">
        <f>SUM(J537:J538)</f>
        <v>230</v>
      </c>
      <c r="K536" s="53">
        <f t="shared" si="12"/>
        <v>9.2</v>
      </c>
      <c r="L536" s="16"/>
    </row>
    <row r="537" spans="1:12" ht="26.25" customHeight="1">
      <c r="A537" s="9">
        <v>531</v>
      </c>
      <c r="B537" s="9"/>
      <c r="C537" s="9"/>
      <c r="D537" s="9"/>
      <c r="E537" s="14" t="s">
        <v>304</v>
      </c>
      <c r="F537" s="15">
        <v>1400</v>
      </c>
      <c r="G537" s="15">
        <v>2500</v>
      </c>
      <c r="H537" s="51">
        <v>2000</v>
      </c>
      <c r="I537" s="51">
        <v>2000</v>
      </c>
      <c r="J537" s="51">
        <v>90</v>
      </c>
      <c r="K537" s="53">
        <f t="shared" si="12"/>
        <v>4.5</v>
      </c>
      <c r="L537" s="16"/>
    </row>
    <row r="538" spans="1:12" ht="27.75" customHeight="1">
      <c r="A538" s="9">
        <v>532</v>
      </c>
      <c r="B538" s="9"/>
      <c r="C538" s="9"/>
      <c r="D538" s="9"/>
      <c r="E538" s="14" t="s">
        <v>305</v>
      </c>
      <c r="F538" s="15">
        <v>1500</v>
      </c>
      <c r="G538" s="15">
        <v>500</v>
      </c>
      <c r="H538" s="51">
        <v>500</v>
      </c>
      <c r="I538" s="51">
        <v>500</v>
      </c>
      <c r="J538" s="51">
        <v>140</v>
      </c>
      <c r="K538" s="53">
        <f t="shared" si="12"/>
        <v>28.000000000000004</v>
      </c>
      <c r="L538" s="16"/>
    </row>
    <row r="539" spans="1:12" ht="12.75">
      <c r="A539" s="9">
        <v>533</v>
      </c>
      <c r="B539" s="9"/>
      <c r="C539" s="9"/>
      <c r="D539" s="9">
        <v>4300</v>
      </c>
      <c r="E539" s="14" t="s">
        <v>327</v>
      </c>
      <c r="F539" s="15">
        <f>SUM(F540:F541)</f>
        <v>32183</v>
      </c>
      <c r="G539" s="15">
        <f>SUM(G540:G541)</f>
        <v>43000</v>
      </c>
      <c r="H539" s="51">
        <f>SUM(H540:H541)</f>
        <v>50000</v>
      </c>
      <c r="I539" s="51">
        <f>SUM(I540:I541)</f>
        <v>51840</v>
      </c>
      <c r="J539" s="51">
        <f>SUM(J540:J541)</f>
        <v>26735.309999999998</v>
      </c>
      <c r="K539" s="53">
        <f t="shared" si="12"/>
        <v>51.57274305555555</v>
      </c>
      <c r="L539" s="16"/>
    </row>
    <row r="540" spans="1:12" ht="51">
      <c r="A540" s="9">
        <v>534</v>
      </c>
      <c r="B540" s="9"/>
      <c r="C540" s="9"/>
      <c r="D540" s="9"/>
      <c r="E540" s="14" t="s">
        <v>154</v>
      </c>
      <c r="F540" s="15">
        <v>16390</v>
      </c>
      <c r="G540" s="15">
        <v>30000</v>
      </c>
      <c r="H540" s="51">
        <v>30000</v>
      </c>
      <c r="I540" s="51">
        <v>31840</v>
      </c>
      <c r="J540" s="51">
        <v>17902.96</v>
      </c>
      <c r="K540" s="53">
        <f t="shared" si="12"/>
        <v>56.22788944723618</v>
      </c>
      <c r="L540" s="16"/>
    </row>
    <row r="541" spans="1:12" ht="55.5" customHeight="1">
      <c r="A541" s="9">
        <v>535</v>
      </c>
      <c r="B541" s="9"/>
      <c r="C541" s="9"/>
      <c r="D541" s="9"/>
      <c r="E541" s="14" t="s">
        <v>155</v>
      </c>
      <c r="F541" s="15">
        <v>15793</v>
      </c>
      <c r="G541" s="15">
        <v>13000</v>
      </c>
      <c r="H541" s="51">
        <v>20000</v>
      </c>
      <c r="I541" s="51">
        <v>20000</v>
      </c>
      <c r="J541" s="51">
        <v>8832.35</v>
      </c>
      <c r="K541" s="53">
        <f t="shared" si="12"/>
        <v>44.16175</v>
      </c>
      <c r="L541" s="16"/>
    </row>
    <row r="542" spans="1:12" ht="14.25" customHeight="1">
      <c r="A542" s="9">
        <v>536</v>
      </c>
      <c r="B542" s="9"/>
      <c r="C542" s="9"/>
      <c r="D542" s="9">
        <v>4350</v>
      </c>
      <c r="E542" s="14" t="s">
        <v>484</v>
      </c>
      <c r="F542" s="15">
        <f>SUM(F543)</f>
        <v>1100</v>
      </c>
      <c r="G542" s="15">
        <f>SUM(G543)</f>
        <v>1000</v>
      </c>
      <c r="H542" s="51">
        <f>SUM(H543)</f>
        <v>800</v>
      </c>
      <c r="I542" s="51">
        <f>SUM(I543)</f>
        <v>800</v>
      </c>
      <c r="J542" s="51">
        <f>SUM(J543)</f>
        <v>289.85</v>
      </c>
      <c r="K542" s="53">
        <f t="shared" si="12"/>
        <v>36.23125</v>
      </c>
      <c r="L542" s="16"/>
    </row>
    <row r="543" spans="1:12" ht="13.5" customHeight="1">
      <c r="A543" s="9">
        <v>537</v>
      </c>
      <c r="B543" s="9"/>
      <c r="C543" s="9"/>
      <c r="D543" s="9"/>
      <c r="E543" s="14" t="s">
        <v>318</v>
      </c>
      <c r="F543" s="15">
        <v>1100</v>
      </c>
      <c r="G543" s="15">
        <v>1000</v>
      </c>
      <c r="H543" s="51">
        <v>800</v>
      </c>
      <c r="I543" s="51">
        <v>800</v>
      </c>
      <c r="J543" s="51">
        <v>289.85</v>
      </c>
      <c r="K543" s="53">
        <f t="shared" si="12"/>
        <v>36.23125</v>
      </c>
      <c r="L543" s="16"/>
    </row>
    <row r="544" spans="1:12" ht="13.5" customHeight="1">
      <c r="A544" s="9">
        <v>538</v>
      </c>
      <c r="B544" s="9"/>
      <c r="C544" s="9"/>
      <c r="D544" s="9">
        <v>4370</v>
      </c>
      <c r="E544" s="14" t="s">
        <v>618</v>
      </c>
      <c r="F544" s="15">
        <f>SUM(F545:F547)</f>
        <v>199504</v>
      </c>
      <c r="G544" s="15">
        <f>SUM(G545:G546)</f>
        <v>5200</v>
      </c>
      <c r="H544" s="51">
        <f>SUM(H545:H546)</f>
        <v>4300</v>
      </c>
      <c r="I544" s="51">
        <f>SUM(I545:I546)</f>
        <v>4300</v>
      </c>
      <c r="J544" s="51">
        <f>SUM(J545:J546)</f>
        <v>1928.19</v>
      </c>
      <c r="K544" s="53">
        <f t="shared" si="12"/>
        <v>44.84162790697675</v>
      </c>
      <c r="L544" s="16"/>
    </row>
    <row r="545" spans="1:12" ht="24" customHeight="1">
      <c r="A545" s="9">
        <v>539</v>
      </c>
      <c r="B545" s="9"/>
      <c r="C545" s="9"/>
      <c r="D545" s="9"/>
      <c r="E545" s="14" t="s">
        <v>419</v>
      </c>
      <c r="F545" s="15">
        <v>116500</v>
      </c>
      <c r="G545" s="15">
        <v>2700</v>
      </c>
      <c r="H545" s="51">
        <v>2500</v>
      </c>
      <c r="I545" s="51">
        <v>2500</v>
      </c>
      <c r="J545" s="51">
        <v>1053.11</v>
      </c>
      <c r="K545" s="53">
        <f t="shared" si="12"/>
        <v>42.124399999999994</v>
      </c>
      <c r="L545" s="16"/>
    </row>
    <row r="546" spans="1:12" ht="27" customHeight="1">
      <c r="A546" s="9">
        <v>540</v>
      </c>
      <c r="B546" s="9"/>
      <c r="C546" s="9"/>
      <c r="D546" s="9"/>
      <c r="E546" s="14" t="s">
        <v>420</v>
      </c>
      <c r="F546" s="15">
        <v>81295</v>
      </c>
      <c r="G546" s="15">
        <v>2500</v>
      </c>
      <c r="H546" s="51">
        <v>1800</v>
      </c>
      <c r="I546" s="51">
        <v>1800</v>
      </c>
      <c r="J546" s="51">
        <v>875.08</v>
      </c>
      <c r="K546" s="53">
        <f t="shared" si="12"/>
        <v>48.61555555555556</v>
      </c>
      <c r="L546" s="16"/>
    </row>
    <row r="547" spans="1:12" ht="12.75">
      <c r="A547" s="9">
        <v>541</v>
      </c>
      <c r="B547" s="9"/>
      <c r="C547" s="9"/>
      <c r="D547" s="9">
        <v>4410</v>
      </c>
      <c r="E547" s="14" t="s">
        <v>383</v>
      </c>
      <c r="F547" s="15">
        <f>SUM(F548:F549)</f>
        <v>1709</v>
      </c>
      <c r="G547" s="15">
        <f>SUM(G548:G549)</f>
        <v>1800</v>
      </c>
      <c r="H547" s="51">
        <f>SUM(H548:H549)</f>
        <v>1800</v>
      </c>
      <c r="I547" s="51">
        <f>SUM(I548:I549)</f>
        <v>1800</v>
      </c>
      <c r="J547" s="51">
        <f>SUM(J548:J549)</f>
        <v>649.37</v>
      </c>
      <c r="K547" s="53">
        <f t="shared" si="12"/>
        <v>36.07611111111111</v>
      </c>
      <c r="L547" s="16"/>
    </row>
    <row r="548" spans="1:12" ht="12.75">
      <c r="A548" s="9">
        <v>542</v>
      </c>
      <c r="B548" s="9"/>
      <c r="C548" s="9"/>
      <c r="D548" s="9"/>
      <c r="E548" s="14" t="s">
        <v>572</v>
      </c>
      <c r="F548" s="15">
        <v>1400</v>
      </c>
      <c r="G548" s="15">
        <v>1500</v>
      </c>
      <c r="H548" s="51">
        <v>1500</v>
      </c>
      <c r="I548" s="51">
        <v>1500</v>
      </c>
      <c r="J548" s="51">
        <v>541.37</v>
      </c>
      <c r="K548" s="53">
        <f t="shared" si="12"/>
        <v>36.09133333333334</v>
      </c>
      <c r="L548" s="16"/>
    </row>
    <row r="549" spans="1:12" ht="12.75">
      <c r="A549" s="9">
        <v>543</v>
      </c>
      <c r="B549" s="9"/>
      <c r="C549" s="9"/>
      <c r="D549" s="9"/>
      <c r="E549" s="14" t="s">
        <v>573</v>
      </c>
      <c r="F549" s="15">
        <v>309</v>
      </c>
      <c r="G549" s="15">
        <v>300</v>
      </c>
      <c r="H549" s="51">
        <v>300</v>
      </c>
      <c r="I549" s="51">
        <v>300</v>
      </c>
      <c r="J549" s="51">
        <v>108</v>
      </c>
      <c r="K549" s="53">
        <f t="shared" si="12"/>
        <v>36</v>
      </c>
      <c r="L549" s="16"/>
    </row>
    <row r="550" spans="1:12" ht="12.75">
      <c r="A550" s="9">
        <v>544</v>
      </c>
      <c r="B550" s="9"/>
      <c r="C550" s="9"/>
      <c r="D550" s="9">
        <v>4430</v>
      </c>
      <c r="E550" s="14" t="s">
        <v>328</v>
      </c>
      <c r="F550" s="15">
        <f>SUM(F551:F552)</f>
        <v>1456</v>
      </c>
      <c r="G550" s="15">
        <f>SUM(G551:G552)</f>
        <v>4000</v>
      </c>
      <c r="H550" s="51">
        <f>SUM(H551:H552)</f>
        <v>6250</v>
      </c>
      <c r="I550" s="51">
        <f>SUM(I551:I552)</f>
        <v>6250</v>
      </c>
      <c r="J550" s="51">
        <f>SUM(J551:J552)</f>
        <v>5803</v>
      </c>
      <c r="K550" s="53">
        <f t="shared" si="12"/>
        <v>92.848</v>
      </c>
      <c r="L550" s="16"/>
    </row>
    <row r="551" spans="1:12" ht="12.75">
      <c r="A551" s="9">
        <v>545</v>
      </c>
      <c r="B551" s="9"/>
      <c r="C551" s="9"/>
      <c r="D551" s="9"/>
      <c r="E551" s="14" t="s">
        <v>322</v>
      </c>
      <c r="F551" s="15">
        <v>935</v>
      </c>
      <c r="G551" s="15">
        <v>3200</v>
      </c>
      <c r="H551" s="51">
        <v>5400</v>
      </c>
      <c r="I551" s="51">
        <v>5400</v>
      </c>
      <c r="J551" s="51">
        <v>4957</v>
      </c>
      <c r="K551" s="53">
        <f t="shared" si="12"/>
        <v>91.7962962962963</v>
      </c>
      <c r="L551" s="16"/>
    </row>
    <row r="552" spans="1:12" ht="12.75">
      <c r="A552" s="9">
        <v>546</v>
      </c>
      <c r="B552" s="9"/>
      <c r="C552" s="9"/>
      <c r="D552" s="9"/>
      <c r="E552" s="14" t="s">
        <v>319</v>
      </c>
      <c r="F552" s="15">
        <v>521</v>
      </c>
      <c r="G552" s="15">
        <v>800</v>
      </c>
      <c r="H552" s="51">
        <v>850</v>
      </c>
      <c r="I552" s="51">
        <v>850</v>
      </c>
      <c r="J552" s="51">
        <v>846</v>
      </c>
      <c r="K552" s="53">
        <f t="shared" si="12"/>
        <v>99.52941176470588</v>
      </c>
      <c r="L552" s="16"/>
    </row>
    <row r="553" spans="1:12" ht="12.75">
      <c r="A553" s="9">
        <v>547</v>
      </c>
      <c r="B553" s="9"/>
      <c r="C553" s="9"/>
      <c r="D553" s="9">
        <v>4440</v>
      </c>
      <c r="E553" s="14" t="s">
        <v>407</v>
      </c>
      <c r="F553" s="15">
        <f>SUM(F554:F555)</f>
        <v>43547</v>
      </c>
      <c r="G553" s="15">
        <f>SUM(G554:G555)</f>
        <v>55465</v>
      </c>
      <c r="H553" s="51">
        <f>SUM(H554:H555)</f>
        <v>65526</v>
      </c>
      <c r="I553" s="51">
        <f>SUM(I554:I555)</f>
        <v>65526</v>
      </c>
      <c r="J553" s="51">
        <f>SUM(J554:J555)</f>
        <v>49146</v>
      </c>
      <c r="K553" s="53">
        <f t="shared" si="12"/>
        <v>75.00228916765865</v>
      </c>
      <c r="L553" s="16"/>
    </row>
    <row r="554" spans="1:12" ht="44.25" customHeight="1">
      <c r="A554" s="9">
        <v>548</v>
      </c>
      <c r="B554" s="9"/>
      <c r="C554" s="9"/>
      <c r="D554" s="9"/>
      <c r="E554" s="14" t="s">
        <v>323</v>
      </c>
      <c r="F554" s="15">
        <v>30765</v>
      </c>
      <c r="G554" s="15">
        <v>36360</v>
      </c>
      <c r="H554" s="51">
        <v>44939</v>
      </c>
      <c r="I554" s="51">
        <v>44939</v>
      </c>
      <c r="J554" s="51">
        <v>33705</v>
      </c>
      <c r="K554" s="53">
        <f t="shared" si="12"/>
        <v>75.00166892899264</v>
      </c>
      <c r="L554" s="16"/>
    </row>
    <row r="555" spans="1:12" ht="42" customHeight="1">
      <c r="A555" s="9">
        <v>549</v>
      </c>
      <c r="B555" s="9"/>
      <c r="C555" s="9"/>
      <c r="D555" s="9"/>
      <c r="E555" s="14" t="s">
        <v>324</v>
      </c>
      <c r="F555" s="15">
        <v>12782</v>
      </c>
      <c r="G555" s="15">
        <v>19105</v>
      </c>
      <c r="H555" s="51">
        <v>20587</v>
      </c>
      <c r="I555" s="51">
        <v>20587</v>
      </c>
      <c r="J555" s="51">
        <v>15441</v>
      </c>
      <c r="K555" s="53">
        <f t="shared" si="12"/>
        <v>75.0036430757274</v>
      </c>
      <c r="L555" s="16"/>
    </row>
    <row r="556" spans="1:12" ht="27.75" customHeight="1">
      <c r="A556" s="9">
        <v>550</v>
      </c>
      <c r="B556" s="9"/>
      <c r="C556" s="9"/>
      <c r="D556" s="9">
        <v>4700</v>
      </c>
      <c r="E556" s="14" t="s">
        <v>562</v>
      </c>
      <c r="F556" s="15" t="e">
        <f>SUM(F557:F565)</f>
        <v>#REF!</v>
      </c>
      <c r="G556" s="15">
        <f>SUM(G557:G558)</f>
        <v>1500</v>
      </c>
      <c r="H556" s="51">
        <f>SUM(H557:H558)</f>
        <v>1500</v>
      </c>
      <c r="I556" s="51">
        <f>SUM(I557:I558)</f>
        <v>1500</v>
      </c>
      <c r="J556" s="51">
        <f>SUM(J557:J558)</f>
        <v>430</v>
      </c>
      <c r="K556" s="53">
        <f t="shared" si="12"/>
        <v>28.666666666666668</v>
      </c>
      <c r="L556" s="16"/>
    </row>
    <row r="557" spans="1:12" ht="16.5" customHeight="1">
      <c r="A557" s="9">
        <v>551</v>
      </c>
      <c r="B557" s="9"/>
      <c r="C557" s="9"/>
      <c r="D557" s="9"/>
      <c r="E557" s="14" t="s">
        <v>325</v>
      </c>
      <c r="F557" s="15">
        <v>8000</v>
      </c>
      <c r="G557" s="15">
        <v>1000</v>
      </c>
      <c r="H557" s="51">
        <v>1000</v>
      </c>
      <c r="I557" s="51">
        <v>1000</v>
      </c>
      <c r="J557" s="51">
        <v>430</v>
      </c>
      <c r="K557" s="53">
        <f t="shared" si="12"/>
        <v>43</v>
      </c>
      <c r="L557" s="16"/>
    </row>
    <row r="558" spans="1:12" ht="16.5" customHeight="1">
      <c r="A558" s="9">
        <v>552</v>
      </c>
      <c r="B558" s="9"/>
      <c r="C558" s="9"/>
      <c r="D558" s="9"/>
      <c r="E558" s="14" t="s">
        <v>102</v>
      </c>
      <c r="F558" s="15">
        <v>4550</v>
      </c>
      <c r="G558" s="15">
        <v>500</v>
      </c>
      <c r="H558" s="51">
        <v>500</v>
      </c>
      <c r="I558" s="51">
        <v>500</v>
      </c>
      <c r="J558" s="51">
        <v>0</v>
      </c>
      <c r="K558" s="53">
        <f t="shared" si="12"/>
        <v>0</v>
      </c>
      <c r="L558" s="16"/>
    </row>
    <row r="559" spans="1:12" ht="27" customHeight="1">
      <c r="A559" s="9">
        <v>553</v>
      </c>
      <c r="B559" s="9"/>
      <c r="C559" s="9"/>
      <c r="D559" s="9">
        <v>4740</v>
      </c>
      <c r="E559" s="14" t="s">
        <v>123</v>
      </c>
      <c r="F559" s="15" t="e">
        <f>SUM(F560:F562)</f>
        <v>#REF!</v>
      </c>
      <c r="G559" s="15">
        <f>SUM(G560:G561)</f>
        <v>2500</v>
      </c>
      <c r="H559" s="51">
        <f>SUM(H560:H561)</f>
        <v>2100</v>
      </c>
      <c r="I559" s="51">
        <f>SUM(I560:I561)</f>
        <v>2100</v>
      </c>
      <c r="J559" s="51">
        <f>SUM(J560:J561)</f>
        <v>1503.04</v>
      </c>
      <c r="K559" s="53">
        <f t="shared" si="12"/>
        <v>71.57333333333334</v>
      </c>
      <c r="L559" s="16"/>
    </row>
    <row r="560" spans="1:12" ht="27.75" customHeight="1">
      <c r="A560" s="9">
        <v>554</v>
      </c>
      <c r="B560" s="9"/>
      <c r="C560" s="9"/>
      <c r="D560" s="9"/>
      <c r="E560" s="14" t="s">
        <v>109</v>
      </c>
      <c r="F560" s="15">
        <v>8000</v>
      </c>
      <c r="G560" s="15">
        <v>1500</v>
      </c>
      <c r="H560" s="51">
        <v>1600</v>
      </c>
      <c r="I560" s="51">
        <v>1600</v>
      </c>
      <c r="J560" s="51">
        <v>1503.04</v>
      </c>
      <c r="K560" s="53">
        <f t="shared" si="12"/>
        <v>93.94</v>
      </c>
      <c r="L560" s="16"/>
    </row>
    <row r="561" spans="1:12" ht="26.25" customHeight="1">
      <c r="A561" s="9">
        <v>555</v>
      </c>
      <c r="B561" s="9"/>
      <c r="C561" s="9"/>
      <c r="D561" s="9"/>
      <c r="E561" s="14" t="s">
        <v>110</v>
      </c>
      <c r="F561" s="15">
        <v>4550</v>
      </c>
      <c r="G561" s="15">
        <v>1000</v>
      </c>
      <c r="H561" s="51">
        <v>500</v>
      </c>
      <c r="I561" s="51">
        <v>500</v>
      </c>
      <c r="J561" s="51">
        <v>0</v>
      </c>
      <c r="K561" s="53">
        <f t="shared" si="12"/>
        <v>0</v>
      </c>
      <c r="L561" s="16"/>
    </row>
    <row r="562" spans="1:12" ht="16.5" customHeight="1">
      <c r="A562" s="9">
        <v>556</v>
      </c>
      <c r="B562" s="9"/>
      <c r="C562" s="9"/>
      <c r="D562" s="9">
        <v>4750</v>
      </c>
      <c r="E562" s="14" t="s">
        <v>667</v>
      </c>
      <c r="F562" s="15" t="e">
        <f>SUM(F563:F565)</f>
        <v>#REF!</v>
      </c>
      <c r="G562" s="15">
        <f>SUM(G563:G564)</f>
        <v>2500</v>
      </c>
      <c r="H562" s="51">
        <f>SUM(H563:H564)</f>
        <v>9000</v>
      </c>
      <c r="I562" s="51">
        <f>SUM(I563:I564)</f>
        <v>9000</v>
      </c>
      <c r="J562" s="51">
        <f>SUM(J563:J564)</f>
        <v>4168.02</v>
      </c>
      <c r="K562" s="53">
        <f t="shared" si="12"/>
        <v>46.31133333333334</v>
      </c>
      <c r="L562" s="16"/>
    </row>
    <row r="563" spans="1:12" ht="30" customHeight="1">
      <c r="A563" s="9">
        <v>557</v>
      </c>
      <c r="B563" s="9"/>
      <c r="C563" s="9"/>
      <c r="D563" s="9"/>
      <c r="E563" s="14" t="s">
        <v>111</v>
      </c>
      <c r="F563" s="15">
        <v>8000</v>
      </c>
      <c r="G563" s="15">
        <v>2000</v>
      </c>
      <c r="H563" s="51">
        <v>5000</v>
      </c>
      <c r="I563" s="51">
        <v>5000</v>
      </c>
      <c r="J563" s="51">
        <v>2861.4</v>
      </c>
      <c r="K563" s="53">
        <f t="shared" si="12"/>
        <v>57.228</v>
      </c>
      <c r="L563" s="16"/>
    </row>
    <row r="564" spans="1:12" ht="27" customHeight="1">
      <c r="A564" s="9">
        <v>558</v>
      </c>
      <c r="B564" s="9"/>
      <c r="C564" s="9"/>
      <c r="D564" s="9"/>
      <c r="E564" s="14" t="s">
        <v>114</v>
      </c>
      <c r="F564" s="15">
        <v>4550</v>
      </c>
      <c r="G564" s="15">
        <v>500</v>
      </c>
      <c r="H564" s="51">
        <v>4000</v>
      </c>
      <c r="I564" s="51">
        <v>4000</v>
      </c>
      <c r="J564" s="51">
        <v>1306.62</v>
      </c>
      <c r="K564" s="53">
        <f t="shared" si="12"/>
        <v>32.665499999999994</v>
      </c>
      <c r="L564" s="16"/>
    </row>
    <row r="565" spans="1:12" ht="12.75">
      <c r="A565" s="9">
        <v>559</v>
      </c>
      <c r="B565" s="9"/>
      <c r="C565" s="9"/>
      <c r="D565" s="9">
        <v>6050</v>
      </c>
      <c r="E565" s="14" t="s">
        <v>329</v>
      </c>
      <c r="F565" s="15" t="e">
        <f>SUM(#REF!)</f>
        <v>#REF!</v>
      </c>
      <c r="G565" s="15" t="e">
        <f>SUM(#REF!)</f>
        <v>#REF!</v>
      </c>
      <c r="H565" s="51">
        <f>SUM(H566:H566)</f>
        <v>800000</v>
      </c>
      <c r="I565" s="51">
        <f>SUM(I566:I566)</f>
        <v>800000</v>
      </c>
      <c r="J565" s="51">
        <f>SUM(J566:J566)</f>
        <v>38561.71</v>
      </c>
      <c r="K565" s="53">
        <f t="shared" si="12"/>
        <v>4.82021375</v>
      </c>
      <c r="L565" s="16"/>
    </row>
    <row r="566" spans="1:12" ht="12.75">
      <c r="A566" s="9">
        <v>560</v>
      </c>
      <c r="B566" s="9"/>
      <c r="C566" s="9"/>
      <c r="D566" s="9"/>
      <c r="E566" s="14" t="s">
        <v>473</v>
      </c>
      <c r="F566" s="15"/>
      <c r="G566" s="15"/>
      <c r="H566" s="51">
        <v>800000</v>
      </c>
      <c r="I566" s="51">
        <v>800000</v>
      </c>
      <c r="J566" s="51">
        <v>38561.71</v>
      </c>
      <c r="K566" s="53">
        <f t="shared" si="12"/>
        <v>4.82021375</v>
      </c>
      <c r="L566" s="16"/>
    </row>
    <row r="567" spans="1:12" ht="18" customHeight="1">
      <c r="A567" s="9">
        <v>561</v>
      </c>
      <c r="B567" s="9"/>
      <c r="C567" s="9"/>
      <c r="D567" s="9">
        <v>6060</v>
      </c>
      <c r="E567" s="14" t="s">
        <v>408</v>
      </c>
      <c r="F567" s="15"/>
      <c r="G567" s="15"/>
      <c r="H567" s="51">
        <f>SUM(H568)</f>
        <v>14000</v>
      </c>
      <c r="I567" s="51">
        <f>SUM(I568)</f>
        <v>14000</v>
      </c>
      <c r="J567" s="51">
        <f>SUM(J568)</f>
        <v>0</v>
      </c>
      <c r="K567" s="53">
        <f t="shared" si="12"/>
        <v>0</v>
      </c>
      <c r="L567" s="16"/>
    </row>
    <row r="568" spans="1:12" ht="17.25" customHeight="1">
      <c r="A568" s="9">
        <v>562</v>
      </c>
      <c r="B568" s="9"/>
      <c r="C568" s="9"/>
      <c r="D568" s="9"/>
      <c r="E568" s="14" t="s">
        <v>474</v>
      </c>
      <c r="F568" s="15"/>
      <c r="G568" s="15"/>
      <c r="H568" s="51">
        <v>14000</v>
      </c>
      <c r="I568" s="51">
        <v>14000</v>
      </c>
      <c r="J568" s="51">
        <v>0</v>
      </c>
      <c r="K568" s="53">
        <f t="shared" si="12"/>
        <v>0</v>
      </c>
      <c r="L568" s="16"/>
    </row>
    <row r="569" spans="1:12" ht="12.75">
      <c r="A569" s="9">
        <v>563</v>
      </c>
      <c r="B569" s="9" t="s">
        <v>264</v>
      </c>
      <c r="C569" s="13">
        <v>80110</v>
      </c>
      <c r="D569" s="13" t="s">
        <v>266</v>
      </c>
      <c r="E569" s="18" t="s">
        <v>478</v>
      </c>
      <c r="F569" s="19">
        <f>SUM(F570+F578+F582+F586+F590+F594+F602+F606+F610+F614+F618+F622+F629+F633+F636+F640+F598)</f>
        <v>3445505</v>
      </c>
      <c r="G569" s="19">
        <f>SUM(G570+G574+G578+G582+G586+G590+G594+G598+G602+G606+G610+G614+G618+G622+G626+G629+G633+G636+G640+G644+G647+G651)</f>
        <v>4324386</v>
      </c>
      <c r="H569" s="53">
        <f>SUM(H570+H574+H578+H582+H586+H590+H594+H598+H602+H606+H610+H614+H618+H622+H626+H629+H633+H636+H640+H644+H647+H651)</f>
        <v>4783332</v>
      </c>
      <c r="I569" s="53">
        <f>SUM(I570+I574+I578+I582+I586+I590+I594+I598+I602+I606+I610+I614+I618+I622+I626+I629+I633+I636+I640+I644+I647+I651)</f>
        <v>4763195</v>
      </c>
      <c r="J569" s="53">
        <f>SUM(J570+J574+J578+J582+J586+J590+J594+J598+J602+J606+J610+J614+J618+J622+J626+J629+J633+J636+J640+J644+J647+J651)</f>
        <v>2434300.2299999995</v>
      </c>
      <c r="K569" s="53">
        <f t="shared" si="12"/>
        <v>51.1064575353308</v>
      </c>
      <c r="L569" s="20"/>
    </row>
    <row r="570" spans="1:12" ht="12.75">
      <c r="A570" s="9">
        <v>564</v>
      </c>
      <c r="B570" s="9" t="s">
        <v>264</v>
      </c>
      <c r="C570" s="9" t="s">
        <v>265</v>
      </c>
      <c r="D570" s="9">
        <v>3020</v>
      </c>
      <c r="E570" s="14" t="s">
        <v>238</v>
      </c>
      <c r="F570" s="15">
        <f>SUM(F571:F573)</f>
        <v>180750</v>
      </c>
      <c r="G570" s="15">
        <f>SUM(G571:G573)</f>
        <v>223200</v>
      </c>
      <c r="H570" s="51">
        <f>SUM(H571:H573)</f>
        <v>239000</v>
      </c>
      <c r="I570" s="51">
        <f>SUM(I571:I573)</f>
        <v>239000</v>
      </c>
      <c r="J570" s="51">
        <f>SUM(J571:J573)</f>
        <v>131251.55</v>
      </c>
      <c r="K570" s="53">
        <f t="shared" si="12"/>
        <v>54.91696652719666</v>
      </c>
      <c r="L570" s="16"/>
    </row>
    <row r="571" spans="1:12" ht="27" customHeight="1">
      <c r="A571" s="9">
        <v>565</v>
      </c>
      <c r="B571" s="9"/>
      <c r="C571" s="9"/>
      <c r="D571" s="9"/>
      <c r="E571" s="14" t="s">
        <v>696</v>
      </c>
      <c r="F571" s="15">
        <v>83000</v>
      </c>
      <c r="G571" s="15">
        <v>93200</v>
      </c>
      <c r="H571" s="51">
        <v>89000</v>
      </c>
      <c r="I571" s="51">
        <v>89000</v>
      </c>
      <c r="J571" s="51">
        <v>47578.48</v>
      </c>
      <c r="K571" s="53">
        <f t="shared" si="12"/>
        <v>53.45896629213483</v>
      </c>
      <c r="L571" s="16"/>
    </row>
    <row r="572" spans="1:12" ht="36.75" customHeight="1">
      <c r="A572" s="9">
        <v>566</v>
      </c>
      <c r="B572" s="9"/>
      <c r="C572" s="9"/>
      <c r="D572" s="9"/>
      <c r="E572" s="14" t="s">
        <v>697</v>
      </c>
      <c r="F572" s="15">
        <v>64050</v>
      </c>
      <c r="G572" s="15">
        <v>70000</v>
      </c>
      <c r="H572" s="51">
        <v>82000</v>
      </c>
      <c r="I572" s="51">
        <v>82000</v>
      </c>
      <c r="J572" s="51">
        <v>45275.64</v>
      </c>
      <c r="K572" s="53">
        <f t="shared" si="12"/>
        <v>55.214195121951214</v>
      </c>
      <c r="L572" s="16"/>
    </row>
    <row r="573" spans="1:12" ht="38.25" customHeight="1">
      <c r="A573" s="9">
        <v>567</v>
      </c>
      <c r="B573" s="9"/>
      <c r="C573" s="9"/>
      <c r="D573" s="9"/>
      <c r="E573" s="14" t="s">
        <v>698</v>
      </c>
      <c r="F573" s="15">
        <v>33700</v>
      </c>
      <c r="G573" s="15">
        <v>60000</v>
      </c>
      <c r="H573" s="51">
        <v>68000</v>
      </c>
      <c r="I573" s="51">
        <v>68000</v>
      </c>
      <c r="J573" s="51">
        <v>38397.43</v>
      </c>
      <c r="K573" s="53">
        <f t="shared" si="12"/>
        <v>56.46680882352941</v>
      </c>
      <c r="L573" s="16"/>
    </row>
    <row r="574" spans="1:12" ht="12.75">
      <c r="A574" s="9">
        <v>568</v>
      </c>
      <c r="B574" s="9"/>
      <c r="C574" s="9"/>
      <c r="D574" s="9">
        <v>3240</v>
      </c>
      <c r="E574" s="14" t="s">
        <v>185</v>
      </c>
      <c r="F574" s="15"/>
      <c r="G574" s="15">
        <f>SUM(G575:G577)</f>
        <v>19300</v>
      </c>
      <c r="H574" s="51">
        <f>SUM(H575:H577)</f>
        <v>21800</v>
      </c>
      <c r="I574" s="51">
        <f>SUM(I575:I577)</f>
        <v>21800</v>
      </c>
      <c r="J574" s="51">
        <f>SUM(J575:J577)</f>
        <v>10956</v>
      </c>
      <c r="K574" s="53">
        <f t="shared" si="12"/>
        <v>50.25688073394495</v>
      </c>
      <c r="L574" s="16"/>
    </row>
    <row r="575" spans="1:12" ht="17.25" customHeight="1">
      <c r="A575" s="9">
        <v>569</v>
      </c>
      <c r="B575" s="9"/>
      <c r="C575" s="9"/>
      <c r="D575" s="9"/>
      <c r="E575" s="14" t="s">
        <v>188</v>
      </c>
      <c r="F575" s="15"/>
      <c r="G575" s="15">
        <v>5300</v>
      </c>
      <c r="H575" s="51">
        <v>5300</v>
      </c>
      <c r="I575" s="51">
        <v>5300</v>
      </c>
      <c r="J575" s="51">
        <v>2720</v>
      </c>
      <c r="K575" s="53">
        <f t="shared" si="12"/>
        <v>51.320754716981135</v>
      </c>
      <c r="L575" s="16"/>
    </row>
    <row r="576" spans="1:12" ht="27.75" customHeight="1">
      <c r="A576" s="9">
        <v>570</v>
      </c>
      <c r="B576" s="9"/>
      <c r="C576" s="9"/>
      <c r="D576" s="9"/>
      <c r="E576" s="14" t="s">
        <v>189</v>
      </c>
      <c r="F576" s="15"/>
      <c r="G576" s="15">
        <v>8000</v>
      </c>
      <c r="H576" s="51">
        <v>8000</v>
      </c>
      <c r="I576" s="51">
        <v>8000</v>
      </c>
      <c r="J576" s="51">
        <v>5400</v>
      </c>
      <c r="K576" s="53">
        <f t="shared" si="12"/>
        <v>67.5</v>
      </c>
      <c r="L576" s="16"/>
    </row>
    <row r="577" spans="1:12" ht="15" customHeight="1">
      <c r="A577" s="9">
        <v>571</v>
      </c>
      <c r="B577" s="9"/>
      <c r="C577" s="9"/>
      <c r="D577" s="9"/>
      <c r="E577" s="14" t="s">
        <v>190</v>
      </c>
      <c r="F577" s="15"/>
      <c r="G577" s="15">
        <v>6000</v>
      </c>
      <c r="H577" s="51">
        <v>8500</v>
      </c>
      <c r="I577" s="51">
        <v>8500</v>
      </c>
      <c r="J577" s="51">
        <v>2836</v>
      </c>
      <c r="K577" s="53">
        <f t="shared" si="12"/>
        <v>33.36470588235294</v>
      </c>
      <c r="L577" s="16"/>
    </row>
    <row r="578" spans="1:12" ht="12.75">
      <c r="A578" s="9">
        <v>572</v>
      </c>
      <c r="B578" s="9" t="s">
        <v>264</v>
      </c>
      <c r="C578" s="9" t="s">
        <v>265</v>
      </c>
      <c r="D578" s="9">
        <v>4010</v>
      </c>
      <c r="E578" s="14" t="s">
        <v>379</v>
      </c>
      <c r="F578" s="15">
        <f>SUM(F579:F581)</f>
        <v>2162980</v>
      </c>
      <c r="G578" s="15">
        <f>SUM(G579:G581)</f>
        <v>2798000</v>
      </c>
      <c r="H578" s="51">
        <f>SUM(H579:H581)</f>
        <v>3100000</v>
      </c>
      <c r="I578" s="51">
        <f>SUM(I579:I581)</f>
        <v>3100000</v>
      </c>
      <c r="J578" s="51">
        <f>SUM(J579:J581)</f>
        <v>1517857.9300000002</v>
      </c>
      <c r="K578" s="53">
        <f t="shared" si="12"/>
        <v>48.96315903225807</v>
      </c>
      <c r="L578" s="16"/>
    </row>
    <row r="579" spans="1:12" ht="38.25">
      <c r="A579" s="9">
        <v>573</v>
      </c>
      <c r="B579" s="9"/>
      <c r="C579" s="9"/>
      <c r="D579" s="9"/>
      <c r="E579" s="14" t="s">
        <v>663</v>
      </c>
      <c r="F579" s="15">
        <v>1023370</v>
      </c>
      <c r="G579" s="15">
        <v>1181000</v>
      </c>
      <c r="H579" s="51">
        <v>1300000</v>
      </c>
      <c r="I579" s="51">
        <v>1300000</v>
      </c>
      <c r="J579" s="51">
        <v>630944.4</v>
      </c>
      <c r="K579" s="53">
        <f t="shared" si="12"/>
        <v>48.53418461538462</v>
      </c>
      <c r="L579" s="16"/>
    </row>
    <row r="580" spans="1:12" ht="38.25">
      <c r="A580" s="9">
        <v>574</v>
      </c>
      <c r="B580" s="9"/>
      <c r="C580" s="9"/>
      <c r="D580" s="9"/>
      <c r="E580" s="14" t="s">
        <v>347</v>
      </c>
      <c r="F580" s="15">
        <v>773710</v>
      </c>
      <c r="G580" s="15">
        <v>945000</v>
      </c>
      <c r="H580" s="51">
        <v>1040000</v>
      </c>
      <c r="I580" s="51">
        <v>1040000</v>
      </c>
      <c r="J580" s="51">
        <v>492483.28</v>
      </c>
      <c r="K580" s="53">
        <f t="shared" si="12"/>
        <v>47.35416153846154</v>
      </c>
      <c r="L580" s="16"/>
    </row>
    <row r="581" spans="1:12" ht="38.25">
      <c r="A581" s="9">
        <v>575</v>
      </c>
      <c r="B581" s="9"/>
      <c r="C581" s="9"/>
      <c r="D581" s="9"/>
      <c r="E581" s="14" t="s">
        <v>655</v>
      </c>
      <c r="F581" s="15">
        <v>365900</v>
      </c>
      <c r="G581" s="15">
        <v>672000</v>
      </c>
      <c r="H581" s="51">
        <v>760000</v>
      </c>
      <c r="I581" s="51">
        <v>760000</v>
      </c>
      <c r="J581" s="51">
        <v>394430.25</v>
      </c>
      <c r="K581" s="53">
        <f t="shared" si="12"/>
        <v>51.89871710526316</v>
      </c>
      <c r="L581" s="16"/>
    </row>
    <row r="582" spans="1:12" ht="12.75">
      <c r="A582" s="9">
        <v>576</v>
      </c>
      <c r="B582" s="9" t="s">
        <v>264</v>
      </c>
      <c r="C582" s="9" t="s">
        <v>265</v>
      </c>
      <c r="D582" s="9">
        <v>4040</v>
      </c>
      <c r="E582" s="14" t="s">
        <v>380</v>
      </c>
      <c r="F582" s="15">
        <f>SUM(F583:F585)</f>
        <v>157969</v>
      </c>
      <c r="G582" s="15">
        <f>SUM(G583:G585)</f>
        <v>217030</v>
      </c>
      <c r="H582" s="51">
        <f>SUM(H583:H585)</f>
        <v>233800</v>
      </c>
      <c r="I582" s="51">
        <f>SUM(I583:I585)</f>
        <v>233800</v>
      </c>
      <c r="J582" s="51">
        <f>SUM(J583:J585)</f>
        <v>215675.36</v>
      </c>
      <c r="K582" s="53">
        <f t="shared" si="12"/>
        <v>92.24780153977758</v>
      </c>
      <c r="L582" s="16"/>
    </row>
    <row r="583" spans="1:12" ht="38.25" customHeight="1">
      <c r="A583" s="9">
        <v>577</v>
      </c>
      <c r="B583" s="9"/>
      <c r="C583" s="9"/>
      <c r="D583" s="9"/>
      <c r="E583" s="14" t="s">
        <v>632</v>
      </c>
      <c r="F583" s="15">
        <v>76945</v>
      </c>
      <c r="G583" s="15">
        <v>90270</v>
      </c>
      <c r="H583" s="51">
        <v>100000</v>
      </c>
      <c r="I583" s="51">
        <v>100000</v>
      </c>
      <c r="J583" s="51">
        <v>89991.89</v>
      </c>
      <c r="K583" s="53">
        <f t="shared" si="12"/>
        <v>89.99189</v>
      </c>
      <c r="L583" s="16"/>
    </row>
    <row r="584" spans="1:12" ht="38.25" customHeight="1">
      <c r="A584" s="9">
        <v>578</v>
      </c>
      <c r="B584" s="9"/>
      <c r="C584" s="9"/>
      <c r="D584" s="9"/>
      <c r="E584" s="14" t="s">
        <v>633</v>
      </c>
      <c r="F584" s="15">
        <v>56785</v>
      </c>
      <c r="G584" s="15">
        <v>75500</v>
      </c>
      <c r="H584" s="51">
        <v>78000</v>
      </c>
      <c r="I584" s="51">
        <v>78000</v>
      </c>
      <c r="J584" s="51">
        <v>72413.54</v>
      </c>
      <c r="K584" s="53">
        <f aca="true" t="shared" si="13" ref="K584:K647">SUM(J584/I584)*100</f>
        <v>92.83787179487179</v>
      </c>
      <c r="L584" s="16"/>
    </row>
    <row r="585" spans="1:12" ht="38.25">
      <c r="A585" s="9">
        <v>579</v>
      </c>
      <c r="B585" s="9"/>
      <c r="C585" s="9"/>
      <c r="D585" s="9"/>
      <c r="E585" s="14" t="s">
        <v>634</v>
      </c>
      <c r="F585" s="15">
        <v>24239</v>
      </c>
      <c r="G585" s="15">
        <v>51260</v>
      </c>
      <c r="H585" s="51">
        <v>55800</v>
      </c>
      <c r="I585" s="51">
        <v>55800</v>
      </c>
      <c r="J585" s="51">
        <v>53269.93</v>
      </c>
      <c r="K585" s="53">
        <f t="shared" si="13"/>
        <v>95.46582437275985</v>
      </c>
      <c r="L585" s="16"/>
    </row>
    <row r="586" spans="1:12" ht="12.75">
      <c r="A586" s="9">
        <v>580</v>
      </c>
      <c r="B586" s="9" t="s">
        <v>264</v>
      </c>
      <c r="C586" s="9" t="s">
        <v>265</v>
      </c>
      <c r="D586" s="9">
        <v>4110</v>
      </c>
      <c r="E586" s="14" t="s">
        <v>334</v>
      </c>
      <c r="F586" s="15">
        <f>SUM(F587:F589)</f>
        <v>448700</v>
      </c>
      <c r="G586" s="15">
        <f>SUM(G587:G589)</f>
        <v>487700</v>
      </c>
      <c r="H586" s="51">
        <f>SUM(H587:H589)</f>
        <v>539000</v>
      </c>
      <c r="I586" s="51">
        <f>SUM(I587:I589)</f>
        <v>539000</v>
      </c>
      <c r="J586" s="51">
        <f>SUM(J587:J589)</f>
        <v>250187.14999999997</v>
      </c>
      <c r="K586" s="53">
        <f t="shared" si="13"/>
        <v>46.41691094619665</v>
      </c>
      <c r="L586" s="16"/>
    </row>
    <row r="587" spans="1:12" ht="12.75">
      <c r="A587" s="9">
        <v>581</v>
      </c>
      <c r="B587" s="9"/>
      <c r="C587" s="9"/>
      <c r="D587" s="9"/>
      <c r="E587" s="14" t="s">
        <v>314</v>
      </c>
      <c r="F587" s="15">
        <v>211800</v>
      </c>
      <c r="G587" s="15">
        <v>209000</v>
      </c>
      <c r="H587" s="51">
        <v>230000</v>
      </c>
      <c r="I587" s="51">
        <v>230000</v>
      </c>
      <c r="J587" s="51">
        <v>103959.37</v>
      </c>
      <c r="K587" s="53">
        <f t="shared" si="13"/>
        <v>45.199726086956524</v>
      </c>
      <c r="L587" s="16"/>
    </row>
    <row r="588" spans="1:12" ht="12.75">
      <c r="A588" s="9">
        <v>582</v>
      </c>
      <c r="B588" s="9"/>
      <c r="C588" s="9"/>
      <c r="D588" s="9"/>
      <c r="E588" s="14" t="s">
        <v>315</v>
      </c>
      <c r="F588" s="15">
        <v>161000</v>
      </c>
      <c r="G588" s="15">
        <v>165000</v>
      </c>
      <c r="H588" s="51">
        <v>180000</v>
      </c>
      <c r="I588" s="51">
        <v>180000</v>
      </c>
      <c r="J588" s="51">
        <v>82589.54</v>
      </c>
      <c r="K588" s="53">
        <f t="shared" si="13"/>
        <v>45.88307777777778</v>
      </c>
      <c r="L588" s="16"/>
    </row>
    <row r="589" spans="1:12" ht="12.75">
      <c r="A589" s="9">
        <v>583</v>
      </c>
      <c r="B589" s="9"/>
      <c r="C589" s="9"/>
      <c r="D589" s="9"/>
      <c r="E589" s="14" t="s">
        <v>316</v>
      </c>
      <c r="F589" s="15">
        <v>75900</v>
      </c>
      <c r="G589" s="15">
        <v>113700</v>
      </c>
      <c r="H589" s="51">
        <v>129000</v>
      </c>
      <c r="I589" s="51">
        <v>129000</v>
      </c>
      <c r="J589" s="51">
        <v>63638.24</v>
      </c>
      <c r="K589" s="53">
        <f t="shared" si="13"/>
        <v>49.33196899224806</v>
      </c>
      <c r="L589" s="16"/>
    </row>
    <row r="590" spans="1:12" ht="12.75">
      <c r="A590" s="9">
        <v>584</v>
      </c>
      <c r="B590" s="9" t="s">
        <v>264</v>
      </c>
      <c r="C590" s="9" t="s">
        <v>265</v>
      </c>
      <c r="D590" s="9">
        <v>4120</v>
      </c>
      <c r="E590" s="14" t="s">
        <v>335</v>
      </c>
      <c r="F590" s="15">
        <f>SUM(F591:F593)</f>
        <v>61210</v>
      </c>
      <c r="G590" s="15">
        <f>SUM(G591:G593)</f>
        <v>75000</v>
      </c>
      <c r="H590" s="51">
        <f>SUM(H591:H593)</f>
        <v>85500</v>
      </c>
      <c r="I590" s="51">
        <f>SUM(I591:I593)</f>
        <v>85500</v>
      </c>
      <c r="J590" s="51">
        <f>SUM(J591:J593)</f>
        <v>40060.57</v>
      </c>
      <c r="K590" s="53">
        <f t="shared" si="13"/>
        <v>46.85446783625731</v>
      </c>
      <c r="L590" s="16"/>
    </row>
    <row r="591" spans="1:12" ht="12.75">
      <c r="A591" s="9">
        <v>585</v>
      </c>
      <c r="B591" s="9"/>
      <c r="C591" s="9"/>
      <c r="D591" s="9"/>
      <c r="E591" s="14" t="s">
        <v>654</v>
      </c>
      <c r="F591" s="15">
        <v>28860</v>
      </c>
      <c r="G591" s="15">
        <v>31000</v>
      </c>
      <c r="H591" s="51">
        <v>36000</v>
      </c>
      <c r="I591" s="51">
        <v>36000</v>
      </c>
      <c r="J591" s="51">
        <v>16547.15</v>
      </c>
      <c r="K591" s="53">
        <f t="shared" si="13"/>
        <v>45.964305555555555</v>
      </c>
      <c r="L591" s="16"/>
    </row>
    <row r="592" spans="1:12" ht="12.75">
      <c r="A592" s="9">
        <v>586</v>
      </c>
      <c r="B592" s="9"/>
      <c r="C592" s="9"/>
      <c r="D592" s="9"/>
      <c r="E592" s="14" t="s">
        <v>653</v>
      </c>
      <c r="F592" s="15">
        <v>22000</v>
      </c>
      <c r="G592" s="15">
        <v>26000</v>
      </c>
      <c r="H592" s="51">
        <v>28500</v>
      </c>
      <c r="I592" s="51">
        <v>28500</v>
      </c>
      <c r="J592" s="51">
        <v>13350.95</v>
      </c>
      <c r="K592" s="53">
        <f t="shared" si="13"/>
        <v>46.84543859649123</v>
      </c>
      <c r="L592" s="16"/>
    </row>
    <row r="593" spans="1:12" ht="12.75">
      <c r="A593" s="9">
        <v>587</v>
      </c>
      <c r="B593" s="9"/>
      <c r="C593" s="9"/>
      <c r="D593" s="9"/>
      <c r="E593" s="14" t="s">
        <v>652</v>
      </c>
      <c r="F593" s="15">
        <v>10350</v>
      </c>
      <c r="G593" s="15">
        <v>18000</v>
      </c>
      <c r="H593" s="51">
        <v>21000</v>
      </c>
      <c r="I593" s="51">
        <v>21000</v>
      </c>
      <c r="J593" s="51">
        <v>10162.47</v>
      </c>
      <c r="K593" s="53">
        <f t="shared" si="13"/>
        <v>48.392714285714284</v>
      </c>
      <c r="L593" s="16"/>
    </row>
    <row r="594" spans="1:12" ht="12.75">
      <c r="A594" s="9">
        <v>588</v>
      </c>
      <c r="B594" s="9"/>
      <c r="C594" s="9"/>
      <c r="D594" s="9">
        <v>4140</v>
      </c>
      <c r="E594" s="14" t="s">
        <v>225</v>
      </c>
      <c r="F594" s="15">
        <f>SUM(F595:F597)</f>
        <v>15140</v>
      </c>
      <c r="G594" s="15">
        <f>SUM(G595:G597)</f>
        <v>21444</v>
      </c>
      <c r="H594" s="51">
        <f>SUM(H595:H597)</f>
        <v>21558</v>
      </c>
      <c r="I594" s="51">
        <f>SUM(I595:I597)</f>
        <v>8002</v>
      </c>
      <c r="J594" s="51">
        <f>SUM(J595:J597)</f>
        <v>0</v>
      </c>
      <c r="K594" s="53">
        <f t="shared" si="13"/>
        <v>0</v>
      </c>
      <c r="L594" s="16"/>
    </row>
    <row r="595" spans="1:12" ht="12.75">
      <c r="A595" s="9">
        <v>589</v>
      </c>
      <c r="B595" s="9"/>
      <c r="C595" s="9"/>
      <c r="D595" s="9"/>
      <c r="E595" s="14" t="s">
        <v>651</v>
      </c>
      <c r="F595" s="15">
        <v>6900</v>
      </c>
      <c r="G595" s="15">
        <v>8484</v>
      </c>
      <c r="H595" s="51">
        <v>8722</v>
      </c>
      <c r="I595" s="51">
        <v>4361</v>
      </c>
      <c r="J595" s="51">
        <v>0</v>
      </c>
      <c r="K595" s="53">
        <f t="shared" si="13"/>
        <v>0</v>
      </c>
      <c r="L595" s="16"/>
    </row>
    <row r="596" spans="1:12" ht="12.75">
      <c r="A596" s="9">
        <v>590</v>
      </c>
      <c r="B596" s="9"/>
      <c r="C596" s="9"/>
      <c r="D596" s="9"/>
      <c r="E596" s="14" t="s">
        <v>650</v>
      </c>
      <c r="F596" s="15">
        <v>6160</v>
      </c>
      <c r="G596" s="15">
        <v>6480</v>
      </c>
      <c r="H596" s="51">
        <v>7282</v>
      </c>
      <c r="I596" s="51">
        <v>3641</v>
      </c>
      <c r="J596" s="51">
        <v>0</v>
      </c>
      <c r="K596" s="53">
        <f t="shared" si="13"/>
        <v>0</v>
      </c>
      <c r="L596" s="16"/>
    </row>
    <row r="597" spans="1:12" ht="12.75">
      <c r="A597" s="9">
        <v>591</v>
      </c>
      <c r="B597" s="9"/>
      <c r="C597" s="9"/>
      <c r="D597" s="9"/>
      <c r="E597" s="14" t="s">
        <v>649</v>
      </c>
      <c r="F597" s="15">
        <v>2080</v>
      </c>
      <c r="G597" s="15">
        <v>6480</v>
      </c>
      <c r="H597" s="51">
        <v>5554</v>
      </c>
      <c r="I597" s="51">
        <v>0</v>
      </c>
      <c r="J597" s="51">
        <v>0</v>
      </c>
      <c r="K597" s="53" t="e">
        <f t="shared" si="13"/>
        <v>#DIV/0!</v>
      </c>
      <c r="L597" s="16"/>
    </row>
    <row r="598" spans="1:12" ht="12.75">
      <c r="A598" s="9">
        <v>592</v>
      </c>
      <c r="B598" s="9"/>
      <c r="C598" s="9"/>
      <c r="D598" s="9">
        <v>4170</v>
      </c>
      <c r="E598" s="14" t="s">
        <v>66</v>
      </c>
      <c r="F598" s="15">
        <f>SUM(F599+F601+F600)</f>
        <v>22000</v>
      </c>
      <c r="G598" s="15">
        <f>SUM(G599+G601+G600)</f>
        <v>9500</v>
      </c>
      <c r="H598" s="51">
        <f>SUM(H599+H601+H600)</f>
        <v>3000</v>
      </c>
      <c r="I598" s="51">
        <f>SUM(I599+I601+I600)</f>
        <v>3000</v>
      </c>
      <c r="J598" s="51">
        <f>SUM(J599+J601+J600)</f>
        <v>0</v>
      </c>
      <c r="K598" s="53">
        <f t="shared" si="13"/>
        <v>0</v>
      </c>
      <c r="L598" s="16"/>
    </row>
    <row r="599" spans="1:12" ht="42" customHeight="1">
      <c r="A599" s="9">
        <v>593</v>
      </c>
      <c r="B599" s="9"/>
      <c r="C599" s="9"/>
      <c r="D599" s="9"/>
      <c r="E599" s="14" t="s">
        <v>421</v>
      </c>
      <c r="F599" s="15">
        <v>2000</v>
      </c>
      <c r="G599" s="15">
        <v>1500</v>
      </c>
      <c r="H599" s="51">
        <v>1000</v>
      </c>
      <c r="I599" s="51">
        <v>1000</v>
      </c>
      <c r="J599" s="51">
        <v>0</v>
      </c>
      <c r="K599" s="53">
        <f t="shared" si="13"/>
        <v>0</v>
      </c>
      <c r="L599" s="16"/>
    </row>
    <row r="600" spans="1:12" ht="38.25">
      <c r="A600" s="9">
        <v>594</v>
      </c>
      <c r="B600" s="9"/>
      <c r="C600" s="9"/>
      <c r="D600" s="9"/>
      <c r="E600" s="14" t="s">
        <v>768</v>
      </c>
      <c r="F600" s="15">
        <v>15000</v>
      </c>
      <c r="G600" s="15">
        <v>5000</v>
      </c>
      <c r="H600" s="51">
        <v>1000</v>
      </c>
      <c r="I600" s="51">
        <v>1000</v>
      </c>
      <c r="J600" s="51">
        <v>0</v>
      </c>
      <c r="K600" s="53">
        <f t="shared" si="13"/>
        <v>0</v>
      </c>
      <c r="L600" s="16"/>
    </row>
    <row r="601" spans="1:12" ht="27" customHeight="1">
      <c r="A601" s="9">
        <v>595</v>
      </c>
      <c r="B601" s="9"/>
      <c r="C601" s="9"/>
      <c r="D601" s="9"/>
      <c r="E601" s="14" t="s">
        <v>578</v>
      </c>
      <c r="F601" s="15">
        <v>5000</v>
      </c>
      <c r="G601" s="15">
        <v>3000</v>
      </c>
      <c r="H601" s="51">
        <v>1000</v>
      </c>
      <c r="I601" s="51">
        <v>1000</v>
      </c>
      <c r="J601" s="51">
        <v>0</v>
      </c>
      <c r="K601" s="53">
        <f t="shared" si="13"/>
        <v>0</v>
      </c>
      <c r="L601" s="16"/>
    </row>
    <row r="602" spans="1:12" ht="12.75">
      <c r="A602" s="9">
        <v>596</v>
      </c>
      <c r="B602" s="9" t="s">
        <v>264</v>
      </c>
      <c r="C602" s="9" t="s">
        <v>265</v>
      </c>
      <c r="D602" s="9">
        <v>4210</v>
      </c>
      <c r="E602" s="14" t="s">
        <v>274</v>
      </c>
      <c r="F602" s="15">
        <f>SUM(F603:F605)</f>
        <v>83400</v>
      </c>
      <c r="G602" s="15">
        <f>SUM(G603:G605)</f>
        <v>85000</v>
      </c>
      <c r="H602" s="51">
        <f>SUM(H603:H605)</f>
        <v>105000</v>
      </c>
      <c r="I602" s="51">
        <f>SUM(I603:I605)</f>
        <v>105000</v>
      </c>
      <c r="J602" s="51">
        <f>SUM(J603:J605)</f>
        <v>37357.65</v>
      </c>
      <c r="K602" s="53">
        <f t="shared" si="13"/>
        <v>35.578714285714284</v>
      </c>
      <c r="L602" s="16"/>
    </row>
    <row r="603" spans="1:12" ht="38.25">
      <c r="A603" s="9">
        <v>597</v>
      </c>
      <c r="B603" s="9"/>
      <c r="C603" s="9"/>
      <c r="D603" s="9"/>
      <c r="E603" s="14" t="s">
        <v>389</v>
      </c>
      <c r="F603" s="15">
        <v>25400</v>
      </c>
      <c r="G603" s="15">
        <v>15000</v>
      </c>
      <c r="H603" s="51">
        <v>15000</v>
      </c>
      <c r="I603" s="51">
        <v>15000</v>
      </c>
      <c r="J603" s="51">
        <v>14119.49</v>
      </c>
      <c r="K603" s="53">
        <f t="shared" si="13"/>
        <v>94.12993333333333</v>
      </c>
      <c r="L603" s="16"/>
    </row>
    <row r="604" spans="1:12" ht="53.25" customHeight="1">
      <c r="A604" s="9">
        <v>598</v>
      </c>
      <c r="B604" s="9"/>
      <c r="C604" s="9"/>
      <c r="D604" s="9"/>
      <c r="E604" s="14" t="s">
        <v>390</v>
      </c>
      <c r="F604" s="15">
        <v>26000</v>
      </c>
      <c r="G604" s="15">
        <v>35000</v>
      </c>
      <c r="H604" s="51">
        <v>55000</v>
      </c>
      <c r="I604" s="51">
        <v>55000</v>
      </c>
      <c r="J604" s="51">
        <v>13807.55</v>
      </c>
      <c r="K604" s="53">
        <f t="shared" si="13"/>
        <v>25.104636363636363</v>
      </c>
      <c r="L604" s="16"/>
    </row>
    <row r="605" spans="1:12" ht="48" customHeight="1">
      <c r="A605" s="9">
        <v>599</v>
      </c>
      <c r="B605" s="9"/>
      <c r="C605" s="9"/>
      <c r="D605" s="9"/>
      <c r="E605" s="14" t="s">
        <v>391</v>
      </c>
      <c r="F605" s="15">
        <v>32000</v>
      </c>
      <c r="G605" s="15">
        <v>35000</v>
      </c>
      <c r="H605" s="51">
        <v>35000</v>
      </c>
      <c r="I605" s="51">
        <v>35000</v>
      </c>
      <c r="J605" s="51">
        <v>9430.61</v>
      </c>
      <c r="K605" s="53">
        <f t="shared" si="13"/>
        <v>26.9446</v>
      </c>
      <c r="L605" s="16"/>
    </row>
    <row r="606" spans="1:12" ht="12.75">
      <c r="A606" s="9">
        <v>600</v>
      </c>
      <c r="B606" s="9" t="s">
        <v>264</v>
      </c>
      <c r="C606" s="9" t="s">
        <v>265</v>
      </c>
      <c r="D606" s="9">
        <v>4240</v>
      </c>
      <c r="E606" s="14" t="s">
        <v>481</v>
      </c>
      <c r="F606" s="15">
        <f>SUM(F607:F609)</f>
        <v>60600</v>
      </c>
      <c r="G606" s="15">
        <f>SUM(G607:G609)</f>
        <v>63000</v>
      </c>
      <c r="H606" s="51">
        <f>SUM(H607:H609)</f>
        <v>83000</v>
      </c>
      <c r="I606" s="51">
        <f>SUM(I607:I609)</f>
        <v>83000</v>
      </c>
      <c r="J606" s="51">
        <f>SUM(J607:J609)</f>
        <v>15974.09</v>
      </c>
      <c r="K606" s="53">
        <f t="shared" si="13"/>
        <v>19.245891566265062</v>
      </c>
      <c r="L606" s="16"/>
    </row>
    <row r="607" spans="1:12" ht="24" customHeight="1">
      <c r="A607" s="9">
        <v>601</v>
      </c>
      <c r="B607" s="9"/>
      <c r="C607" s="9"/>
      <c r="D607" s="9"/>
      <c r="E607" s="14" t="s">
        <v>639</v>
      </c>
      <c r="F607" s="15">
        <v>30000</v>
      </c>
      <c r="G607" s="15">
        <v>23000</v>
      </c>
      <c r="H607" s="51">
        <v>23000</v>
      </c>
      <c r="I607" s="51">
        <v>23000</v>
      </c>
      <c r="J607" s="51">
        <v>6980.09</v>
      </c>
      <c r="K607" s="53">
        <f t="shared" si="13"/>
        <v>30.34821739130435</v>
      </c>
      <c r="L607" s="16"/>
    </row>
    <row r="608" spans="1:12" ht="24.75" customHeight="1">
      <c r="A608" s="9">
        <v>602</v>
      </c>
      <c r="B608" s="9"/>
      <c r="C608" s="9"/>
      <c r="D608" s="9"/>
      <c r="E608" s="14" t="s">
        <v>739</v>
      </c>
      <c r="F608" s="15">
        <v>10600</v>
      </c>
      <c r="G608" s="15">
        <v>20000</v>
      </c>
      <c r="H608" s="51">
        <v>35000</v>
      </c>
      <c r="I608" s="51">
        <v>35000</v>
      </c>
      <c r="J608" s="51">
        <v>3201.21</v>
      </c>
      <c r="K608" s="53">
        <f t="shared" si="13"/>
        <v>9.146314285714286</v>
      </c>
      <c r="L608" s="16"/>
    </row>
    <row r="609" spans="1:12" ht="25.5">
      <c r="A609" s="9">
        <v>603</v>
      </c>
      <c r="B609" s="9"/>
      <c r="C609" s="9"/>
      <c r="D609" s="9"/>
      <c r="E609" s="14" t="s">
        <v>638</v>
      </c>
      <c r="F609" s="15">
        <v>20000</v>
      </c>
      <c r="G609" s="15">
        <v>20000</v>
      </c>
      <c r="H609" s="51">
        <v>25000</v>
      </c>
      <c r="I609" s="51">
        <v>25000</v>
      </c>
      <c r="J609" s="51">
        <v>5792.79</v>
      </c>
      <c r="K609" s="53">
        <f t="shared" si="13"/>
        <v>23.17116</v>
      </c>
      <c r="L609" s="16"/>
    </row>
    <row r="610" spans="1:12" ht="12.75">
      <c r="A610" s="9">
        <v>604</v>
      </c>
      <c r="B610" s="9" t="s">
        <v>264</v>
      </c>
      <c r="C610" s="9" t="s">
        <v>265</v>
      </c>
      <c r="D610" s="9">
        <v>4260</v>
      </c>
      <c r="E610" s="14" t="s">
        <v>276</v>
      </c>
      <c r="F610" s="15">
        <f>SUM(F611:F613)</f>
        <v>47000</v>
      </c>
      <c r="G610" s="15">
        <f>SUM(G611:G613)</f>
        <v>66500</v>
      </c>
      <c r="H610" s="51">
        <f>SUM(H611:H613)</f>
        <v>72000</v>
      </c>
      <c r="I610" s="51">
        <f>SUM(I611:I613)</f>
        <v>72000</v>
      </c>
      <c r="J610" s="51">
        <f>SUM(J611:J613)</f>
        <v>51875.31999999999</v>
      </c>
      <c r="K610" s="53">
        <f t="shared" si="13"/>
        <v>72.04905555555554</v>
      </c>
      <c r="L610" s="16"/>
    </row>
    <row r="611" spans="1:12" ht="12.75">
      <c r="A611" s="9">
        <v>605</v>
      </c>
      <c r="B611" s="9"/>
      <c r="C611" s="9"/>
      <c r="D611" s="9"/>
      <c r="E611" s="14" t="s">
        <v>191</v>
      </c>
      <c r="F611" s="15">
        <v>15000</v>
      </c>
      <c r="G611" s="15">
        <v>16500</v>
      </c>
      <c r="H611" s="51">
        <v>17000</v>
      </c>
      <c r="I611" s="51">
        <v>17000</v>
      </c>
      <c r="J611" s="51">
        <v>16402.73</v>
      </c>
      <c r="K611" s="53">
        <f t="shared" si="13"/>
        <v>96.48664705882352</v>
      </c>
      <c r="L611" s="16"/>
    </row>
    <row r="612" spans="1:12" ht="12.75">
      <c r="A612" s="9">
        <v>606</v>
      </c>
      <c r="B612" s="9"/>
      <c r="C612" s="9"/>
      <c r="D612" s="9"/>
      <c r="E612" s="14" t="s">
        <v>192</v>
      </c>
      <c r="F612" s="15">
        <v>20000</v>
      </c>
      <c r="G612" s="15">
        <v>30000</v>
      </c>
      <c r="H612" s="51">
        <v>30000</v>
      </c>
      <c r="I612" s="51">
        <v>30000</v>
      </c>
      <c r="J612" s="51">
        <v>17737.17</v>
      </c>
      <c r="K612" s="53">
        <f t="shared" si="13"/>
        <v>59.1239</v>
      </c>
      <c r="L612" s="16"/>
    </row>
    <row r="613" spans="1:12" ht="12.75">
      <c r="A613" s="9">
        <v>607</v>
      </c>
      <c r="B613" s="9"/>
      <c r="C613" s="9"/>
      <c r="D613" s="9"/>
      <c r="E613" s="14" t="s">
        <v>193</v>
      </c>
      <c r="F613" s="15">
        <v>12000</v>
      </c>
      <c r="G613" s="15">
        <v>20000</v>
      </c>
      <c r="H613" s="51">
        <v>25000</v>
      </c>
      <c r="I613" s="51">
        <v>25000</v>
      </c>
      <c r="J613" s="51">
        <v>17735.42</v>
      </c>
      <c r="K613" s="53">
        <f t="shared" si="13"/>
        <v>70.94167999999999</v>
      </c>
      <c r="L613" s="16"/>
    </row>
    <row r="614" spans="1:12" ht="12.75">
      <c r="A614" s="9">
        <v>608</v>
      </c>
      <c r="B614" s="9" t="s">
        <v>264</v>
      </c>
      <c r="C614" s="9" t="s">
        <v>265</v>
      </c>
      <c r="D614" s="9">
        <v>4270</v>
      </c>
      <c r="E614" s="14" t="s">
        <v>277</v>
      </c>
      <c r="F614" s="15">
        <f>SUM(F615:F617)</f>
        <v>11100</v>
      </c>
      <c r="G614" s="15">
        <f>SUM(G615:G617)</f>
        <v>21000</v>
      </c>
      <c r="H614" s="51">
        <f>SUM(H615:H617)</f>
        <v>16000</v>
      </c>
      <c r="I614" s="51">
        <f>SUM(I615:I617)</f>
        <v>16000</v>
      </c>
      <c r="J614" s="51">
        <f>SUM(J615:J617)</f>
        <v>6768.460000000001</v>
      </c>
      <c r="K614" s="53">
        <f t="shared" si="13"/>
        <v>42.30287500000001</v>
      </c>
      <c r="L614" s="16"/>
    </row>
    <row r="615" spans="1:12" ht="27" customHeight="1">
      <c r="A615" s="9">
        <v>609</v>
      </c>
      <c r="B615" s="9"/>
      <c r="C615" s="9"/>
      <c r="D615" s="9"/>
      <c r="E615" s="14" t="s">
        <v>635</v>
      </c>
      <c r="F615" s="15">
        <v>3000</v>
      </c>
      <c r="G615" s="15">
        <v>10000</v>
      </c>
      <c r="H615" s="51">
        <v>5000</v>
      </c>
      <c r="I615" s="51">
        <v>5000</v>
      </c>
      <c r="J615" s="51">
        <v>1598.2</v>
      </c>
      <c r="K615" s="53">
        <f t="shared" si="13"/>
        <v>31.964000000000002</v>
      </c>
      <c r="L615" s="16"/>
    </row>
    <row r="616" spans="1:12" ht="26.25" customHeight="1">
      <c r="A616" s="9">
        <v>610</v>
      </c>
      <c r="B616" s="9"/>
      <c r="C616" s="9"/>
      <c r="D616" s="9"/>
      <c r="E616" s="14" t="s">
        <v>636</v>
      </c>
      <c r="F616" s="15">
        <v>4100</v>
      </c>
      <c r="G616" s="15">
        <v>6000</v>
      </c>
      <c r="H616" s="51">
        <v>6000</v>
      </c>
      <c r="I616" s="51">
        <v>6000</v>
      </c>
      <c r="J616" s="51">
        <v>1180.98</v>
      </c>
      <c r="K616" s="53">
        <f t="shared" si="13"/>
        <v>19.683</v>
      </c>
      <c r="L616" s="16"/>
    </row>
    <row r="617" spans="1:12" ht="25.5">
      <c r="A617" s="9">
        <v>611</v>
      </c>
      <c r="B617" s="9"/>
      <c r="C617" s="9"/>
      <c r="D617" s="9"/>
      <c r="E617" s="14" t="s">
        <v>640</v>
      </c>
      <c r="F617" s="15">
        <v>4000</v>
      </c>
      <c r="G617" s="15">
        <v>5000</v>
      </c>
      <c r="H617" s="51">
        <v>5000</v>
      </c>
      <c r="I617" s="51">
        <v>5000</v>
      </c>
      <c r="J617" s="51">
        <v>3989.28</v>
      </c>
      <c r="K617" s="53">
        <f t="shared" si="13"/>
        <v>79.7856</v>
      </c>
      <c r="L617" s="16"/>
    </row>
    <row r="618" spans="1:12" ht="12.75">
      <c r="A618" s="9">
        <v>612</v>
      </c>
      <c r="B618" s="9"/>
      <c r="C618" s="9"/>
      <c r="D618" s="9">
        <v>4280</v>
      </c>
      <c r="E618" s="14" t="s">
        <v>141</v>
      </c>
      <c r="F618" s="15">
        <f>SUM(F619:F621)</f>
        <v>4900</v>
      </c>
      <c r="G618" s="15">
        <f>SUM(G619:G621)</f>
        <v>3000</v>
      </c>
      <c r="H618" s="51">
        <f>SUM(H619:H621)</f>
        <v>3000</v>
      </c>
      <c r="I618" s="51">
        <f>SUM(I619:I621)</f>
        <v>3000</v>
      </c>
      <c r="J618" s="51">
        <f>SUM(J619:J621)</f>
        <v>250</v>
      </c>
      <c r="K618" s="53">
        <f t="shared" si="13"/>
        <v>8.333333333333332</v>
      </c>
      <c r="L618" s="16"/>
    </row>
    <row r="619" spans="1:12" ht="28.5" customHeight="1">
      <c r="A619" s="9">
        <v>613</v>
      </c>
      <c r="B619" s="9"/>
      <c r="C619" s="9"/>
      <c r="D619" s="9"/>
      <c r="E619" s="14" t="s">
        <v>648</v>
      </c>
      <c r="F619" s="15">
        <v>2100</v>
      </c>
      <c r="G619" s="15">
        <v>1000</v>
      </c>
      <c r="H619" s="51">
        <v>1000</v>
      </c>
      <c r="I619" s="51">
        <v>1000</v>
      </c>
      <c r="J619" s="51">
        <v>150</v>
      </c>
      <c r="K619" s="53">
        <f t="shared" si="13"/>
        <v>15</v>
      </c>
      <c r="L619" s="16"/>
    </row>
    <row r="620" spans="1:12" ht="27" customHeight="1">
      <c r="A620" s="9">
        <v>614</v>
      </c>
      <c r="B620" s="9"/>
      <c r="C620" s="9"/>
      <c r="D620" s="9"/>
      <c r="E620" s="14" t="s">
        <v>647</v>
      </c>
      <c r="F620" s="15">
        <v>1600</v>
      </c>
      <c r="G620" s="15">
        <v>1500</v>
      </c>
      <c r="H620" s="51">
        <v>1500</v>
      </c>
      <c r="I620" s="51">
        <v>1500</v>
      </c>
      <c r="J620" s="51">
        <v>100</v>
      </c>
      <c r="K620" s="53">
        <f t="shared" si="13"/>
        <v>6.666666666666667</v>
      </c>
      <c r="L620" s="16"/>
    </row>
    <row r="621" spans="1:12" ht="24.75" customHeight="1">
      <c r="A621" s="9">
        <v>615</v>
      </c>
      <c r="B621" s="9"/>
      <c r="C621" s="9"/>
      <c r="D621" s="9"/>
      <c r="E621" s="14" t="s">
        <v>646</v>
      </c>
      <c r="F621" s="15">
        <v>1200</v>
      </c>
      <c r="G621" s="15">
        <v>500</v>
      </c>
      <c r="H621" s="51">
        <v>500</v>
      </c>
      <c r="I621" s="51">
        <v>500</v>
      </c>
      <c r="J621" s="51">
        <v>0</v>
      </c>
      <c r="K621" s="53">
        <f t="shared" si="13"/>
        <v>0</v>
      </c>
      <c r="L621" s="16"/>
    </row>
    <row r="622" spans="1:12" ht="12.75">
      <c r="A622" s="9">
        <v>616</v>
      </c>
      <c r="B622" s="9" t="s">
        <v>264</v>
      </c>
      <c r="C622" s="9" t="s">
        <v>265</v>
      </c>
      <c r="D622" s="9">
        <v>4300</v>
      </c>
      <c r="E622" s="14" t="s">
        <v>327</v>
      </c>
      <c r="F622" s="15">
        <f>SUM(F623:F625)</f>
        <v>46700</v>
      </c>
      <c r="G622" s="15">
        <f>SUM(G623:G625)</f>
        <v>50000</v>
      </c>
      <c r="H622" s="51">
        <f>SUM(H623:H625)</f>
        <v>57000</v>
      </c>
      <c r="I622" s="51">
        <f>SUM(I623:I625)</f>
        <v>57000</v>
      </c>
      <c r="J622" s="51">
        <f>SUM(J623:J625)</f>
        <v>23653.61</v>
      </c>
      <c r="K622" s="53">
        <f t="shared" si="13"/>
        <v>41.49756140350877</v>
      </c>
      <c r="L622" s="16"/>
    </row>
    <row r="623" spans="1:12" ht="25.5">
      <c r="A623" s="9">
        <v>617</v>
      </c>
      <c r="B623" s="9"/>
      <c r="C623" s="9"/>
      <c r="D623" s="9"/>
      <c r="E623" s="14" t="s">
        <v>213</v>
      </c>
      <c r="F623" s="15">
        <v>15700</v>
      </c>
      <c r="G623" s="15">
        <v>15000</v>
      </c>
      <c r="H623" s="51">
        <v>12000</v>
      </c>
      <c r="I623" s="51">
        <v>12000</v>
      </c>
      <c r="J623" s="51">
        <v>8835.8</v>
      </c>
      <c r="K623" s="53">
        <f t="shared" si="13"/>
        <v>73.63166666666666</v>
      </c>
      <c r="L623" s="16"/>
    </row>
    <row r="624" spans="1:12" ht="38.25">
      <c r="A624" s="9">
        <v>618</v>
      </c>
      <c r="B624" s="9"/>
      <c r="C624" s="9"/>
      <c r="D624" s="9"/>
      <c r="E624" s="14" t="s">
        <v>397</v>
      </c>
      <c r="F624" s="15">
        <v>18000</v>
      </c>
      <c r="G624" s="15">
        <v>20000</v>
      </c>
      <c r="H624" s="51">
        <v>30000</v>
      </c>
      <c r="I624" s="51">
        <v>30000</v>
      </c>
      <c r="J624" s="51">
        <v>10279.86</v>
      </c>
      <c r="K624" s="53">
        <f t="shared" si="13"/>
        <v>34.266200000000005</v>
      </c>
      <c r="L624" s="16"/>
    </row>
    <row r="625" spans="1:12" ht="25.5">
      <c r="A625" s="9">
        <v>619</v>
      </c>
      <c r="B625" s="9"/>
      <c r="C625" s="9"/>
      <c r="D625" s="9"/>
      <c r="E625" s="14" t="s">
        <v>645</v>
      </c>
      <c r="F625" s="15">
        <v>13000</v>
      </c>
      <c r="G625" s="15">
        <v>15000</v>
      </c>
      <c r="H625" s="51">
        <v>15000</v>
      </c>
      <c r="I625" s="51">
        <v>15000</v>
      </c>
      <c r="J625" s="51">
        <v>4537.95</v>
      </c>
      <c r="K625" s="53">
        <f t="shared" si="13"/>
        <v>30.252999999999997</v>
      </c>
      <c r="L625" s="16"/>
    </row>
    <row r="626" spans="1:12" ht="25.5">
      <c r="A626" s="9">
        <v>620</v>
      </c>
      <c r="B626" s="9"/>
      <c r="C626" s="9"/>
      <c r="D626" s="9">
        <v>4370</v>
      </c>
      <c r="E626" s="14" t="s">
        <v>618</v>
      </c>
      <c r="F626" s="15">
        <f>SUM(F627:F629)</f>
        <v>206095</v>
      </c>
      <c r="G626" s="15">
        <f>SUM(G627+G628)</f>
        <v>6800</v>
      </c>
      <c r="H626" s="51">
        <f>SUM(H627+H628)</f>
        <v>5500</v>
      </c>
      <c r="I626" s="51">
        <f>SUM(I627+I628)</f>
        <v>5500</v>
      </c>
      <c r="J626" s="51">
        <f>SUM(J627+J628)</f>
        <v>1822.63</v>
      </c>
      <c r="K626" s="53">
        <f t="shared" si="13"/>
        <v>33.13872727272727</v>
      </c>
      <c r="L626" s="16"/>
    </row>
    <row r="627" spans="1:12" ht="27" customHeight="1">
      <c r="A627" s="9">
        <v>621</v>
      </c>
      <c r="B627" s="9"/>
      <c r="C627" s="9"/>
      <c r="D627" s="9"/>
      <c r="E627" s="14" t="s">
        <v>641</v>
      </c>
      <c r="F627" s="15">
        <v>116500</v>
      </c>
      <c r="G627" s="15">
        <v>3800</v>
      </c>
      <c r="H627" s="51">
        <v>2500</v>
      </c>
      <c r="I627" s="51">
        <v>2500</v>
      </c>
      <c r="J627" s="51">
        <v>767.91</v>
      </c>
      <c r="K627" s="53">
        <f t="shared" si="13"/>
        <v>30.7164</v>
      </c>
      <c r="L627" s="16"/>
    </row>
    <row r="628" spans="1:12" ht="25.5" customHeight="1">
      <c r="A628" s="9">
        <v>622</v>
      </c>
      <c r="B628" s="9"/>
      <c r="C628" s="9"/>
      <c r="D628" s="9"/>
      <c r="E628" s="14" t="s">
        <v>642</v>
      </c>
      <c r="F628" s="15">
        <v>81295</v>
      </c>
      <c r="G628" s="15">
        <v>3000</v>
      </c>
      <c r="H628" s="51">
        <v>3000</v>
      </c>
      <c r="I628" s="51">
        <v>3000</v>
      </c>
      <c r="J628" s="51">
        <v>1054.72</v>
      </c>
      <c r="K628" s="53">
        <f t="shared" si="13"/>
        <v>35.157333333333334</v>
      </c>
      <c r="L628" s="16"/>
    </row>
    <row r="629" spans="1:12" ht="12.75">
      <c r="A629" s="9">
        <v>623</v>
      </c>
      <c r="B629" s="9" t="s">
        <v>264</v>
      </c>
      <c r="C629" s="9" t="s">
        <v>265</v>
      </c>
      <c r="D629" s="9">
        <v>4410</v>
      </c>
      <c r="E629" s="14" t="s">
        <v>383</v>
      </c>
      <c r="F629" s="15">
        <f>SUM(F630:F632)</f>
        <v>8300</v>
      </c>
      <c r="G629" s="15">
        <f>SUM(G630:G632)</f>
        <v>6000</v>
      </c>
      <c r="H629" s="51">
        <f>SUM(H630:H632)</f>
        <v>5500</v>
      </c>
      <c r="I629" s="51">
        <f>SUM(I630:I632)</f>
        <v>5500</v>
      </c>
      <c r="J629" s="51">
        <f>SUM(J630:J632)</f>
        <v>3318.2999999999997</v>
      </c>
      <c r="K629" s="53">
        <f t="shared" si="13"/>
        <v>60.33272727272727</v>
      </c>
      <c r="L629" s="16"/>
    </row>
    <row r="630" spans="1:12" ht="38.25">
      <c r="A630" s="9">
        <v>624</v>
      </c>
      <c r="B630" s="9"/>
      <c r="C630" s="9"/>
      <c r="D630" s="9"/>
      <c r="E630" s="14" t="s">
        <v>714</v>
      </c>
      <c r="F630" s="15">
        <v>2800</v>
      </c>
      <c r="G630" s="15">
        <v>1000</v>
      </c>
      <c r="H630" s="51">
        <v>1000</v>
      </c>
      <c r="I630" s="51">
        <v>1000</v>
      </c>
      <c r="J630" s="51">
        <v>620.2</v>
      </c>
      <c r="K630" s="53">
        <f t="shared" si="13"/>
        <v>62.02000000000001</v>
      </c>
      <c r="L630" s="16"/>
    </row>
    <row r="631" spans="1:12" ht="12.75">
      <c r="A631" s="9">
        <v>625</v>
      </c>
      <c r="B631" s="9"/>
      <c r="C631" s="9"/>
      <c r="D631" s="9"/>
      <c r="E631" s="14" t="s">
        <v>574</v>
      </c>
      <c r="F631" s="15">
        <v>4400</v>
      </c>
      <c r="G631" s="15">
        <v>2500</v>
      </c>
      <c r="H631" s="51">
        <v>2500</v>
      </c>
      <c r="I631" s="51">
        <v>2500</v>
      </c>
      <c r="J631" s="51">
        <v>1863.71</v>
      </c>
      <c r="K631" s="53">
        <f t="shared" si="13"/>
        <v>74.5484</v>
      </c>
      <c r="L631" s="16"/>
    </row>
    <row r="632" spans="1:12" ht="38.25">
      <c r="A632" s="9">
        <v>626</v>
      </c>
      <c r="B632" s="9"/>
      <c r="C632" s="9"/>
      <c r="D632" s="9"/>
      <c r="E632" s="14" t="s">
        <v>748</v>
      </c>
      <c r="F632" s="15">
        <v>1100</v>
      </c>
      <c r="G632" s="15">
        <v>2500</v>
      </c>
      <c r="H632" s="51">
        <v>2000</v>
      </c>
      <c r="I632" s="51">
        <v>2000</v>
      </c>
      <c r="J632" s="51">
        <v>834.39</v>
      </c>
      <c r="K632" s="53">
        <f t="shared" si="13"/>
        <v>41.7195</v>
      </c>
      <c r="L632" s="16"/>
    </row>
    <row r="633" spans="1:12" ht="12.75">
      <c r="A633" s="9">
        <v>627</v>
      </c>
      <c r="B633" s="9"/>
      <c r="C633" s="9"/>
      <c r="D633" s="9">
        <v>4420</v>
      </c>
      <c r="E633" s="14" t="s">
        <v>64</v>
      </c>
      <c r="F633" s="15">
        <f>SUM(F634+F635)</f>
        <v>7000</v>
      </c>
      <c r="G633" s="15">
        <f>SUM(G634+G635)</f>
        <v>3300</v>
      </c>
      <c r="H633" s="51">
        <f>SUM(H634+H635)</f>
        <v>3300</v>
      </c>
      <c r="I633" s="51">
        <f>SUM(I634+I635)</f>
        <v>3300</v>
      </c>
      <c r="J633" s="51">
        <f>SUM(J634+J635)</f>
        <v>146.24</v>
      </c>
      <c r="K633" s="53">
        <f t="shared" si="13"/>
        <v>4.431515151515152</v>
      </c>
      <c r="L633" s="16"/>
    </row>
    <row r="634" spans="1:12" ht="25.5">
      <c r="A634" s="9">
        <v>628</v>
      </c>
      <c r="B634" s="9"/>
      <c r="C634" s="9"/>
      <c r="D634" s="9"/>
      <c r="E634" s="14" t="s">
        <v>194</v>
      </c>
      <c r="F634" s="15">
        <v>2000</v>
      </c>
      <c r="G634" s="15">
        <v>2000</v>
      </c>
      <c r="H634" s="51">
        <v>2000</v>
      </c>
      <c r="I634" s="51">
        <v>2000</v>
      </c>
      <c r="J634" s="51">
        <v>0</v>
      </c>
      <c r="K634" s="53">
        <f t="shared" si="13"/>
        <v>0</v>
      </c>
      <c r="L634" s="16"/>
    </row>
    <row r="635" spans="1:12" ht="25.5">
      <c r="A635" s="9">
        <v>629</v>
      </c>
      <c r="B635" s="9"/>
      <c r="C635" s="9"/>
      <c r="D635" s="9"/>
      <c r="E635" s="14" t="s">
        <v>195</v>
      </c>
      <c r="F635" s="15">
        <v>5000</v>
      </c>
      <c r="G635" s="15">
        <v>1300</v>
      </c>
      <c r="H635" s="51">
        <v>1300</v>
      </c>
      <c r="I635" s="51">
        <v>1300</v>
      </c>
      <c r="J635" s="51">
        <v>146.24</v>
      </c>
      <c r="K635" s="53">
        <f t="shared" si="13"/>
        <v>11.24923076923077</v>
      </c>
      <c r="L635" s="16"/>
    </row>
    <row r="636" spans="1:12" ht="12.75">
      <c r="A636" s="9">
        <v>630</v>
      </c>
      <c r="B636" s="9" t="s">
        <v>264</v>
      </c>
      <c r="C636" s="9" t="s">
        <v>265</v>
      </c>
      <c r="D636" s="9">
        <v>4430</v>
      </c>
      <c r="E636" s="14" t="s">
        <v>328</v>
      </c>
      <c r="F636" s="15">
        <f>SUM(F637:F638)</f>
        <v>4500</v>
      </c>
      <c r="G636" s="15">
        <f>SUM(G637:G639)</f>
        <v>5500</v>
      </c>
      <c r="H636" s="51">
        <f>SUM(H637:H639)</f>
        <v>5200</v>
      </c>
      <c r="I636" s="51">
        <f>SUM(I637:I639)</f>
        <v>5200</v>
      </c>
      <c r="J636" s="51">
        <f>SUM(J637:J639)</f>
        <v>2224</v>
      </c>
      <c r="K636" s="53">
        <f t="shared" si="13"/>
        <v>42.769230769230774</v>
      </c>
      <c r="L636" s="16"/>
    </row>
    <row r="637" spans="1:12" ht="12.75">
      <c r="A637" s="9">
        <v>631</v>
      </c>
      <c r="B637" s="9"/>
      <c r="C637" s="9"/>
      <c r="D637" s="9"/>
      <c r="E637" s="14" t="s">
        <v>749</v>
      </c>
      <c r="F637" s="15">
        <v>2500</v>
      </c>
      <c r="G637" s="15">
        <v>1500</v>
      </c>
      <c r="H637" s="51">
        <v>1600</v>
      </c>
      <c r="I637" s="51">
        <v>1600</v>
      </c>
      <c r="J637" s="51">
        <v>978</v>
      </c>
      <c r="K637" s="53">
        <f t="shared" si="13"/>
        <v>61.12499999999999</v>
      </c>
      <c r="L637" s="16"/>
    </row>
    <row r="638" spans="1:12" ht="12.75">
      <c r="A638" s="9">
        <v>632</v>
      </c>
      <c r="B638" s="9"/>
      <c r="C638" s="9"/>
      <c r="D638" s="9"/>
      <c r="E638" s="14" t="s">
        <v>750</v>
      </c>
      <c r="F638" s="15">
        <v>2000</v>
      </c>
      <c r="G638" s="15">
        <v>3000</v>
      </c>
      <c r="H638" s="51">
        <v>3000</v>
      </c>
      <c r="I638" s="51">
        <v>3000</v>
      </c>
      <c r="J638" s="51">
        <v>1246</v>
      </c>
      <c r="K638" s="53">
        <f t="shared" si="13"/>
        <v>41.53333333333333</v>
      </c>
      <c r="L638" s="16"/>
    </row>
    <row r="639" spans="1:12" ht="12.75">
      <c r="A639" s="9">
        <v>633</v>
      </c>
      <c r="B639" s="9"/>
      <c r="C639" s="9"/>
      <c r="D639" s="9"/>
      <c r="E639" s="14" t="s">
        <v>13</v>
      </c>
      <c r="F639" s="15"/>
      <c r="G639" s="15">
        <v>1000</v>
      </c>
      <c r="H639" s="51">
        <v>600</v>
      </c>
      <c r="I639" s="51">
        <v>600</v>
      </c>
      <c r="J639" s="51">
        <v>0</v>
      </c>
      <c r="K639" s="53">
        <f t="shared" si="13"/>
        <v>0</v>
      </c>
      <c r="L639" s="16"/>
    </row>
    <row r="640" spans="1:12" ht="12" customHeight="1">
      <c r="A640" s="9">
        <v>634</v>
      </c>
      <c r="B640" s="9"/>
      <c r="C640" s="9"/>
      <c r="D640" s="9">
        <v>4440</v>
      </c>
      <c r="E640" s="14" t="s">
        <v>407</v>
      </c>
      <c r="F640" s="15">
        <f>SUM(F641:F643)</f>
        <v>123256</v>
      </c>
      <c r="G640" s="15">
        <f>SUM(G641:G643)</f>
        <v>144412</v>
      </c>
      <c r="H640" s="51">
        <f>SUM(H641:H643)</f>
        <v>164474</v>
      </c>
      <c r="I640" s="51">
        <f>SUM(I641:I643)</f>
        <v>157893</v>
      </c>
      <c r="J640" s="51">
        <f>SUM(J641:J643)</f>
        <v>118420</v>
      </c>
      <c r="K640" s="53">
        <f t="shared" si="13"/>
        <v>75.00015833507501</v>
      </c>
      <c r="L640" s="16"/>
    </row>
    <row r="641" spans="1:12" ht="37.5" customHeight="1">
      <c r="A641" s="9">
        <v>635</v>
      </c>
      <c r="B641" s="9"/>
      <c r="C641" s="9"/>
      <c r="D641" s="9"/>
      <c r="E641" s="14" t="s">
        <v>711</v>
      </c>
      <c r="F641" s="15">
        <v>56054</v>
      </c>
      <c r="G641" s="15">
        <v>64435</v>
      </c>
      <c r="H641" s="51">
        <v>67102</v>
      </c>
      <c r="I641" s="51">
        <v>64527</v>
      </c>
      <c r="J641" s="51">
        <v>48395</v>
      </c>
      <c r="K641" s="53">
        <f t="shared" si="13"/>
        <v>74.99961256528275</v>
      </c>
      <c r="L641" s="16"/>
    </row>
    <row r="642" spans="1:12" ht="39.75" customHeight="1">
      <c r="A642" s="9">
        <v>636</v>
      </c>
      <c r="B642" s="9"/>
      <c r="C642" s="9"/>
      <c r="D642" s="9"/>
      <c r="E642" s="14" t="s">
        <v>644</v>
      </c>
      <c r="F642" s="15">
        <v>46650</v>
      </c>
      <c r="G642" s="15">
        <v>43764</v>
      </c>
      <c r="H642" s="51">
        <v>54092</v>
      </c>
      <c r="I642" s="51">
        <v>51945</v>
      </c>
      <c r="J642" s="51">
        <v>38959</v>
      </c>
      <c r="K642" s="53">
        <f t="shared" si="13"/>
        <v>75.0004812782751</v>
      </c>
      <c r="L642" s="16"/>
    </row>
    <row r="643" spans="1:12" ht="40.5" customHeight="1">
      <c r="A643" s="9">
        <v>637</v>
      </c>
      <c r="B643" s="9"/>
      <c r="C643" s="9"/>
      <c r="D643" s="9"/>
      <c r="E643" s="14" t="s">
        <v>712</v>
      </c>
      <c r="F643" s="15">
        <v>20552</v>
      </c>
      <c r="G643" s="15">
        <v>36213</v>
      </c>
      <c r="H643" s="51">
        <v>43280</v>
      </c>
      <c r="I643" s="51">
        <v>41421</v>
      </c>
      <c r="J643" s="51">
        <v>31066</v>
      </c>
      <c r="K643" s="53">
        <f t="shared" si="13"/>
        <v>75.00060355858139</v>
      </c>
      <c r="L643" s="16"/>
    </row>
    <row r="644" spans="1:12" ht="12.75" customHeight="1">
      <c r="A644" s="9">
        <v>638</v>
      </c>
      <c r="B644" s="9"/>
      <c r="C644" s="9"/>
      <c r="D644" s="9">
        <v>4700</v>
      </c>
      <c r="E644" s="14" t="s">
        <v>689</v>
      </c>
      <c r="F644" s="15"/>
      <c r="G644" s="15">
        <f>SUM(G645:G646)</f>
        <v>1200</v>
      </c>
      <c r="H644" s="51">
        <f>SUM(H645:H646)</f>
        <v>1200</v>
      </c>
      <c r="I644" s="51">
        <f>SUM(I645:I646)</f>
        <v>1200</v>
      </c>
      <c r="J644" s="51">
        <f>SUM(J645:J646)</f>
        <v>195</v>
      </c>
      <c r="K644" s="53">
        <f t="shared" si="13"/>
        <v>16.25</v>
      </c>
      <c r="L644" s="16"/>
    </row>
    <row r="645" spans="1:12" ht="12.75" customHeight="1">
      <c r="A645" s="9">
        <v>639</v>
      </c>
      <c r="B645" s="9"/>
      <c r="C645" s="9"/>
      <c r="D645" s="9"/>
      <c r="E645" s="14" t="s">
        <v>196</v>
      </c>
      <c r="F645" s="15"/>
      <c r="G645" s="15">
        <v>500</v>
      </c>
      <c r="H645" s="51">
        <v>500</v>
      </c>
      <c r="I645" s="51">
        <v>500</v>
      </c>
      <c r="J645" s="51">
        <v>0</v>
      </c>
      <c r="K645" s="53">
        <f t="shared" si="13"/>
        <v>0</v>
      </c>
      <c r="L645" s="16"/>
    </row>
    <row r="646" spans="1:12" ht="12.75" customHeight="1">
      <c r="A646" s="9">
        <v>640</v>
      </c>
      <c r="B646" s="9"/>
      <c r="C646" s="9"/>
      <c r="D646" s="9"/>
      <c r="E646" s="14" t="s">
        <v>197</v>
      </c>
      <c r="F646" s="15"/>
      <c r="G646" s="15">
        <v>700</v>
      </c>
      <c r="H646" s="51">
        <v>700</v>
      </c>
      <c r="I646" s="51">
        <v>700</v>
      </c>
      <c r="J646" s="51">
        <v>195</v>
      </c>
      <c r="K646" s="53">
        <f t="shared" si="13"/>
        <v>27.857142857142858</v>
      </c>
      <c r="L646" s="16"/>
    </row>
    <row r="647" spans="1:12" ht="24.75" customHeight="1">
      <c r="A647" s="9">
        <v>641</v>
      </c>
      <c r="B647" s="9"/>
      <c r="C647" s="9"/>
      <c r="D647" s="9">
        <v>4740</v>
      </c>
      <c r="E647" s="14" t="s">
        <v>123</v>
      </c>
      <c r="F647" s="15"/>
      <c r="G647" s="15">
        <f>SUM(G648:G650)</f>
        <v>10500</v>
      </c>
      <c r="H647" s="51">
        <f>SUM(H648:H650)</f>
        <v>6000</v>
      </c>
      <c r="I647" s="51">
        <f>SUM(I648:I650)</f>
        <v>6000</v>
      </c>
      <c r="J647" s="51">
        <f>SUM(J648:J650)</f>
        <v>1000.4</v>
      </c>
      <c r="K647" s="53">
        <f t="shared" si="13"/>
        <v>16.673333333333332</v>
      </c>
      <c r="L647" s="16"/>
    </row>
    <row r="648" spans="1:12" ht="28.5" customHeight="1">
      <c r="A648" s="9">
        <v>642</v>
      </c>
      <c r="B648" s="9"/>
      <c r="C648" s="9"/>
      <c r="D648" s="9"/>
      <c r="E648" s="14" t="s">
        <v>183</v>
      </c>
      <c r="F648" s="15"/>
      <c r="G648" s="15">
        <v>4000</v>
      </c>
      <c r="H648" s="51">
        <v>2000</v>
      </c>
      <c r="I648" s="51">
        <v>2000</v>
      </c>
      <c r="J648" s="51">
        <v>0</v>
      </c>
      <c r="K648" s="53">
        <f aca="true" t="shared" si="14" ref="K648:K711">SUM(J648/I648)*100</f>
        <v>0</v>
      </c>
      <c r="L648" s="16"/>
    </row>
    <row r="649" spans="1:12" ht="30.75" customHeight="1">
      <c r="A649" s="9">
        <v>643</v>
      </c>
      <c r="B649" s="9"/>
      <c r="C649" s="9"/>
      <c r="D649" s="9"/>
      <c r="E649" s="14" t="s">
        <v>198</v>
      </c>
      <c r="F649" s="15"/>
      <c r="G649" s="15">
        <v>3500</v>
      </c>
      <c r="H649" s="51">
        <v>2000</v>
      </c>
      <c r="I649" s="51">
        <v>2000</v>
      </c>
      <c r="J649" s="51">
        <v>1000.4</v>
      </c>
      <c r="K649" s="53">
        <f t="shared" si="14"/>
        <v>50.019999999999996</v>
      </c>
      <c r="L649" s="16"/>
    </row>
    <row r="650" spans="1:12" ht="30.75" customHeight="1">
      <c r="A650" s="9">
        <v>644</v>
      </c>
      <c r="B650" s="9"/>
      <c r="C650" s="9"/>
      <c r="D650" s="9"/>
      <c r="E650" s="14" t="s">
        <v>184</v>
      </c>
      <c r="F650" s="15"/>
      <c r="G650" s="15">
        <v>3000</v>
      </c>
      <c r="H650" s="51">
        <v>2000</v>
      </c>
      <c r="I650" s="51">
        <v>2000</v>
      </c>
      <c r="J650" s="51">
        <v>0</v>
      </c>
      <c r="K650" s="53">
        <f t="shared" si="14"/>
        <v>0</v>
      </c>
      <c r="L650" s="16"/>
    </row>
    <row r="651" spans="1:12" ht="12.75" customHeight="1">
      <c r="A651" s="9">
        <v>645</v>
      </c>
      <c r="B651" s="9"/>
      <c r="C651" s="9"/>
      <c r="D651" s="9">
        <v>4750</v>
      </c>
      <c r="E651" s="14" t="s">
        <v>667</v>
      </c>
      <c r="F651" s="15"/>
      <c r="G651" s="15">
        <f>SUM(G652:G654)</f>
        <v>7000</v>
      </c>
      <c r="H651" s="51">
        <f>SUM(H652:H654)</f>
        <v>12500</v>
      </c>
      <c r="I651" s="51">
        <f>SUM(I652:I654)</f>
        <v>12500</v>
      </c>
      <c r="J651" s="51">
        <f>SUM(J652:J654)</f>
        <v>5305.97</v>
      </c>
      <c r="K651" s="53">
        <f t="shared" si="14"/>
        <v>42.44776</v>
      </c>
      <c r="L651" s="16"/>
    </row>
    <row r="652" spans="1:12" ht="12.75" customHeight="1">
      <c r="A652" s="9">
        <v>646</v>
      </c>
      <c r="B652" s="9"/>
      <c r="C652" s="9"/>
      <c r="D652" s="9"/>
      <c r="E652" s="14" t="s">
        <v>186</v>
      </c>
      <c r="F652" s="15"/>
      <c r="G652" s="15">
        <v>2000</v>
      </c>
      <c r="H652" s="51">
        <v>2000</v>
      </c>
      <c r="I652" s="51">
        <v>2000</v>
      </c>
      <c r="J652" s="51">
        <v>1641</v>
      </c>
      <c r="K652" s="53">
        <f t="shared" si="14"/>
        <v>82.05</v>
      </c>
      <c r="L652" s="16"/>
    </row>
    <row r="653" spans="1:12" ht="25.5" customHeight="1">
      <c r="A653" s="9">
        <v>647</v>
      </c>
      <c r="B653" s="9"/>
      <c r="C653" s="9"/>
      <c r="D653" s="9"/>
      <c r="E653" s="14" t="s">
        <v>766</v>
      </c>
      <c r="F653" s="15"/>
      <c r="G653" s="15">
        <v>2000</v>
      </c>
      <c r="H653" s="51">
        <v>7500</v>
      </c>
      <c r="I653" s="51">
        <v>7500</v>
      </c>
      <c r="J653" s="51">
        <v>1895.97</v>
      </c>
      <c r="K653" s="53">
        <f t="shared" si="14"/>
        <v>25.279600000000002</v>
      </c>
      <c r="L653" s="16"/>
    </row>
    <row r="654" spans="1:12" ht="12.75" customHeight="1">
      <c r="A654" s="9">
        <v>648</v>
      </c>
      <c r="B654" s="9"/>
      <c r="C654" s="9"/>
      <c r="D654" s="9"/>
      <c r="E654" s="14" t="s">
        <v>218</v>
      </c>
      <c r="F654" s="15"/>
      <c r="G654" s="15">
        <v>3000</v>
      </c>
      <c r="H654" s="51">
        <v>3000</v>
      </c>
      <c r="I654" s="51">
        <v>3000</v>
      </c>
      <c r="J654" s="51">
        <v>1769</v>
      </c>
      <c r="K654" s="53">
        <f t="shared" si="14"/>
        <v>58.96666666666667</v>
      </c>
      <c r="L654" s="16"/>
    </row>
    <row r="655" spans="1:12" ht="12.75">
      <c r="A655" s="9">
        <v>649</v>
      </c>
      <c r="B655" s="9" t="s">
        <v>264</v>
      </c>
      <c r="C655" s="13">
        <v>80113</v>
      </c>
      <c r="D655" s="13" t="s">
        <v>266</v>
      </c>
      <c r="E655" s="18" t="s">
        <v>7</v>
      </c>
      <c r="F655" s="19">
        <f>SUM(F656)</f>
        <v>194050</v>
      </c>
      <c r="G655" s="19">
        <f>SUM(G656)</f>
        <v>218500</v>
      </c>
      <c r="H655" s="53">
        <f>SUM(H656)</f>
        <v>169500</v>
      </c>
      <c r="I655" s="53">
        <f>SUM(I656)</f>
        <v>169500</v>
      </c>
      <c r="J655" s="53">
        <f>SUM(J656)</f>
        <v>108884.73999999999</v>
      </c>
      <c r="K655" s="53">
        <f t="shared" si="14"/>
        <v>64.23878466076695</v>
      </c>
      <c r="L655" s="20"/>
    </row>
    <row r="656" spans="1:12" ht="12.75" customHeight="1">
      <c r="A656" s="9">
        <v>650</v>
      </c>
      <c r="B656" s="9" t="s">
        <v>264</v>
      </c>
      <c r="C656" s="9" t="s">
        <v>265</v>
      </c>
      <c r="D656" s="9">
        <v>4300</v>
      </c>
      <c r="E656" s="14" t="s">
        <v>327</v>
      </c>
      <c r="F656" s="15">
        <f>SUM(F657:F661)</f>
        <v>194050</v>
      </c>
      <c r="G656" s="15">
        <f>SUM(G657:G661)</f>
        <v>218500</v>
      </c>
      <c r="H656" s="51">
        <f>SUM(H657:H661)</f>
        <v>169500</v>
      </c>
      <c r="I656" s="51">
        <f>SUM(I657:I661)</f>
        <v>169500</v>
      </c>
      <c r="J656" s="51">
        <f>SUM(J657:J661)</f>
        <v>108884.73999999999</v>
      </c>
      <c r="K656" s="53">
        <f t="shared" si="14"/>
        <v>64.23878466076695</v>
      </c>
      <c r="L656" s="16"/>
    </row>
    <row r="657" spans="1:12" ht="12.75">
      <c r="A657" s="9">
        <v>651</v>
      </c>
      <c r="B657" s="9"/>
      <c r="C657" s="9"/>
      <c r="D657" s="9"/>
      <c r="E657" s="14" t="s">
        <v>339</v>
      </c>
      <c r="F657" s="15">
        <v>47650</v>
      </c>
      <c r="G657" s="15">
        <v>50500</v>
      </c>
      <c r="H657" s="51">
        <v>59000</v>
      </c>
      <c r="I657" s="51">
        <v>59000</v>
      </c>
      <c r="J657" s="51">
        <v>28840.68</v>
      </c>
      <c r="K657" s="53">
        <f t="shared" si="14"/>
        <v>48.88250847457627</v>
      </c>
      <c r="L657" s="16"/>
    </row>
    <row r="658" spans="1:12" ht="12.75">
      <c r="A658" s="9">
        <v>652</v>
      </c>
      <c r="B658" s="9"/>
      <c r="C658" s="9"/>
      <c r="D658" s="9"/>
      <c r="E658" s="14" t="s">
        <v>340</v>
      </c>
      <c r="F658" s="15">
        <v>37200</v>
      </c>
      <c r="G658" s="15">
        <v>32000</v>
      </c>
      <c r="H658" s="51">
        <v>28000</v>
      </c>
      <c r="I658" s="51">
        <v>28000</v>
      </c>
      <c r="J658" s="51">
        <v>11496.6</v>
      </c>
      <c r="K658" s="53">
        <f t="shared" si="14"/>
        <v>41.059285714285714</v>
      </c>
      <c r="L658" s="16"/>
    </row>
    <row r="659" spans="1:12" ht="12.75">
      <c r="A659" s="9">
        <v>653</v>
      </c>
      <c r="B659" s="9"/>
      <c r="C659" s="9"/>
      <c r="D659" s="9"/>
      <c r="E659" s="14" t="s">
        <v>348</v>
      </c>
      <c r="F659" s="15">
        <v>12000</v>
      </c>
      <c r="G659" s="15">
        <v>11000</v>
      </c>
      <c r="H659" s="51">
        <v>0</v>
      </c>
      <c r="I659" s="51">
        <v>0</v>
      </c>
      <c r="J659" s="51">
        <v>42943.9</v>
      </c>
      <c r="K659" s="53" t="e">
        <f t="shared" si="14"/>
        <v>#DIV/0!</v>
      </c>
      <c r="L659" s="16"/>
    </row>
    <row r="660" spans="1:12" ht="12.75">
      <c r="A660" s="9">
        <v>654</v>
      </c>
      <c r="B660" s="9"/>
      <c r="C660" s="9"/>
      <c r="D660" s="9"/>
      <c r="E660" s="14" t="s">
        <v>341</v>
      </c>
      <c r="F660" s="15">
        <v>49650</v>
      </c>
      <c r="G660" s="15">
        <v>80000</v>
      </c>
      <c r="H660" s="51">
        <v>51500</v>
      </c>
      <c r="I660" s="51">
        <v>51500</v>
      </c>
      <c r="J660" s="51">
        <v>25603.56</v>
      </c>
      <c r="K660" s="53">
        <f t="shared" si="14"/>
        <v>49.715650485436896</v>
      </c>
      <c r="L660" s="16"/>
    </row>
    <row r="661" spans="1:12" ht="12.75">
      <c r="A661" s="9">
        <v>655</v>
      </c>
      <c r="B661" s="9"/>
      <c r="C661" s="9"/>
      <c r="D661" s="9"/>
      <c r="E661" s="14" t="s">
        <v>342</v>
      </c>
      <c r="F661" s="15">
        <v>47550</v>
      </c>
      <c r="G661" s="15">
        <v>45000</v>
      </c>
      <c r="H661" s="51">
        <v>31000</v>
      </c>
      <c r="I661" s="51">
        <v>31000</v>
      </c>
      <c r="J661" s="51">
        <v>0</v>
      </c>
      <c r="K661" s="53">
        <f t="shared" si="14"/>
        <v>0</v>
      </c>
      <c r="L661" s="16"/>
    </row>
    <row r="662" spans="1:12" ht="12" customHeight="1">
      <c r="A662" s="9">
        <v>656</v>
      </c>
      <c r="B662" s="9"/>
      <c r="C662" s="13">
        <v>80114</v>
      </c>
      <c r="D662" s="13"/>
      <c r="E662" s="18" t="s">
        <v>47</v>
      </c>
      <c r="F662" s="19" t="e">
        <f>SUM(F665+F668+F670+F672+F674+F676+F678+F680+F682+F690+F692+F694+#REF!)</f>
        <v>#REF!</v>
      </c>
      <c r="G662" s="19" t="e">
        <f>SUM(G665+G668+G670+G672+G674+G676+G678+G680+G682+G686+G688+G690+G692+G694+G696+G698+G700+#REF!+G663)</f>
        <v>#REF!</v>
      </c>
      <c r="H662" s="53">
        <f>SUM(H665+H668+H670+H672+H674+H676+H678+H680+H682+H684+H686+H688+H690+H692+H694+H696+H698+H700+H663)</f>
        <v>1031616</v>
      </c>
      <c r="I662" s="53">
        <f>SUM(I665+I668+I670+I672+I674+I676+I678+I680+I682+I684+I686+I688+I690+I692+I694+I696+I698+I700+I663)</f>
        <v>1031616</v>
      </c>
      <c r="J662" s="53">
        <f>SUM(J665+J668+J670+J672+J674+J676+J678+J680+J682+J684+J686+J688+J690+J692+J694+J696+J698+J700+J663)</f>
        <v>495663.79999999993</v>
      </c>
      <c r="K662" s="53">
        <f t="shared" si="14"/>
        <v>48.04731605558657</v>
      </c>
      <c r="L662" s="20"/>
    </row>
    <row r="663" spans="1:12" ht="12" customHeight="1">
      <c r="A663" s="9">
        <v>657</v>
      </c>
      <c r="B663" s="9"/>
      <c r="C663" s="13"/>
      <c r="D663" s="9">
        <v>3020</v>
      </c>
      <c r="E663" s="14" t="s">
        <v>238</v>
      </c>
      <c r="F663" s="19"/>
      <c r="G663" s="19">
        <f>SUM(G664)</f>
        <v>1300</v>
      </c>
      <c r="H663" s="53">
        <f>SUM(H664)</f>
        <v>1350</v>
      </c>
      <c r="I663" s="53">
        <f>SUM(I664)</f>
        <v>1350</v>
      </c>
      <c r="J663" s="53">
        <f>SUM(J664)</f>
        <v>136.81</v>
      </c>
      <c r="K663" s="53">
        <f t="shared" si="14"/>
        <v>10.134074074074075</v>
      </c>
      <c r="L663" s="20"/>
    </row>
    <row r="664" spans="1:12" ht="12" customHeight="1">
      <c r="A664" s="9">
        <v>658</v>
      </c>
      <c r="B664" s="9"/>
      <c r="C664" s="13"/>
      <c r="D664" s="9"/>
      <c r="E664" s="14" t="s">
        <v>441</v>
      </c>
      <c r="F664" s="19"/>
      <c r="G664" s="43">
        <v>1300</v>
      </c>
      <c r="H664" s="52">
        <v>1350</v>
      </c>
      <c r="I664" s="52">
        <v>1350</v>
      </c>
      <c r="J664" s="52">
        <v>136.81</v>
      </c>
      <c r="K664" s="53">
        <f t="shared" si="14"/>
        <v>10.134074074074075</v>
      </c>
      <c r="L664" s="20"/>
    </row>
    <row r="665" spans="1:12" ht="12" customHeight="1">
      <c r="A665" s="9">
        <v>659</v>
      </c>
      <c r="B665" s="9"/>
      <c r="C665" s="9"/>
      <c r="D665" s="9">
        <v>4010</v>
      </c>
      <c r="E665" s="14" t="s">
        <v>379</v>
      </c>
      <c r="F665" s="15">
        <f>SUM(F666:F667)</f>
        <v>400230</v>
      </c>
      <c r="G665" s="15">
        <f>SUM(G666:G667)</f>
        <v>610400</v>
      </c>
      <c r="H665" s="51">
        <f>SUM(H666:H667)</f>
        <v>727800</v>
      </c>
      <c r="I665" s="51">
        <f>SUM(I666:I667)</f>
        <v>727800</v>
      </c>
      <c r="J665" s="51">
        <f>SUM(J666:J667)</f>
        <v>334574.46</v>
      </c>
      <c r="K665" s="53">
        <f t="shared" si="14"/>
        <v>45.97065952184666</v>
      </c>
      <c r="L665" s="16"/>
    </row>
    <row r="666" spans="1:12" ht="12.75">
      <c r="A666" s="9">
        <v>660</v>
      </c>
      <c r="B666" s="9"/>
      <c r="C666" s="9"/>
      <c r="D666" s="9"/>
      <c r="E666" s="14" t="s">
        <v>131</v>
      </c>
      <c r="F666" s="15">
        <v>395200</v>
      </c>
      <c r="G666" s="15">
        <v>596800</v>
      </c>
      <c r="H666" s="51">
        <v>718000</v>
      </c>
      <c r="I666" s="51">
        <v>718000</v>
      </c>
      <c r="J666" s="51">
        <v>334574.46</v>
      </c>
      <c r="K666" s="53">
        <f t="shared" si="14"/>
        <v>46.59811420612814</v>
      </c>
      <c r="L666" s="16"/>
    </row>
    <row r="667" spans="1:12" ht="12.75">
      <c r="A667" s="9">
        <v>661</v>
      </c>
      <c r="B667" s="9"/>
      <c r="C667" s="9"/>
      <c r="D667" s="9"/>
      <c r="E667" s="14" t="s">
        <v>349</v>
      </c>
      <c r="F667" s="15">
        <v>5030</v>
      </c>
      <c r="G667" s="15">
        <v>13600</v>
      </c>
      <c r="H667" s="51">
        <v>9800</v>
      </c>
      <c r="I667" s="51">
        <v>9800</v>
      </c>
      <c r="J667" s="51">
        <v>0</v>
      </c>
      <c r="K667" s="53">
        <f t="shared" si="14"/>
        <v>0</v>
      </c>
      <c r="L667" s="16"/>
    </row>
    <row r="668" spans="1:12" ht="12.75">
      <c r="A668" s="9">
        <v>662</v>
      </c>
      <c r="B668" s="9"/>
      <c r="C668" s="9"/>
      <c r="D668" s="9">
        <v>4040</v>
      </c>
      <c r="E668" s="14" t="s">
        <v>380</v>
      </c>
      <c r="F668" s="15">
        <v>32353</v>
      </c>
      <c r="G668" s="15">
        <f>SUM(G669)</f>
        <v>44900</v>
      </c>
      <c r="H668" s="51">
        <f>SUM(H669)</f>
        <v>52000</v>
      </c>
      <c r="I668" s="51">
        <f>SUM(I669)</f>
        <v>52000</v>
      </c>
      <c r="J668" s="51">
        <f>SUM(J669)</f>
        <v>46090.79</v>
      </c>
      <c r="K668" s="53">
        <f t="shared" si="14"/>
        <v>88.63613461538462</v>
      </c>
      <c r="L668" s="16"/>
    </row>
    <row r="669" spans="1:12" ht="25.5">
      <c r="A669" s="9">
        <v>663</v>
      </c>
      <c r="B669" s="9"/>
      <c r="C669" s="9"/>
      <c r="D669" s="9"/>
      <c r="E669" s="14" t="s">
        <v>366</v>
      </c>
      <c r="F669" s="15"/>
      <c r="G669" s="15">
        <v>44900</v>
      </c>
      <c r="H669" s="51">
        <v>52000</v>
      </c>
      <c r="I669" s="51">
        <v>52000</v>
      </c>
      <c r="J669" s="51">
        <v>46090.79</v>
      </c>
      <c r="K669" s="53">
        <f t="shared" si="14"/>
        <v>88.63613461538462</v>
      </c>
      <c r="L669" s="16"/>
    </row>
    <row r="670" spans="1:12" ht="12.75">
      <c r="A670" s="9">
        <v>664</v>
      </c>
      <c r="B670" s="9"/>
      <c r="C670" s="9"/>
      <c r="D670" s="9">
        <v>4110</v>
      </c>
      <c r="E670" s="14" t="s">
        <v>334</v>
      </c>
      <c r="F670" s="15">
        <v>77800</v>
      </c>
      <c r="G670" s="15">
        <f>SUM(G671)</f>
        <v>101500</v>
      </c>
      <c r="H670" s="51">
        <f>SUM(H671)</f>
        <v>121000</v>
      </c>
      <c r="I670" s="51">
        <f>SUM(I671)</f>
        <v>121000</v>
      </c>
      <c r="J670" s="51">
        <f>SUM(J671)</f>
        <v>56829.05</v>
      </c>
      <c r="K670" s="53">
        <f t="shared" si="14"/>
        <v>46.96615702479339</v>
      </c>
      <c r="L670" s="16"/>
    </row>
    <row r="671" spans="1:12" ht="12.75">
      <c r="A671" s="9">
        <v>665</v>
      </c>
      <c r="B671" s="9"/>
      <c r="C671" s="9"/>
      <c r="D671" s="9"/>
      <c r="E671" s="14" t="s">
        <v>334</v>
      </c>
      <c r="F671" s="15"/>
      <c r="G671" s="15">
        <v>101500</v>
      </c>
      <c r="H671" s="51">
        <v>121000</v>
      </c>
      <c r="I671" s="51">
        <v>121000</v>
      </c>
      <c r="J671" s="51">
        <v>56829.05</v>
      </c>
      <c r="K671" s="53">
        <f t="shared" si="14"/>
        <v>46.96615702479339</v>
      </c>
      <c r="L671" s="16"/>
    </row>
    <row r="672" spans="1:12" ht="12.75">
      <c r="A672" s="9">
        <v>666</v>
      </c>
      <c r="B672" s="9"/>
      <c r="C672" s="9"/>
      <c r="D672" s="9">
        <v>4120</v>
      </c>
      <c r="E672" s="14" t="s">
        <v>335</v>
      </c>
      <c r="F672" s="15">
        <v>11000</v>
      </c>
      <c r="G672" s="15">
        <f>SUM(G673)</f>
        <v>16100</v>
      </c>
      <c r="H672" s="51">
        <f>SUM(H673)</f>
        <v>19300</v>
      </c>
      <c r="I672" s="51">
        <f>SUM(I673)</f>
        <v>19300</v>
      </c>
      <c r="J672" s="51">
        <f>SUM(J673)</f>
        <v>8911.33</v>
      </c>
      <c r="K672" s="53">
        <f t="shared" si="14"/>
        <v>46.17269430051814</v>
      </c>
      <c r="L672" s="16"/>
    </row>
    <row r="673" spans="1:12" ht="12.75">
      <c r="A673" s="9">
        <v>667</v>
      </c>
      <c r="B673" s="9"/>
      <c r="C673" s="9"/>
      <c r="D673" s="9"/>
      <c r="E673" s="14" t="s">
        <v>335</v>
      </c>
      <c r="F673" s="15"/>
      <c r="G673" s="15">
        <v>16100</v>
      </c>
      <c r="H673" s="51">
        <v>19300</v>
      </c>
      <c r="I673" s="51">
        <v>19300</v>
      </c>
      <c r="J673" s="51">
        <v>8911.33</v>
      </c>
      <c r="K673" s="53">
        <f t="shared" si="14"/>
        <v>46.17269430051814</v>
      </c>
      <c r="L673" s="16"/>
    </row>
    <row r="674" spans="1:12" ht="12.75">
      <c r="A674" s="9">
        <v>668</v>
      </c>
      <c r="B674" s="9"/>
      <c r="C674" s="9"/>
      <c r="D674" s="9">
        <v>4170</v>
      </c>
      <c r="E674" s="14" t="s">
        <v>79</v>
      </c>
      <c r="F674" s="15">
        <f>SUM(F675)</f>
        <v>34000</v>
      </c>
      <c r="G674" s="15">
        <f>SUM(G675)</f>
        <v>3000</v>
      </c>
      <c r="H674" s="51">
        <f>SUM(H675)</f>
        <v>3000</v>
      </c>
      <c r="I674" s="51">
        <f>SUM(I675)</f>
        <v>3000</v>
      </c>
      <c r="J674" s="51">
        <f>SUM(J675)</f>
        <v>1863</v>
      </c>
      <c r="K674" s="53">
        <f t="shared" si="14"/>
        <v>62.1</v>
      </c>
      <c r="L674" s="16"/>
    </row>
    <row r="675" spans="1:12" ht="13.5" customHeight="1">
      <c r="A675" s="9">
        <v>669</v>
      </c>
      <c r="B675" s="9"/>
      <c r="C675" s="9"/>
      <c r="D675" s="9"/>
      <c r="E675" s="14" t="s">
        <v>510</v>
      </c>
      <c r="F675" s="15">
        <v>34000</v>
      </c>
      <c r="G675" s="15">
        <v>3000</v>
      </c>
      <c r="H675" s="51">
        <v>3000</v>
      </c>
      <c r="I675" s="51">
        <v>3000</v>
      </c>
      <c r="J675" s="51">
        <v>1863</v>
      </c>
      <c r="K675" s="53">
        <f t="shared" si="14"/>
        <v>62.1</v>
      </c>
      <c r="L675" s="16"/>
    </row>
    <row r="676" spans="1:12" ht="12.75" customHeight="1">
      <c r="A676" s="9">
        <v>670</v>
      </c>
      <c r="B676" s="9"/>
      <c r="C676" s="9"/>
      <c r="D676" s="9">
        <v>4210</v>
      </c>
      <c r="E676" s="14" t="s">
        <v>199</v>
      </c>
      <c r="F676" s="15">
        <v>26000</v>
      </c>
      <c r="G676" s="15">
        <f>SUM(G677)</f>
        <v>23000</v>
      </c>
      <c r="H676" s="51">
        <f>SUM(H677)</f>
        <v>24000</v>
      </c>
      <c r="I676" s="51">
        <f>SUM(I677)</f>
        <v>23000</v>
      </c>
      <c r="J676" s="51">
        <f>SUM(J677)</f>
        <v>6566.48</v>
      </c>
      <c r="K676" s="53">
        <f t="shared" si="14"/>
        <v>28.54991304347826</v>
      </c>
      <c r="L676" s="16"/>
    </row>
    <row r="677" spans="1:12" ht="27" customHeight="1">
      <c r="A677" s="9">
        <v>671</v>
      </c>
      <c r="B677" s="9"/>
      <c r="C677" s="9"/>
      <c r="D677" s="9"/>
      <c r="E677" s="14" t="s">
        <v>575</v>
      </c>
      <c r="F677" s="15"/>
      <c r="G677" s="15">
        <v>23000</v>
      </c>
      <c r="H677" s="51">
        <v>24000</v>
      </c>
      <c r="I677" s="51">
        <v>23000</v>
      </c>
      <c r="J677" s="51">
        <v>6566.48</v>
      </c>
      <c r="K677" s="53">
        <f t="shared" si="14"/>
        <v>28.54991304347826</v>
      </c>
      <c r="L677" s="16"/>
    </row>
    <row r="678" spans="1:12" ht="12.75">
      <c r="A678" s="9">
        <v>672</v>
      </c>
      <c r="B678" s="9"/>
      <c r="C678" s="9"/>
      <c r="D678" s="9">
        <v>4270</v>
      </c>
      <c r="E678" s="14" t="s">
        <v>560</v>
      </c>
      <c r="F678" s="15">
        <f>SUM(F679)</f>
        <v>1000</v>
      </c>
      <c r="G678" s="15">
        <f>SUM(G679)</f>
        <v>3000</v>
      </c>
      <c r="H678" s="51">
        <f>SUM(H679)</f>
        <v>2000</v>
      </c>
      <c r="I678" s="51">
        <f>SUM(I679)</f>
        <v>2000</v>
      </c>
      <c r="J678" s="51">
        <f>SUM(J679)</f>
        <v>0</v>
      </c>
      <c r="K678" s="53">
        <f t="shared" si="14"/>
        <v>0</v>
      </c>
      <c r="L678" s="16"/>
    </row>
    <row r="679" spans="1:12" ht="12.75">
      <c r="A679" s="9">
        <v>673</v>
      </c>
      <c r="B679" s="9"/>
      <c r="C679" s="9"/>
      <c r="D679" s="9"/>
      <c r="E679" s="14" t="s">
        <v>511</v>
      </c>
      <c r="F679" s="15">
        <v>1000</v>
      </c>
      <c r="G679" s="15">
        <v>3000</v>
      </c>
      <c r="H679" s="51">
        <v>2000</v>
      </c>
      <c r="I679" s="51">
        <v>2000</v>
      </c>
      <c r="J679" s="51">
        <v>0</v>
      </c>
      <c r="K679" s="53">
        <f t="shared" si="14"/>
        <v>0</v>
      </c>
      <c r="L679" s="16"/>
    </row>
    <row r="680" spans="1:12" ht="12.75">
      <c r="A680" s="9">
        <v>674</v>
      </c>
      <c r="B680" s="9"/>
      <c r="C680" s="9"/>
      <c r="D680" s="9">
        <v>4280</v>
      </c>
      <c r="E680" s="14" t="s">
        <v>141</v>
      </c>
      <c r="F680" s="15">
        <f>SUM(F681)</f>
        <v>250</v>
      </c>
      <c r="G680" s="15">
        <f>SUM(G681)</f>
        <v>1000</v>
      </c>
      <c r="H680" s="51">
        <f>SUM(H681)</f>
        <v>1000</v>
      </c>
      <c r="I680" s="51">
        <f>SUM(I681)</f>
        <v>1000</v>
      </c>
      <c r="J680" s="51">
        <f>SUM(J681)</f>
        <v>0</v>
      </c>
      <c r="K680" s="53">
        <f t="shared" si="14"/>
        <v>0</v>
      </c>
      <c r="L680" s="16"/>
    </row>
    <row r="681" spans="1:12" ht="25.5">
      <c r="A681" s="9">
        <v>675</v>
      </c>
      <c r="B681" s="9"/>
      <c r="C681" s="9"/>
      <c r="D681" s="9"/>
      <c r="E681" s="14" t="s">
        <v>364</v>
      </c>
      <c r="F681" s="15">
        <v>250</v>
      </c>
      <c r="G681" s="15">
        <v>1000</v>
      </c>
      <c r="H681" s="51">
        <v>1000</v>
      </c>
      <c r="I681" s="51">
        <v>1000</v>
      </c>
      <c r="J681" s="51">
        <v>0</v>
      </c>
      <c r="K681" s="53">
        <f t="shared" si="14"/>
        <v>0</v>
      </c>
      <c r="L681" s="16"/>
    </row>
    <row r="682" spans="1:12" ht="12.75">
      <c r="A682" s="9">
        <v>676</v>
      </c>
      <c r="B682" s="9"/>
      <c r="C682" s="9"/>
      <c r="D682" s="9">
        <v>4300</v>
      </c>
      <c r="E682" s="14" t="s">
        <v>327</v>
      </c>
      <c r="F682" s="15">
        <f>SUM(F683)</f>
        <v>17000</v>
      </c>
      <c r="G682" s="15">
        <f>SUM(G683)</f>
        <v>33000</v>
      </c>
      <c r="H682" s="51">
        <f>SUM(H683)</f>
        <v>29200</v>
      </c>
      <c r="I682" s="51">
        <f>SUM(I683)</f>
        <v>29200</v>
      </c>
      <c r="J682" s="51">
        <f>SUM(J683)</f>
        <v>12898.73</v>
      </c>
      <c r="K682" s="53">
        <f t="shared" si="14"/>
        <v>44.17373287671233</v>
      </c>
      <c r="L682" s="16"/>
    </row>
    <row r="683" spans="1:12" ht="24.75" customHeight="1">
      <c r="A683" s="9">
        <v>677</v>
      </c>
      <c r="B683" s="9"/>
      <c r="C683" s="9"/>
      <c r="D683" s="9"/>
      <c r="E683" s="14" t="s">
        <v>350</v>
      </c>
      <c r="F683" s="15">
        <v>17000</v>
      </c>
      <c r="G683" s="15">
        <v>33000</v>
      </c>
      <c r="H683" s="51">
        <v>29200</v>
      </c>
      <c r="I683" s="51">
        <v>29200</v>
      </c>
      <c r="J683" s="51">
        <v>12898.73</v>
      </c>
      <c r="K683" s="53">
        <f t="shared" si="14"/>
        <v>44.17373287671233</v>
      </c>
      <c r="L683" s="16"/>
    </row>
    <row r="684" spans="1:12" ht="17.25" customHeight="1">
      <c r="A684" s="9">
        <v>678</v>
      </c>
      <c r="B684" s="9"/>
      <c r="C684" s="9"/>
      <c r="D684" s="9">
        <v>4350</v>
      </c>
      <c r="E684" s="14" t="s">
        <v>484</v>
      </c>
      <c r="F684" s="15"/>
      <c r="G684" s="15">
        <f>SUM(G685)</f>
        <v>0</v>
      </c>
      <c r="H684" s="51">
        <f>SUM(H685)</f>
        <v>4600</v>
      </c>
      <c r="I684" s="51">
        <f>SUM(I685)</f>
        <v>4600</v>
      </c>
      <c r="J684" s="51">
        <f>SUM(J685)</f>
        <v>2188.68</v>
      </c>
      <c r="K684" s="53">
        <f t="shared" si="14"/>
        <v>47.57999999999999</v>
      </c>
      <c r="L684" s="16"/>
    </row>
    <row r="685" spans="1:12" ht="12.75" customHeight="1">
      <c r="A685" s="9">
        <v>679</v>
      </c>
      <c r="B685" s="9"/>
      <c r="C685" s="9"/>
      <c r="D685" s="9"/>
      <c r="E685" s="14" t="s">
        <v>484</v>
      </c>
      <c r="F685" s="15"/>
      <c r="G685" s="15"/>
      <c r="H685" s="51">
        <v>4600</v>
      </c>
      <c r="I685" s="51">
        <v>4600</v>
      </c>
      <c r="J685" s="51">
        <v>2188.68</v>
      </c>
      <c r="K685" s="53">
        <f t="shared" si="14"/>
        <v>47.57999999999999</v>
      </c>
      <c r="L685" s="16"/>
    </row>
    <row r="686" spans="1:12" ht="13.5" customHeight="1">
      <c r="A686" s="9">
        <v>680</v>
      </c>
      <c r="B686" s="9"/>
      <c r="C686" s="9"/>
      <c r="D686" s="9">
        <v>4360</v>
      </c>
      <c r="E686" s="14" t="s">
        <v>512</v>
      </c>
      <c r="F686" s="15"/>
      <c r="G686" s="15">
        <f>SUM(G687)</f>
        <v>3300</v>
      </c>
      <c r="H686" s="51">
        <f>SUM(H687)</f>
        <v>3400</v>
      </c>
      <c r="I686" s="51">
        <f>SUM(I687)</f>
        <v>4400</v>
      </c>
      <c r="J686" s="51">
        <f>SUM(J687)</f>
        <v>2093.55</v>
      </c>
      <c r="K686" s="53">
        <f t="shared" si="14"/>
        <v>47.58068181818182</v>
      </c>
      <c r="L686" s="16"/>
    </row>
    <row r="687" spans="1:12" ht="13.5" customHeight="1">
      <c r="A687" s="9">
        <v>681</v>
      </c>
      <c r="B687" s="9"/>
      <c r="C687" s="9"/>
      <c r="D687" s="9"/>
      <c r="E687" s="14" t="s">
        <v>351</v>
      </c>
      <c r="F687" s="15"/>
      <c r="G687" s="15">
        <v>3300</v>
      </c>
      <c r="H687" s="51">
        <v>3400</v>
      </c>
      <c r="I687" s="51">
        <v>4400</v>
      </c>
      <c r="J687" s="51">
        <v>2093.55</v>
      </c>
      <c r="K687" s="53">
        <f t="shared" si="14"/>
        <v>47.58068181818182</v>
      </c>
      <c r="L687" s="16"/>
    </row>
    <row r="688" spans="1:12" ht="13.5" customHeight="1">
      <c r="A688" s="9">
        <v>682</v>
      </c>
      <c r="B688" s="9"/>
      <c r="C688" s="9"/>
      <c r="D688" s="9">
        <v>4370</v>
      </c>
      <c r="E688" s="14" t="s">
        <v>200</v>
      </c>
      <c r="F688" s="15"/>
      <c r="G688" s="15">
        <f>SUM(G689)</f>
        <v>4900</v>
      </c>
      <c r="H688" s="51">
        <f>SUM(H689)</f>
        <v>3800</v>
      </c>
      <c r="I688" s="51">
        <f>SUM(I689)</f>
        <v>3800</v>
      </c>
      <c r="J688" s="51">
        <f>SUM(J689)</f>
        <v>1651.07</v>
      </c>
      <c r="K688" s="53">
        <f t="shared" si="14"/>
        <v>43.44921052631579</v>
      </c>
      <c r="L688" s="16"/>
    </row>
    <row r="689" spans="1:12" ht="13.5" customHeight="1">
      <c r="A689" s="9">
        <v>683</v>
      </c>
      <c r="B689" s="9"/>
      <c r="C689" s="9"/>
      <c r="D689" s="9"/>
      <c r="E689" s="14" t="s">
        <v>352</v>
      </c>
      <c r="F689" s="15"/>
      <c r="G689" s="15">
        <v>4900</v>
      </c>
      <c r="H689" s="51">
        <v>3800</v>
      </c>
      <c r="I689" s="51">
        <v>3800</v>
      </c>
      <c r="J689" s="51">
        <v>1651.07</v>
      </c>
      <c r="K689" s="53">
        <f t="shared" si="14"/>
        <v>43.44921052631579</v>
      </c>
      <c r="L689" s="16"/>
    </row>
    <row r="690" spans="1:12" ht="12.75">
      <c r="A690" s="9">
        <v>684</v>
      </c>
      <c r="B690" s="9"/>
      <c r="C690" s="9"/>
      <c r="D690" s="9">
        <v>4410</v>
      </c>
      <c r="E690" s="14" t="s">
        <v>383</v>
      </c>
      <c r="F690" s="15">
        <f>SUM(F691)</f>
        <v>6000</v>
      </c>
      <c r="G690" s="15">
        <f>SUM(G691)</f>
        <v>6000</v>
      </c>
      <c r="H690" s="51">
        <f>SUM(H691)</f>
        <v>5000</v>
      </c>
      <c r="I690" s="51">
        <f>SUM(I691)</f>
        <v>5000</v>
      </c>
      <c r="J690" s="51">
        <f>SUM(J691)</f>
        <v>2336.99</v>
      </c>
      <c r="K690" s="53">
        <f t="shared" si="14"/>
        <v>46.739799999999995</v>
      </c>
      <c r="L690" s="16"/>
    </row>
    <row r="691" spans="1:12" ht="38.25">
      <c r="A691" s="9">
        <v>685</v>
      </c>
      <c r="B691" s="9"/>
      <c r="C691" s="9"/>
      <c r="D691" s="9"/>
      <c r="E691" s="14" t="s">
        <v>422</v>
      </c>
      <c r="F691" s="15">
        <v>6000</v>
      </c>
      <c r="G691" s="15">
        <v>6000</v>
      </c>
      <c r="H691" s="51">
        <v>5000</v>
      </c>
      <c r="I691" s="51">
        <v>5000</v>
      </c>
      <c r="J691" s="51">
        <v>2336.99</v>
      </c>
      <c r="K691" s="53">
        <f t="shared" si="14"/>
        <v>46.739799999999995</v>
      </c>
      <c r="L691" s="16"/>
    </row>
    <row r="692" spans="1:12" ht="12.75">
      <c r="A692" s="9">
        <v>686</v>
      </c>
      <c r="B692" s="9"/>
      <c r="C692" s="9"/>
      <c r="D692" s="9">
        <v>4430</v>
      </c>
      <c r="E692" s="14" t="s">
        <v>328</v>
      </c>
      <c r="F692" s="15">
        <f>SUM(F693)</f>
        <v>3000</v>
      </c>
      <c r="G692" s="15">
        <f>SUM(G693)</f>
        <v>6000</v>
      </c>
      <c r="H692" s="51">
        <f>SUM(H693)</f>
        <v>6000</v>
      </c>
      <c r="I692" s="51">
        <f>SUM(I693)</f>
        <v>6000</v>
      </c>
      <c r="J692" s="51">
        <f>SUM(J693)</f>
        <v>0</v>
      </c>
      <c r="K692" s="53">
        <f t="shared" si="14"/>
        <v>0</v>
      </c>
      <c r="L692" s="16"/>
    </row>
    <row r="693" spans="1:12" ht="12.75">
      <c r="A693" s="9">
        <v>687</v>
      </c>
      <c r="B693" s="9"/>
      <c r="C693" s="9"/>
      <c r="D693" s="9"/>
      <c r="E693" s="14" t="s">
        <v>576</v>
      </c>
      <c r="F693" s="15">
        <v>3000</v>
      </c>
      <c r="G693" s="15">
        <v>6000</v>
      </c>
      <c r="H693" s="51">
        <v>6000</v>
      </c>
      <c r="I693" s="51">
        <v>6000</v>
      </c>
      <c r="J693" s="51">
        <v>0</v>
      </c>
      <c r="K693" s="53">
        <f t="shared" si="14"/>
        <v>0</v>
      </c>
      <c r="L693" s="16"/>
    </row>
    <row r="694" spans="1:12" ht="12.75">
      <c r="A694" s="9">
        <v>688</v>
      </c>
      <c r="B694" s="9"/>
      <c r="C694" s="9"/>
      <c r="D694" s="9">
        <v>4440</v>
      </c>
      <c r="E694" s="14" t="s">
        <v>407</v>
      </c>
      <c r="F694" s="15">
        <v>6581</v>
      </c>
      <c r="G694" s="15">
        <f>SUM(G695)</f>
        <v>8505</v>
      </c>
      <c r="H694" s="51">
        <f>SUM(H695)</f>
        <v>11466</v>
      </c>
      <c r="I694" s="51">
        <f>SUM(I695)</f>
        <v>11466</v>
      </c>
      <c r="J694" s="51">
        <f>SUM(J695)</f>
        <v>11466</v>
      </c>
      <c r="K694" s="53">
        <f t="shared" si="14"/>
        <v>100</v>
      </c>
      <c r="L694" s="16"/>
    </row>
    <row r="695" spans="1:12" ht="25.5">
      <c r="A695" s="9">
        <v>689</v>
      </c>
      <c r="B695" s="9"/>
      <c r="C695" s="9"/>
      <c r="D695" s="9"/>
      <c r="E695" s="14" t="s">
        <v>370</v>
      </c>
      <c r="F695" s="15"/>
      <c r="G695" s="15">
        <v>8505</v>
      </c>
      <c r="H695" s="51">
        <v>11466</v>
      </c>
      <c r="I695" s="51">
        <v>11466</v>
      </c>
      <c r="J695" s="51">
        <v>11466</v>
      </c>
      <c r="K695" s="53">
        <f t="shared" si="14"/>
        <v>100</v>
      </c>
      <c r="L695" s="16"/>
    </row>
    <row r="696" spans="1:12" ht="25.5">
      <c r="A696" s="9">
        <v>690</v>
      </c>
      <c r="B696" s="9"/>
      <c r="C696" s="9"/>
      <c r="D696" s="9">
        <v>4700</v>
      </c>
      <c r="E696" s="14" t="s">
        <v>689</v>
      </c>
      <c r="F696" s="15"/>
      <c r="G696" s="15">
        <f>SUM(G697)</f>
        <v>14000</v>
      </c>
      <c r="H696" s="51">
        <f>SUM(H697)</f>
        <v>10000</v>
      </c>
      <c r="I696" s="51">
        <f>SUM(I697)</f>
        <v>10000</v>
      </c>
      <c r="J696" s="51">
        <f>SUM(J697)</f>
        <v>4137</v>
      </c>
      <c r="K696" s="53">
        <f t="shared" si="14"/>
        <v>41.370000000000005</v>
      </c>
      <c r="L696" s="16"/>
    </row>
    <row r="697" spans="1:12" ht="12.75">
      <c r="A697" s="9">
        <v>691</v>
      </c>
      <c r="B697" s="9"/>
      <c r="C697" s="9"/>
      <c r="D697" s="9"/>
      <c r="E697" s="14" t="s">
        <v>369</v>
      </c>
      <c r="F697" s="15"/>
      <c r="G697" s="15">
        <v>14000</v>
      </c>
      <c r="H697" s="51">
        <v>10000</v>
      </c>
      <c r="I697" s="51">
        <v>10000</v>
      </c>
      <c r="J697" s="51">
        <v>4137</v>
      </c>
      <c r="K697" s="53">
        <f t="shared" si="14"/>
        <v>41.370000000000005</v>
      </c>
      <c r="L697" s="16"/>
    </row>
    <row r="698" spans="1:12" ht="25.5">
      <c r="A698" s="9">
        <v>692</v>
      </c>
      <c r="B698" s="9"/>
      <c r="C698" s="9"/>
      <c r="D698" s="9">
        <v>4740</v>
      </c>
      <c r="E698" s="14" t="s">
        <v>123</v>
      </c>
      <c r="F698" s="15"/>
      <c r="G698" s="15">
        <f>SUM(G699)</f>
        <v>2000</v>
      </c>
      <c r="H698" s="51">
        <f>SUM(H699)</f>
        <v>2000</v>
      </c>
      <c r="I698" s="51">
        <f>SUM(I699)</f>
        <v>2000</v>
      </c>
      <c r="J698" s="51">
        <f>SUM(J699)</f>
        <v>0</v>
      </c>
      <c r="K698" s="53">
        <f t="shared" si="14"/>
        <v>0</v>
      </c>
      <c r="L698" s="16"/>
    </row>
    <row r="699" spans="1:12" ht="15.75" customHeight="1">
      <c r="A699" s="9">
        <v>693</v>
      </c>
      <c r="B699" s="9"/>
      <c r="C699" s="9"/>
      <c r="D699" s="9"/>
      <c r="E699" s="14" t="s">
        <v>747</v>
      </c>
      <c r="F699" s="15"/>
      <c r="G699" s="15">
        <v>2000</v>
      </c>
      <c r="H699" s="51">
        <v>2000</v>
      </c>
      <c r="I699" s="51">
        <v>2000</v>
      </c>
      <c r="J699" s="51">
        <v>0</v>
      </c>
      <c r="K699" s="53">
        <f t="shared" si="14"/>
        <v>0</v>
      </c>
      <c r="L699" s="16"/>
    </row>
    <row r="700" spans="1:12" ht="12.75">
      <c r="A700" s="9">
        <v>694</v>
      </c>
      <c r="B700" s="9"/>
      <c r="C700" s="9"/>
      <c r="D700" s="9">
        <v>4750</v>
      </c>
      <c r="E700" s="14" t="s">
        <v>667</v>
      </c>
      <c r="F700" s="15"/>
      <c r="G700" s="15">
        <f>SUM(G701)</f>
        <v>1500</v>
      </c>
      <c r="H700" s="51">
        <f>SUM(H701)</f>
        <v>4700</v>
      </c>
      <c r="I700" s="51">
        <f>SUM(I701)</f>
        <v>4700</v>
      </c>
      <c r="J700" s="51">
        <f>SUM(J701)</f>
        <v>3919.86</v>
      </c>
      <c r="K700" s="53">
        <f t="shared" si="14"/>
        <v>83.40127659574469</v>
      </c>
      <c r="L700" s="16"/>
    </row>
    <row r="701" spans="1:12" ht="12.75">
      <c r="A701" s="9">
        <v>695</v>
      </c>
      <c r="B701" s="9"/>
      <c r="C701" s="9"/>
      <c r="D701" s="9"/>
      <c r="E701" s="14" t="s">
        <v>368</v>
      </c>
      <c r="F701" s="15"/>
      <c r="G701" s="15">
        <v>1500</v>
      </c>
      <c r="H701" s="51">
        <v>4700</v>
      </c>
      <c r="I701" s="51">
        <v>4700</v>
      </c>
      <c r="J701" s="51">
        <v>3919.86</v>
      </c>
      <c r="K701" s="53">
        <f t="shared" si="14"/>
        <v>83.40127659574469</v>
      </c>
      <c r="L701" s="16"/>
    </row>
    <row r="702" spans="1:12" ht="12.75">
      <c r="A702" s="9">
        <v>696</v>
      </c>
      <c r="B702" s="9" t="s">
        <v>264</v>
      </c>
      <c r="C702" s="13">
        <v>80120</v>
      </c>
      <c r="D702" s="13" t="s">
        <v>266</v>
      </c>
      <c r="E702" s="18" t="s">
        <v>121</v>
      </c>
      <c r="F702" s="19" t="e">
        <f>SUM(F703+F707+F709+F711+F713+F715+F717+F719+F721+F723+F725+#REF!+F729+F731+#REF!+F735+F737+#REF!)</f>
        <v>#REF!</v>
      </c>
      <c r="G702" s="19">
        <f>SUM(G703+G705+G707+G709+G711+G713+G715+G717+G719+G721+G723+G725+G727+G729+G731+G735+G737+G739+G741+G743)</f>
        <v>1722092</v>
      </c>
      <c r="H702" s="53">
        <f>SUM(H703+H705+H707+H709+H711+H713+H715+H717+H719+H721+H723+H725+H727+H729+H731+H735+H737+H739+H741+H743+H733)</f>
        <v>1902089</v>
      </c>
      <c r="I702" s="53">
        <f>SUM(I703+I705+I707+I709+I711+I713+I715+I717+I719+I721+I723+I725+I727+I729+I731+I735+I737+I739+I741+I743+I733)</f>
        <v>1894810</v>
      </c>
      <c r="J702" s="53">
        <f>J703+J705+J707+J709+J711+J713+J715+J717+J719+J721+J723+J725+J727+J729+J731+J733+J735+J737+J739+J741+J743</f>
        <v>1030091.28</v>
      </c>
      <c r="K702" s="53">
        <f t="shared" si="14"/>
        <v>54.36382961880083</v>
      </c>
      <c r="L702" s="20"/>
    </row>
    <row r="703" spans="1:12" ht="12.75">
      <c r="A703" s="9">
        <v>697</v>
      </c>
      <c r="B703" s="9" t="s">
        <v>264</v>
      </c>
      <c r="C703" s="9" t="s">
        <v>265</v>
      </c>
      <c r="D703" s="9">
        <v>3020</v>
      </c>
      <c r="E703" s="14" t="s">
        <v>149</v>
      </c>
      <c r="F703" s="15">
        <f>SUM(F704:F704)</f>
        <v>66850</v>
      </c>
      <c r="G703" s="15">
        <f>SUM(G704:G704)</f>
        <v>89800</v>
      </c>
      <c r="H703" s="51">
        <f>SUM(H704:H704)</f>
        <v>97000</v>
      </c>
      <c r="I703" s="51">
        <f>SUM(I704:I704)</f>
        <v>97000</v>
      </c>
      <c r="J703" s="51">
        <f>SUM(J704)</f>
        <v>53409.79</v>
      </c>
      <c r="K703" s="53">
        <f t="shared" si="14"/>
        <v>55.06163917525774</v>
      </c>
      <c r="L703" s="16"/>
    </row>
    <row r="704" spans="1:12" ht="12.75">
      <c r="A704" s="9">
        <v>698</v>
      </c>
      <c r="B704" s="9"/>
      <c r="C704" s="9"/>
      <c r="D704" s="9"/>
      <c r="E704" s="14" t="s">
        <v>150</v>
      </c>
      <c r="F704" s="15">
        <v>66850</v>
      </c>
      <c r="G704" s="15">
        <v>89800</v>
      </c>
      <c r="H704" s="51">
        <v>97000</v>
      </c>
      <c r="I704" s="51">
        <v>97000</v>
      </c>
      <c r="J704" s="51">
        <v>53409.79</v>
      </c>
      <c r="K704" s="53">
        <f t="shared" si="14"/>
        <v>55.06163917525774</v>
      </c>
      <c r="L704" s="16"/>
    </row>
    <row r="705" spans="1:12" ht="12.75">
      <c r="A705" s="9">
        <v>699</v>
      </c>
      <c r="B705" s="9"/>
      <c r="C705" s="9"/>
      <c r="D705" s="9">
        <v>3240</v>
      </c>
      <c r="E705" s="14" t="s">
        <v>185</v>
      </c>
      <c r="F705" s="15"/>
      <c r="G705" s="15">
        <f>SUM(G706)</f>
        <v>3300</v>
      </c>
      <c r="H705" s="51">
        <f>SUM(H706)</f>
        <v>3300</v>
      </c>
      <c r="I705" s="51">
        <f>SUM(I706)</f>
        <v>3300</v>
      </c>
      <c r="J705" s="51">
        <f>SUM(J706)</f>
        <v>1500</v>
      </c>
      <c r="K705" s="53">
        <f t="shared" si="14"/>
        <v>45.45454545454545</v>
      </c>
      <c r="L705" s="16"/>
    </row>
    <row r="706" spans="1:12" ht="12.75">
      <c r="A706" s="9">
        <v>700</v>
      </c>
      <c r="B706" s="9"/>
      <c r="C706" s="9"/>
      <c r="D706" s="9"/>
      <c r="E706" s="14" t="s">
        <v>367</v>
      </c>
      <c r="F706" s="15"/>
      <c r="G706" s="15">
        <v>3300</v>
      </c>
      <c r="H706" s="51">
        <v>3300</v>
      </c>
      <c r="I706" s="51">
        <v>3300</v>
      </c>
      <c r="J706" s="51">
        <v>1500</v>
      </c>
      <c r="K706" s="53">
        <f t="shared" si="14"/>
        <v>45.45454545454545</v>
      </c>
      <c r="L706" s="16"/>
    </row>
    <row r="707" spans="1:12" ht="12.75">
      <c r="A707" s="9">
        <v>701</v>
      </c>
      <c r="B707" s="9" t="s">
        <v>264</v>
      </c>
      <c r="C707" s="9" t="s">
        <v>265</v>
      </c>
      <c r="D707" s="9">
        <v>4010</v>
      </c>
      <c r="E707" s="14" t="s">
        <v>379</v>
      </c>
      <c r="F707" s="15">
        <f>SUM(F708)</f>
        <v>914790</v>
      </c>
      <c r="G707" s="15">
        <f>SUM(G708)</f>
        <v>1127000</v>
      </c>
      <c r="H707" s="51">
        <f>SUM(H708)</f>
        <v>1250000</v>
      </c>
      <c r="I707" s="51">
        <f>SUM(I708)</f>
        <v>1250000</v>
      </c>
      <c r="J707" s="51">
        <f>SUM(J708)</f>
        <v>641081.94</v>
      </c>
      <c r="K707" s="53">
        <f t="shared" si="14"/>
        <v>51.286555199999995</v>
      </c>
      <c r="L707" s="16"/>
    </row>
    <row r="708" spans="1:12" ht="27.75" customHeight="1">
      <c r="A708" s="9">
        <v>702</v>
      </c>
      <c r="B708" s="9"/>
      <c r="C708" s="9"/>
      <c r="D708" s="9"/>
      <c r="E708" s="14" t="s">
        <v>579</v>
      </c>
      <c r="F708" s="15">
        <v>914790</v>
      </c>
      <c r="G708" s="15">
        <v>1127000</v>
      </c>
      <c r="H708" s="51">
        <v>1250000</v>
      </c>
      <c r="I708" s="51">
        <v>1250000</v>
      </c>
      <c r="J708" s="51">
        <v>641081.94</v>
      </c>
      <c r="K708" s="53">
        <f t="shared" si="14"/>
        <v>51.286555199999995</v>
      </c>
      <c r="L708" s="16"/>
    </row>
    <row r="709" spans="1:12" ht="12.75">
      <c r="A709" s="9">
        <v>703</v>
      </c>
      <c r="B709" s="9" t="s">
        <v>264</v>
      </c>
      <c r="C709" s="9" t="s">
        <v>265</v>
      </c>
      <c r="D709" s="9">
        <v>4040</v>
      </c>
      <c r="E709" s="14" t="s">
        <v>380</v>
      </c>
      <c r="F709" s="15">
        <v>72803</v>
      </c>
      <c r="G709" s="15">
        <f>SUM(G710)</f>
        <v>85550</v>
      </c>
      <c r="H709" s="51">
        <f>SUM(H710)</f>
        <v>98000</v>
      </c>
      <c r="I709" s="51">
        <f>SUM(I710)</f>
        <v>98000</v>
      </c>
      <c r="J709" s="51">
        <f>SUM(J710)</f>
        <v>87105.1</v>
      </c>
      <c r="K709" s="53">
        <f t="shared" si="14"/>
        <v>88.88275510204082</v>
      </c>
      <c r="L709" s="16"/>
    </row>
    <row r="710" spans="1:12" ht="25.5">
      <c r="A710" s="9">
        <v>704</v>
      </c>
      <c r="B710" s="9"/>
      <c r="C710" s="9"/>
      <c r="D710" s="9"/>
      <c r="E710" s="14" t="s">
        <v>366</v>
      </c>
      <c r="F710" s="15"/>
      <c r="G710" s="15">
        <v>85550</v>
      </c>
      <c r="H710" s="51">
        <v>98000</v>
      </c>
      <c r="I710" s="51">
        <v>98000</v>
      </c>
      <c r="J710" s="51">
        <v>87105.1</v>
      </c>
      <c r="K710" s="53">
        <f t="shared" si="14"/>
        <v>88.88275510204082</v>
      </c>
      <c r="L710" s="16"/>
    </row>
    <row r="711" spans="1:12" ht="12.75">
      <c r="A711" s="9">
        <v>705</v>
      </c>
      <c r="B711" s="9" t="s">
        <v>264</v>
      </c>
      <c r="C711" s="9" t="s">
        <v>265</v>
      </c>
      <c r="D711" s="9">
        <v>4110</v>
      </c>
      <c r="E711" s="14" t="s">
        <v>334</v>
      </c>
      <c r="F711" s="15">
        <v>187000</v>
      </c>
      <c r="G711" s="15">
        <f>SUM(G712)</f>
        <v>194000</v>
      </c>
      <c r="H711" s="51">
        <f>SUM(H712)</f>
        <v>216000</v>
      </c>
      <c r="I711" s="51">
        <f>SUM(I712)</f>
        <v>216000</v>
      </c>
      <c r="J711" s="51">
        <f>SUM(J712)</f>
        <v>104759.29</v>
      </c>
      <c r="K711" s="53">
        <f t="shared" si="14"/>
        <v>48.49967129629629</v>
      </c>
      <c r="L711" s="16"/>
    </row>
    <row r="712" spans="1:12" ht="12.75">
      <c r="A712" s="9">
        <v>706</v>
      </c>
      <c r="B712" s="9"/>
      <c r="C712" s="9"/>
      <c r="D712" s="9"/>
      <c r="E712" s="14" t="s">
        <v>334</v>
      </c>
      <c r="F712" s="15"/>
      <c r="G712" s="15">
        <v>194000</v>
      </c>
      <c r="H712" s="51">
        <v>216000</v>
      </c>
      <c r="I712" s="51">
        <v>216000</v>
      </c>
      <c r="J712" s="51">
        <v>104759.29</v>
      </c>
      <c r="K712" s="53">
        <f aca="true" t="shared" si="15" ref="K712:K775">SUM(J712/I712)*100</f>
        <v>48.49967129629629</v>
      </c>
      <c r="L712" s="16"/>
    </row>
    <row r="713" spans="1:12" ht="12.75">
      <c r="A713" s="9">
        <v>707</v>
      </c>
      <c r="B713" s="9" t="s">
        <v>264</v>
      </c>
      <c r="C713" s="9" t="s">
        <v>265</v>
      </c>
      <c r="D713" s="9">
        <v>4120</v>
      </c>
      <c r="E713" s="14" t="s">
        <v>335</v>
      </c>
      <c r="F713" s="15">
        <v>25500</v>
      </c>
      <c r="G713" s="15">
        <f>SUM(G714)</f>
        <v>30700</v>
      </c>
      <c r="H713" s="51">
        <f>SUM(H714)</f>
        <v>35000</v>
      </c>
      <c r="I713" s="51">
        <f>SUM(I714)</f>
        <v>35000</v>
      </c>
      <c r="J713" s="51">
        <f>SUM(J714)</f>
        <v>16690.86</v>
      </c>
      <c r="K713" s="53">
        <f t="shared" si="15"/>
        <v>47.68817142857143</v>
      </c>
      <c r="L713" s="16"/>
    </row>
    <row r="714" spans="1:12" ht="12.75">
      <c r="A714" s="9">
        <v>708</v>
      </c>
      <c r="B714" s="9"/>
      <c r="C714" s="9"/>
      <c r="D714" s="9"/>
      <c r="E714" s="14" t="s">
        <v>335</v>
      </c>
      <c r="F714" s="15"/>
      <c r="G714" s="15">
        <v>30700</v>
      </c>
      <c r="H714" s="51">
        <v>35000</v>
      </c>
      <c r="I714" s="51">
        <v>35000</v>
      </c>
      <c r="J714" s="51">
        <v>16690.86</v>
      </c>
      <c r="K714" s="53">
        <f t="shared" si="15"/>
        <v>47.68817142857143</v>
      </c>
      <c r="L714" s="16"/>
    </row>
    <row r="715" spans="1:12" ht="12.75">
      <c r="A715" s="9">
        <v>709</v>
      </c>
      <c r="B715" s="9"/>
      <c r="C715" s="9"/>
      <c r="D715" s="9">
        <v>4140</v>
      </c>
      <c r="E715" s="14" t="s">
        <v>225</v>
      </c>
      <c r="F715" s="15">
        <v>6500</v>
      </c>
      <c r="G715" s="15">
        <f>SUM(G716)</f>
        <v>8280</v>
      </c>
      <c r="H715" s="51">
        <f>SUM(H716)</f>
        <v>9012</v>
      </c>
      <c r="I715" s="51">
        <f>SUM(I716)</f>
        <v>4506</v>
      </c>
      <c r="J715" s="51">
        <f>SUM(J716)</f>
        <v>0</v>
      </c>
      <c r="K715" s="53">
        <f t="shared" si="15"/>
        <v>0</v>
      </c>
      <c r="L715" s="16"/>
    </row>
    <row r="716" spans="1:12" ht="12.75">
      <c r="A716" s="9">
        <v>710</v>
      </c>
      <c r="B716" s="9"/>
      <c r="C716" s="9"/>
      <c r="D716" s="9"/>
      <c r="E716" s="14" t="s">
        <v>225</v>
      </c>
      <c r="F716" s="15"/>
      <c r="G716" s="15">
        <v>8280</v>
      </c>
      <c r="H716" s="51">
        <v>9012</v>
      </c>
      <c r="I716" s="51">
        <v>4506</v>
      </c>
      <c r="J716" s="51">
        <v>0</v>
      </c>
      <c r="K716" s="53">
        <f t="shared" si="15"/>
        <v>0</v>
      </c>
      <c r="L716" s="16"/>
    </row>
    <row r="717" spans="1:12" ht="12.75">
      <c r="A717" s="9">
        <v>711</v>
      </c>
      <c r="B717" s="9"/>
      <c r="C717" s="9"/>
      <c r="D717" s="9">
        <v>4170</v>
      </c>
      <c r="E717" s="14" t="s">
        <v>66</v>
      </c>
      <c r="F717" s="15">
        <f>SUM(F718)</f>
        <v>2000</v>
      </c>
      <c r="G717" s="15">
        <f>SUM(G718)</f>
        <v>2000</v>
      </c>
      <c r="H717" s="51">
        <f>SUM(H718)</f>
        <v>2000</v>
      </c>
      <c r="I717" s="51">
        <f>SUM(I718)</f>
        <v>2000</v>
      </c>
      <c r="J717" s="51">
        <f>SUM(J718)</f>
        <v>2000</v>
      </c>
      <c r="K717" s="53">
        <f t="shared" si="15"/>
        <v>100</v>
      </c>
      <c r="L717" s="16"/>
    </row>
    <row r="718" spans="1:12" ht="25.5">
      <c r="A718" s="9">
        <v>712</v>
      </c>
      <c r="B718" s="9"/>
      <c r="C718" s="9"/>
      <c r="D718" s="9"/>
      <c r="E718" s="14" t="s">
        <v>437</v>
      </c>
      <c r="F718" s="15">
        <v>2000</v>
      </c>
      <c r="G718" s="15">
        <v>2000</v>
      </c>
      <c r="H718" s="51">
        <v>2000</v>
      </c>
      <c r="I718" s="51">
        <v>2000</v>
      </c>
      <c r="J718" s="51">
        <v>2000</v>
      </c>
      <c r="K718" s="53">
        <f t="shared" si="15"/>
        <v>100</v>
      </c>
      <c r="L718" s="16"/>
    </row>
    <row r="719" spans="1:12" ht="12.75">
      <c r="A719" s="9">
        <v>713</v>
      </c>
      <c r="B719" s="9" t="s">
        <v>264</v>
      </c>
      <c r="C719" s="9" t="s">
        <v>265</v>
      </c>
      <c r="D719" s="9">
        <v>4210</v>
      </c>
      <c r="E719" s="14" t="s">
        <v>274</v>
      </c>
      <c r="F719" s="15">
        <f>SUM(F720)</f>
        <v>19200</v>
      </c>
      <c r="G719" s="15">
        <f>SUM(G720)</f>
        <v>17000</v>
      </c>
      <c r="H719" s="51">
        <f>SUM(H720)</f>
        <v>15000</v>
      </c>
      <c r="I719" s="51">
        <f>SUM(I720)</f>
        <v>15000</v>
      </c>
      <c r="J719" s="51">
        <f>SUM(J720)</f>
        <v>9510.78</v>
      </c>
      <c r="K719" s="53">
        <f t="shared" si="15"/>
        <v>63.40520000000001</v>
      </c>
      <c r="L719" s="16"/>
    </row>
    <row r="720" spans="1:12" ht="24.75" customHeight="1">
      <c r="A720" s="9">
        <v>714</v>
      </c>
      <c r="B720" s="9"/>
      <c r="C720" s="9"/>
      <c r="D720" s="9"/>
      <c r="E720" s="14" t="s">
        <v>201</v>
      </c>
      <c r="F720" s="15">
        <v>19200</v>
      </c>
      <c r="G720" s="15">
        <v>17000</v>
      </c>
      <c r="H720" s="51">
        <v>15000</v>
      </c>
      <c r="I720" s="51">
        <v>15000</v>
      </c>
      <c r="J720" s="51">
        <v>9510.78</v>
      </c>
      <c r="K720" s="53">
        <f t="shared" si="15"/>
        <v>63.40520000000001</v>
      </c>
      <c r="L720" s="16"/>
    </row>
    <row r="721" spans="1:12" ht="12.75">
      <c r="A721" s="9">
        <v>715</v>
      </c>
      <c r="B721" s="9" t="s">
        <v>264</v>
      </c>
      <c r="C721" s="9" t="s">
        <v>265</v>
      </c>
      <c r="D721" s="9">
        <v>4240</v>
      </c>
      <c r="E721" s="14" t="s">
        <v>481</v>
      </c>
      <c r="F721" s="15">
        <v>20000</v>
      </c>
      <c r="G721" s="15">
        <f>SUM(G722)</f>
        <v>18000</v>
      </c>
      <c r="H721" s="51">
        <f>SUM(H722)</f>
        <v>18000</v>
      </c>
      <c r="I721" s="51">
        <f>SUM(I722)</f>
        <v>18000</v>
      </c>
      <c r="J721" s="51">
        <f>SUM(J722)</f>
        <v>2066.6</v>
      </c>
      <c r="K721" s="53">
        <f t="shared" si="15"/>
        <v>11.48111111111111</v>
      </c>
      <c r="L721" s="16"/>
    </row>
    <row r="722" spans="1:12" ht="12.75">
      <c r="A722" s="9">
        <v>716</v>
      </c>
      <c r="B722" s="9"/>
      <c r="C722" s="9"/>
      <c r="D722" s="9"/>
      <c r="E722" s="14" t="s">
        <v>423</v>
      </c>
      <c r="F722" s="15"/>
      <c r="G722" s="15">
        <v>18000</v>
      </c>
      <c r="H722" s="51">
        <v>18000</v>
      </c>
      <c r="I722" s="51">
        <v>18000</v>
      </c>
      <c r="J722" s="51">
        <v>2066.6</v>
      </c>
      <c r="K722" s="53">
        <f t="shared" si="15"/>
        <v>11.48111111111111</v>
      </c>
      <c r="L722" s="16"/>
    </row>
    <row r="723" spans="1:12" ht="12.75">
      <c r="A723" s="9">
        <v>717</v>
      </c>
      <c r="B723" s="9" t="s">
        <v>264</v>
      </c>
      <c r="C723" s="9" t="s">
        <v>265</v>
      </c>
      <c r="D723" s="9">
        <v>4260</v>
      </c>
      <c r="E723" s="14" t="s">
        <v>276</v>
      </c>
      <c r="F723" s="15">
        <v>52500</v>
      </c>
      <c r="G723" s="15">
        <f>SUM(G724)</f>
        <v>55000</v>
      </c>
      <c r="H723" s="51">
        <f>SUM(H724)</f>
        <v>57000</v>
      </c>
      <c r="I723" s="51">
        <f>SUM(I724)</f>
        <v>57000</v>
      </c>
      <c r="J723" s="51">
        <f>SUM(J724)</f>
        <v>46551.05</v>
      </c>
      <c r="K723" s="53">
        <f t="shared" si="15"/>
        <v>81.66850877192982</v>
      </c>
      <c r="L723" s="16"/>
    </row>
    <row r="724" spans="1:12" ht="12.75">
      <c r="A724" s="9">
        <v>718</v>
      </c>
      <c r="B724" s="9"/>
      <c r="C724" s="9"/>
      <c r="D724" s="9"/>
      <c r="E724" s="14" t="s">
        <v>204</v>
      </c>
      <c r="F724" s="15"/>
      <c r="G724" s="15">
        <v>55000</v>
      </c>
      <c r="H724" s="51">
        <v>57000</v>
      </c>
      <c r="I724" s="51">
        <v>57000</v>
      </c>
      <c r="J724" s="51">
        <v>46551.05</v>
      </c>
      <c r="K724" s="53">
        <f t="shared" si="15"/>
        <v>81.66850877192982</v>
      </c>
      <c r="L724" s="16"/>
    </row>
    <row r="725" spans="1:12" ht="12.75">
      <c r="A725" s="9">
        <v>719</v>
      </c>
      <c r="B725" s="9" t="s">
        <v>264</v>
      </c>
      <c r="C725" s="9" t="s">
        <v>265</v>
      </c>
      <c r="D725" s="9">
        <v>4270</v>
      </c>
      <c r="E725" s="14" t="s">
        <v>277</v>
      </c>
      <c r="F725" s="15">
        <f>SUM(F726)</f>
        <v>3000</v>
      </c>
      <c r="G725" s="15">
        <f>SUM(G726)</f>
        <v>3000</v>
      </c>
      <c r="H725" s="51">
        <f>SUM(H726)</f>
        <v>2000</v>
      </c>
      <c r="I725" s="51">
        <f>SUM(I726)</f>
        <v>2000</v>
      </c>
      <c r="J725" s="51">
        <f>SUM(J726)</f>
        <v>1464</v>
      </c>
      <c r="K725" s="53">
        <f t="shared" si="15"/>
        <v>73.2</v>
      </c>
      <c r="L725" s="16"/>
    </row>
    <row r="726" spans="1:12" ht="12.75" customHeight="1">
      <c r="A726" s="9">
        <v>720</v>
      </c>
      <c r="B726" s="9"/>
      <c r="C726" s="9"/>
      <c r="D726" s="9"/>
      <c r="E726" s="14" t="s">
        <v>181</v>
      </c>
      <c r="F726" s="15">
        <v>3000</v>
      </c>
      <c r="G726" s="15">
        <v>3000</v>
      </c>
      <c r="H726" s="51">
        <v>2000</v>
      </c>
      <c r="I726" s="51">
        <v>2000</v>
      </c>
      <c r="J726" s="51">
        <v>1464</v>
      </c>
      <c r="K726" s="53">
        <f t="shared" si="15"/>
        <v>73.2</v>
      </c>
      <c r="L726" s="16"/>
    </row>
    <row r="727" spans="1:12" ht="12.75">
      <c r="A727" s="9">
        <v>721</v>
      </c>
      <c r="B727" s="9"/>
      <c r="C727" s="9"/>
      <c r="D727" s="9">
        <v>4280</v>
      </c>
      <c r="E727" s="14" t="s">
        <v>365</v>
      </c>
      <c r="F727" s="15"/>
      <c r="G727" s="15">
        <f>SUM(G728)</f>
        <v>1000</v>
      </c>
      <c r="H727" s="51">
        <f>SUM(H728)</f>
        <v>1000</v>
      </c>
      <c r="I727" s="51">
        <f>SUM(I728)</f>
        <v>1000</v>
      </c>
      <c r="J727" s="51">
        <f>SUM(J728)</f>
        <v>50</v>
      </c>
      <c r="K727" s="53">
        <f t="shared" si="15"/>
        <v>5</v>
      </c>
      <c r="L727" s="16"/>
    </row>
    <row r="728" spans="1:12" ht="25.5">
      <c r="A728" s="9">
        <v>722</v>
      </c>
      <c r="B728" s="9"/>
      <c r="C728" s="9"/>
      <c r="D728" s="9"/>
      <c r="E728" s="14" t="s">
        <v>364</v>
      </c>
      <c r="F728" s="15"/>
      <c r="G728" s="15">
        <v>1000</v>
      </c>
      <c r="H728" s="51">
        <v>1000</v>
      </c>
      <c r="I728" s="51">
        <v>1000</v>
      </c>
      <c r="J728" s="51">
        <v>50</v>
      </c>
      <c r="K728" s="53">
        <f t="shared" si="15"/>
        <v>5</v>
      </c>
      <c r="L728" s="16"/>
    </row>
    <row r="729" spans="1:12" ht="12.75">
      <c r="A729" s="9">
        <v>723</v>
      </c>
      <c r="B729" s="9" t="s">
        <v>264</v>
      </c>
      <c r="C729" s="9" t="s">
        <v>265</v>
      </c>
      <c r="D729" s="9">
        <v>4300</v>
      </c>
      <c r="E729" s="14" t="s">
        <v>327</v>
      </c>
      <c r="F729" s="15">
        <f>SUM(F730)</f>
        <v>22380</v>
      </c>
      <c r="G729" s="15">
        <f>SUM(G730)</f>
        <v>21000</v>
      </c>
      <c r="H729" s="51">
        <f>SUM(H730)</f>
        <v>18000</v>
      </c>
      <c r="I729" s="51">
        <f>SUM(I730)</f>
        <v>18000</v>
      </c>
      <c r="J729" s="51">
        <f>SUM(J730)</f>
        <v>7609.92</v>
      </c>
      <c r="K729" s="53">
        <f t="shared" si="15"/>
        <v>42.27733333333333</v>
      </c>
      <c r="L729" s="16"/>
    </row>
    <row r="730" spans="1:12" ht="25.5">
      <c r="A730" s="9">
        <v>724</v>
      </c>
      <c r="B730" s="9"/>
      <c r="C730" s="9"/>
      <c r="D730" s="9"/>
      <c r="E730" s="14" t="s">
        <v>580</v>
      </c>
      <c r="F730" s="15">
        <v>22380</v>
      </c>
      <c r="G730" s="15">
        <v>21000</v>
      </c>
      <c r="H730" s="51">
        <v>18000</v>
      </c>
      <c r="I730" s="51">
        <v>18000</v>
      </c>
      <c r="J730" s="51">
        <v>7609.92</v>
      </c>
      <c r="K730" s="53">
        <f t="shared" si="15"/>
        <v>42.27733333333333</v>
      </c>
      <c r="L730" s="16"/>
    </row>
    <row r="731" spans="1:12" ht="12.75">
      <c r="A731" s="9">
        <v>725</v>
      </c>
      <c r="B731" s="9"/>
      <c r="C731" s="9"/>
      <c r="D731" s="9">
        <v>4410</v>
      </c>
      <c r="E731" s="14" t="s">
        <v>383</v>
      </c>
      <c r="F731" s="15">
        <v>2300</v>
      </c>
      <c r="G731" s="15">
        <f>SUM(G732)</f>
        <v>3000</v>
      </c>
      <c r="H731" s="51">
        <f>SUM(H732)</f>
        <v>2800</v>
      </c>
      <c r="I731" s="51">
        <f>SUM(I732)</f>
        <v>2800</v>
      </c>
      <c r="J731" s="51">
        <f>SUM(J732)</f>
        <v>1072.33</v>
      </c>
      <c r="K731" s="53">
        <f t="shared" si="15"/>
        <v>38.29749999999999</v>
      </c>
      <c r="L731" s="16"/>
    </row>
    <row r="732" spans="1:12" ht="12.75">
      <c r="A732" s="9">
        <v>726</v>
      </c>
      <c r="B732" s="9"/>
      <c r="C732" s="9"/>
      <c r="D732" s="9"/>
      <c r="E732" s="14" t="s">
        <v>363</v>
      </c>
      <c r="F732" s="15"/>
      <c r="G732" s="15">
        <v>3000</v>
      </c>
      <c r="H732" s="51">
        <v>2800</v>
      </c>
      <c r="I732" s="51">
        <v>2800</v>
      </c>
      <c r="J732" s="51">
        <v>1072.33</v>
      </c>
      <c r="K732" s="53">
        <f t="shared" si="15"/>
        <v>38.29749999999999</v>
      </c>
      <c r="L732" s="16"/>
    </row>
    <row r="733" spans="1:12" ht="12.75">
      <c r="A733" s="9">
        <v>727</v>
      </c>
      <c r="B733" s="9"/>
      <c r="C733" s="9"/>
      <c r="D733" s="9">
        <v>4420</v>
      </c>
      <c r="E733" s="14" t="s">
        <v>64</v>
      </c>
      <c r="F733" s="15"/>
      <c r="G733" s="15">
        <f>SUM(G734)</f>
        <v>0</v>
      </c>
      <c r="H733" s="51">
        <f>SUM(H734)</f>
        <v>600</v>
      </c>
      <c r="I733" s="51">
        <f>SUM(I734)</f>
        <v>600</v>
      </c>
      <c r="J733" s="51">
        <f>SUM(J734)</f>
        <v>0</v>
      </c>
      <c r="K733" s="53">
        <f t="shared" si="15"/>
        <v>0</v>
      </c>
      <c r="L733" s="16"/>
    </row>
    <row r="734" spans="1:12" ht="12.75">
      <c r="A734" s="9">
        <v>728</v>
      </c>
      <c r="B734" s="9"/>
      <c r="C734" s="9"/>
      <c r="D734" s="9"/>
      <c r="E734" s="14" t="s">
        <v>64</v>
      </c>
      <c r="F734" s="15"/>
      <c r="G734" s="15"/>
      <c r="H734" s="51">
        <v>600</v>
      </c>
      <c r="I734" s="51">
        <v>600</v>
      </c>
      <c r="J734" s="51">
        <v>0</v>
      </c>
      <c r="K734" s="53">
        <f t="shared" si="15"/>
        <v>0</v>
      </c>
      <c r="L734" s="16"/>
    </row>
    <row r="735" spans="1:12" ht="12.75">
      <c r="A735" s="9">
        <v>729</v>
      </c>
      <c r="B735" s="9" t="s">
        <v>264</v>
      </c>
      <c r="C735" s="9" t="s">
        <v>265</v>
      </c>
      <c r="D735" s="9">
        <v>4430</v>
      </c>
      <c r="E735" s="14" t="s">
        <v>328</v>
      </c>
      <c r="F735" s="15">
        <f>SUM(F736)</f>
        <v>4400</v>
      </c>
      <c r="G735" s="15">
        <f>SUM(G736)</f>
        <v>4000</v>
      </c>
      <c r="H735" s="51">
        <f>SUM(H736)</f>
        <v>4200</v>
      </c>
      <c r="I735" s="51">
        <f>SUM(I736)</f>
        <v>4200</v>
      </c>
      <c r="J735" s="51">
        <f>SUM(J736)</f>
        <v>4186</v>
      </c>
      <c r="K735" s="53">
        <f t="shared" si="15"/>
        <v>99.66666666666667</v>
      </c>
      <c r="L735" s="16"/>
    </row>
    <row r="736" spans="1:12" ht="12.75">
      <c r="A736" s="9">
        <v>730</v>
      </c>
      <c r="B736" s="9"/>
      <c r="C736" s="9"/>
      <c r="D736" s="9"/>
      <c r="E736" s="14" t="s">
        <v>576</v>
      </c>
      <c r="F736" s="15">
        <v>4400</v>
      </c>
      <c r="G736" s="15">
        <v>4000</v>
      </c>
      <c r="H736" s="51">
        <v>4200</v>
      </c>
      <c r="I736" s="51">
        <v>4200</v>
      </c>
      <c r="J736" s="51">
        <v>4186</v>
      </c>
      <c r="K736" s="53">
        <f t="shared" si="15"/>
        <v>99.66666666666667</v>
      </c>
      <c r="L736" s="16"/>
    </row>
    <row r="737" spans="1:12" ht="12.75">
      <c r="A737" s="9">
        <v>731</v>
      </c>
      <c r="B737" s="9" t="s">
        <v>264</v>
      </c>
      <c r="C737" s="9" t="s">
        <v>265</v>
      </c>
      <c r="D737" s="9">
        <v>4440</v>
      </c>
      <c r="E737" s="14" t="s">
        <v>407</v>
      </c>
      <c r="F737" s="15">
        <v>48821</v>
      </c>
      <c r="G737" s="15">
        <f>SUM(G738)</f>
        <v>53962</v>
      </c>
      <c r="H737" s="51">
        <f>SUM(H738)</f>
        <v>68677</v>
      </c>
      <c r="I737" s="51">
        <f>SUM(I738)</f>
        <v>65904</v>
      </c>
      <c r="J737" s="51">
        <f>SUM(J738)</f>
        <v>49428</v>
      </c>
      <c r="K737" s="53">
        <f t="shared" si="15"/>
        <v>75</v>
      </c>
      <c r="L737" s="16"/>
    </row>
    <row r="738" spans="1:12" ht="28.5" customHeight="1">
      <c r="A738" s="9">
        <v>732</v>
      </c>
      <c r="B738" s="9"/>
      <c r="C738" s="9"/>
      <c r="D738" s="9"/>
      <c r="E738" s="14" t="s">
        <v>362</v>
      </c>
      <c r="F738" s="15"/>
      <c r="G738" s="15">
        <v>53962</v>
      </c>
      <c r="H738" s="51">
        <v>68677</v>
      </c>
      <c r="I738" s="51">
        <v>65904</v>
      </c>
      <c r="J738" s="51">
        <v>49428</v>
      </c>
      <c r="K738" s="53">
        <f t="shared" si="15"/>
        <v>75</v>
      </c>
      <c r="L738" s="16"/>
    </row>
    <row r="739" spans="1:12" ht="25.5">
      <c r="A739" s="9">
        <v>733</v>
      </c>
      <c r="B739" s="9"/>
      <c r="C739" s="9"/>
      <c r="D739" s="9">
        <v>4700</v>
      </c>
      <c r="E739" s="14" t="s">
        <v>689</v>
      </c>
      <c r="F739" s="15"/>
      <c r="G739" s="15">
        <f>SUM(G740)</f>
        <v>500</v>
      </c>
      <c r="H739" s="51">
        <f>SUM(H740)</f>
        <v>500</v>
      </c>
      <c r="I739" s="51">
        <f>SUM(I740)</f>
        <v>500</v>
      </c>
      <c r="J739" s="51">
        <f>SUM(J740)</f>
        <v>299</v>
      </c>
      <c r="K739" s="53">
        <f t="shared" si="15"/>
        <v>59.8</v>
      </c>
      <c r="L739" s="16"/>
    </row>
    <row r="740" spans="1:12" ht="19.5" customHeight="1">
      <c r="A740" s="9">
        <v>734</v>
      </c>
      <c r="B740" s="9"/>
      <c r="C740" s="9"/>
      <c r="D740" s="9"/>
      <c r="E740" s="14" t="s">
        <v>360</v>
      </c>
      <c r="F740" s="15"/>
      <c r="G740" s="15">
        <v>500</v>
      </c>
      <c r="H740" s="51">
        <v>500</v>
      </c>
      <c r="I740" s="51">
        <v>500</v>
      </c>
      <c r="J740" s="51">
        <v>299</v>
      </c>
      <c r="K740" s="53">
        <f t="shared" si="15"/>
        <v>59.8</v>
      </c>
      <c r="L740" s="16"/>
    </row>
    <row r="741" spans="1:12" ht="28.5" customHeight="1">
      <c r="A741" s="9">
        <v>735</v>
      </c>
      <c r="B741" s="9"/>
      <c r="C741" s="9"/>
      <c r="D741" s="9">
        <v>4740</v>
      </c>
      <c r="E741" s="14" t="s">
        <v>123</v>
      </c>
      <c r="F741" s="15"/>
      <c r="G741" s="15">
        <f>SUM(G742)</f>
        <v>3000</v>
      </c>
      <c r="H741" s="51">
        <f>SUM(H742)</f>
        <v>2000</v>
      </c>
      <c r="I741" s="51">
        <f>SUM(I742)</f>
        <v>2000</v>
      </c>
      <c r="J741" s="51">
        <f>SUM(J742)</f>
        <v>0</v>
      </c>
      <c r="K741" s="53">
        <f t="shared" si="15"/>
        <v>0</v>
      </c>
      <c r="L741" s="16"/>
    </row>
    <row r="742" spans="1:12" ht="16.5" customHeight="1">
      <c r="A742" s="9">
        <v>736</v>
      </c>
      <c r="B742" s="9"/>
      <c r="C742" s="9"/>
      <c r="D742" s="9"/>
      <c r="E742" s="14" t="s">
        <v>160</v>
      </c>
      <c r="F742" s="15"/>
      <c r="G742" s="15">
        <v>3000</v>
      </c>
      <c r="H742" s="51">
        <v>2000</v>
      </c>
      <c r="I742" s="51">
        <v>2000</v>
      </c>
      <c r="J742" s="51">
        <v>0</v>
      </c>
      <c r="K742" s="53">
        <f t="shared" si="15"/>
        <v>0</v>
      </c>
      <c r="L742" s="16"/>
    </row>
    <row r="743" spans="1:12" ht="15.75" customHeight="1">
      <c r="A743" s="9">
        <v>737</v>
      </c>
      <c r="B743" s="9"/>
      <c r="C743" s="9"/>
      <c r="D743" s="9">
        <v>4750</v>
      </c>
      <c r="E743" s="14" t="s">
        <v>424</v>
      </c>
      <c r="F743" s="15"/>
      <c r="G743" s="15">
        <f>SUM(G744)</f>
        <v>2000</v>
      </c>
      <c r="H743" s="51">
        <f>SUM(H744)</f>
        <v>2000</v>
      </c>
      <c r="I743" s="51">
        <f>SUM(I744)</f>
        <v>2000</v>
      </c>
      <c r="J743" s="51">
        <f>SUM(J744)</f>
        <v>1306.62</v>
      </c>
      <c r="K743" s="53">
        <f t="shared" si="15"/>
        <v>65.33099999999999</v>
      </c>
      <c r="L743" s="16"/>
    </row>
    <row r="744" spans="1:12" ht="16.5" customHeight="1">
      <c r="A744" s="9">
        <v>738</v>
      </c>
      <c r="B744" s="9"/>
      <c r="C744" s="9"/>
      <c r="D744" s="9"/>
      <c r="E744" s="14" t="s">
        <v>159</v>
      </c>
      <c r="F744" s="15"/>
      <c r="G744" s="15">
        <v>2000</v>
      </c>
      <c r="H744" s="51">
        <v>2000</v>
      </c>
      <c r="I744" s="51">
        <v>2000</v>
      </c>
      <c r="J744" s="51">
        <v>1306.62</v>
      </c>
      <c r="K744" s="53">
        <f t="shared" si="15"/>
        <v>65.33099999999999</v>
      </c>
      <c r="L744" s="16"/>
    </row>
    <row r="745" spans="1:12" ht="13.5" customHeight="1">
      <c r="A745" s="9">
        <v>739</v>
      </c>
      <c r="B745" s="9"/>
      <c r="C745" s="13">
        <v>80146</v>
      </c>
      <c r="D745" s="13"/>
      <c r="E745" s="18" t="s">
        <v>227</v>
      </c>
      <c r="F745" s="19">
        <f>SUM(F746)</f>
        <v>31050</v>
      </c>
      <c r="G745" s="19">
        <f>SUM(G746+G750)</f>
        <v>76758</v>
      </c>
      <c r="H745" s="53">
        <f>SUM(H746+H750)</f>
        <v>93902</v>
      </c>
      <c r="I745" s="53">
        <f>SUM(I746+I750)</f>
        <v>93902</v>
      </c>
      <c r="J745" s="53">
        <f>SUM(J746+J750)</f>
        <v>26400.84</v>
      </c>
      <c r="K745" s="53">
        <f t="shared" si="15"/>
        <v>28.11531170795084</v>
      </c>
      <c r="L745" s="20"/>
    </row>
    <row r="746" spans="1:12" ht="12.75">
      <c r="A746" s="9">
        <v>740</v>
      </c>
      <c r="B746" s="9"/>
      <c r="C746" s="9"/>
      <c r="D746" s="9">
        <v>4300</v>
      </c>
      <c r="E746" s="14" t="s">
        <v>327</v>
      </c>
      <c r="F746" s="15">
        <f>SUM(F747:F749)</f>
        <v>31050</v>
      </c>
      <c r="G746" s="15">
        <f>SUM(G747:G749)</f>
        <v>20500</v>
      </c>
      <c r="H746" s="51">
        <f>SUM(H747:H749)</f>
        <v>18600</v>
      </c>
      <c r="I746" s="51">
        <f>SUM(I747:I749)</f>
        <v>18600</v>
      </c>
      <c r="J746" s="51">
        <f>SUM(J747:J749)</f>
        <v>3683.25</v>
      </c>
      <c r="K746" s="53">
        <f t="shared" si="15"/>
        <v>19.80241935483871</v>
      </c>
      <c r="L746" s="16"/>
    </row>
    <row r="747" spans="1:12" ht="25.5">
      <c r="A747" s="9">
        <v>741</v>
      </c>
      <c r="B747" s="9"/>
      <c r="C747" s="9"/>
      <c r="D747" s="9"/>
      <c r="E747" s="14" t="s">
        <v>398</v>
      </c>
      <c r="F747" s="15">
        <v>10982</v>
      </c>
      <c r="G747" s="15">
        <v>10700</v>
      </c>
      <c r="H747" s="51">
        <v>11200</v>
      </c>
      <c r="I747" s="51">
        <v>11200</v>
      </c>
      <c r="J747" s="51">
        <v>3460</v>
      </c>
      <c r="K747" s="53">
        <f t="shared" si="15"/>
        <v>30.892857142857146</v>
      </c>
      <c r="L747" s="16"/>
    </row>
    <row r="748" spans="1:12" ht="25.5">
      <c r="A748" s="9">
        <v>742</v>
      </c>
      <c r="B748" s="9"/>
      <c r="C748" s="9"/>
      <c r="D748" s="9"/>
      <c r="E748" s="14" t="s">
        <v>399</v>
      </c>
      <c r="F748" s="15">
        <v>12616</v>
      </c>
      <c r="G748" s="15">
        <v>6300</v>
      </c>
      <c r="H748" s="51">
        <v>3900</v>
      </c>
      <c r="I748" s="51">
        <v>3900</v>
      </c>
      <c r="J748" s="51">
        <v>0</v>
      </c>
      <c r="K748" s="53">
        <f t="shared" si="15"/>
        <v>0</v>
      </c>
      <c r="L748" s="16"/>
    </row>
    <row r="749" spans="1:12" ht="25.5">
      <c r="A749" s="9">
        <v>743</v>
      </c>
      <c r="B749" s="9"/>
      <c r="C749" s="9"/>
      <c r="D749" s="9"/>
      <c r="E749" s="14" t="s">
        <v>16</v>
      </c>
      <c r="F749" s="15">
        <v>7452</v>
      </c>
      <c r="G749" s="15">
        <v>3500</v>
      </c>
      <c r="H749" s="51">
        <v>3500</v>
      </c>
      <c r="I749" s="51">
        <v>3500</v>
      </c>
      <c r="J749" s="51">
        <v>223.25</v>
      </c>
      <c r="K749" s="53">
        <f t="shared" si="15"/>
        <v>6.378571428571428</v>
      </c>
      <c r="L749" s="16"/>
    </row>
    <row r="750" spans="1:12" ht="25.5">
      <c r="A750" s="9">
        <v>744</v>
      </c>
      <c r="B750" s="9"/>
      <c r="C750" s="9"/>
      <c r="D750" s="9">
        <v>4700</v>
      </c>
      <c r="E750" s="14" t="s">
        <v>689</v>
      </c>
      <c r="F750" s="15"/>
      <c r="G750" s="15">
        <f>SUM(G751:G754)</f>
        <v>56258</v>
      </c>
      <c r="H750" s="51">
        <f>SUM(H751:H754)</f>
        <v>75302</v>
      </c>
      <c r="I750" s="51">
        <f>SUM(I751:I754)</f>
        <v>75302</v>
      </c>
      <c r="J750" s="51">
        <f>SUM(J751:J754)</f>
        <v>22717.59</v>
      </c>
      <c r="K750" s="53">
        <f t="shared" si="15"/>
        <v>30.16864093915168</v>
      </c>
      <c r="L750" s="16"/>
    </row>
    <row r="751" spans="1:12" ht="25.5">
      <c r="A751" s="9">
        <v>745</v>
      </c>
      <c r="B751" s="9"/>
      <c r="C751" s="9"/>
      <c r="D751" s="9"/>
      <c r="E751" s="14" t="s">
        <v>400</v>
      </c>
      <c r="F751" s="15"/>
      <c r="G751" s="15">
        <v>27039</v>
      </c>
      <c r="H751" s="51">
        <v>34972</v>
      </c>
      <c r="I751" s="51">
        <v>34972</v>
      </c>
      <c r="J751" s="51">
        <v>12753.84</v>
      </c>
      <c r="K751" s="53">
        <f t="shared" si="15"/>
        <v>36.46871783140798</v>
      </c>
      <c r="L751" s="16"/>
    </row>
    <row r="752" spans="1:12" ht="25.5">
      <c r="A752" s="9">
        <v>746</v>
      </c>
      <c r="B752" s="9"/>
      <c r="C752" s="9"/>
      <c r="D752" s="9"/>
      <c r="E752" s="14" t="s">
        <v>401</v>
      </c>
      <c r="F752" s="15"/>
      <c r="G752" s="15">
        <v>17560</v>
      </c>
      <c r="H752" s="51">
        <v>27411</v>
      </c>
      <c r="I752" s="51">
        <v>27411</v>
      </c>
      <c r="J752" s="51">
        <v>6590.25</v>
      </c>
      <c r="K752" s="53">
        <f t="shared" si="15"/>
        <v>24.04235525883769</v>
      </c>
      <c r="L752" s="16"/>
    </row>
    <row r="753" spans="1:12" ht="12.75">
      <c r="A753" s="9">
        <v>747</v>
      </c>
      <c r="B753" s="9"/>
      <c r="C753" s="9"/>
      <c r="D753" s="9"/>
      <c r="E753" s="14" t="s">
        <v>402</v>
      </c>
      <c r="F753" s="15"/>
      <c r="G753" s="15">
        <v>5369</v>
      </c>
      <c r="H753" s="51">
        <v>5741</v>
      </c>
      <c r="I753" s="51">
        <v>5741</v>
      </c>
      <c r="J753" s="51">
        <v>480</v>
      </c>
      <c r="K753" s="53">
        <f t="shared" si="15"/>
        <v>8.36091273297335</v>
      </c>
      <c r="L753" s="16"/>
    </row>
    <row r="754" spans="1:12" ht="12.75">
      <c r="A754" s="9">
        <v>748</v>
      </c>
      <c r="B754" s="9"/>
      <c r="C754" s="9"/>
      <c r="D754" s="9"/>
      <c r="E754" s="14" t="s">
        <v>14</v>
      </c>
      <c r="F754" s="15"/>
      <c r="G754" s="15">
        <v>6290</v>
      </c>
      <c r="H754" s="51">
        <v>7178</v>
      </c>
      <c r="I754" s="51">
        <v>7178</v>
      </c>
      <c r="J754" s="51">
        <v>2893.5</v>
      </c>
      <c r="K754" s="53">
        <f t="shared" si="15"/>
        <v>40.31067149623851</v>
      </c>
      <c r="L754" s="16"/>
    </row>
    <row r="755" spans="1:12" ht="12.75">
      <c r="A755" s="9">
        <v>749</v>
      </c>
      <c r="B755" s="97" t="s">
        <v>33</v>
      </c>
      <c r="C755" s="98"/>
      <c r="D755" s="98"/>
      <c r="E755" s="98"/>
      <c r="F755" s="21" t="e">
        <f>SUM(F338+F443+#REF!+F500+F569+F655+F662+F702+#REF!+F745)</f>
        <v>#REF!</v>
      </c>
      <c r="G755" s="21" t="e">
        <f>SUM(G338+G463+G443+G500+G569+G655+G662+G702+G745+#REF!)</f>
        <v>#REF!</v>
      </c>
      <c r="H755" s="54">
        <f>SUM(H338+H463+H443+H500+H569+H655+H662+H702+H745)</f>
        <v>22959817</v>
      </c>
      <c r="I755" s="54">
        <f>SUM(I338+I463+I443+I500+I569+I655+I662+I702+I745)</f>
        <v>22526512</v>
      </c>
      <c r="J755" s="54">
        <f>SUM(J338+J463+J443+J500+J569+J655+J662+J702+J745)</f>
        <v>10555785.66</v>
      </c>
      <c r="K755" s="53">
        <f t="shared" si="15"/>
        <v>46.859387995798016</v>
      </c>
      <c r="L755" s="22" t="e">
        <f>SUM(L338+L443+#REF!+L500+L569+L655+L662+L702+#REF!+L745+#REF!)</f>
        <v>#REF!</v>
      </c>
    </row>
    <row r="756" spans="1:12" ht="12.75">
      <c r="A756" s="9">
        <v>750</v>
      </c>
      <c r="B756" s="29">
        <v>803</v>
      </c>
      <c r="C756" s="30">
        <v>80309</v>
      </c>
      <c r="D756" s="30">
        <v>3210</v>
      </c>
      <c r="E756" s="30" t="s">
        <v>359</v>
      </c>
      <c r="F756" s="31"/>
      <c r="G756" s="28">
        <f>SUM(G757)</f>
        <v>36000</v>
      </c>
      <c r="H756" s="55">
        <f>SUM(H757)</f>
        <v>36000</v>
      </c>
      <c r="I756" s="55">
        <f>SUM(I757)</f>
        <v>36000</v>
      </c>
      <c r="J756" s="55">
        <f>SUM(J757)</f>
        <v>18286</v>
      </c>
      <c r="K756" s="53">
        <f t="shared" si="15"/>
        <v>50.794444444444444</v>
      </c>
      <c r="L756" s="22"/>
    </row>
    <row r="757" spans="1:12" ht="12.75">
      <c r="A757" s="9">
        <v>751</v>
      </c>
      <c r="B757" s="29"/>
      <c r="C757" s="29"/>
      <c r="D757" s="29"/>
      <c r="E757" s="29" t="s">
        <v>153</v>
      </c>
      <c r="F757" s="21"/>
      <c r="G757" s="32">
        <v>36000</v>
      </c>
      <c r="H757" s="52">
        <v>36000</v>
      </c>
      <c r="I757" s="52">
        <v>36000</v>
      </c>
      <c r="J757" s="52">
        <f>SUM(J758)</f>
        <v>18286</v>
      </c>
      <c r="K757" s="53">
        <f t="shared" si="15"/>
        <v>50.794444444444444</v>
      </c>
      <c r="L757" s="22"/>
    </row>
    <row r="758" spans="1:12" ht="12.75">
      <c r="A758" s="9">
        <v>752</v>
      </c>
      <c r="B758" s="33"/>
      <c r="C758" s="29"/>
      <c r="D758" s="30" t="s">
        <v>151</v>
      </c>
      <c r="E758" s="30"/>
      <c r="F758" s="31"/>
      <c r="G758" s="28">
        <f>SUM(G756)</f>
        <v>36000</v>
      </c>
      <c r="H758" s="55">
        <f>SUM(H756)</f>
        <v>36000</v>
      </c>
      <c r="I758" s="55">
        <f>SUM(I756)</f>
        <v>36000</v>
      </c>
      <c r="J758" s="55">
        <v>18286</v>
      </c>
      <c r="K758" s="53">
        <f t="shared" si="15"/>
        <v>50.794444444444444</v>
      </c>
      <c r="L758" s="22"/>
    </row>
    <row r="759" spans="1:12" ht="12.75">
      <c r="A759" s="9">
        <v>753</v>
      </c>
      <c r="B759" s="33" t="s">
        <v>152</v>
      </c>
      <c r="C759" s="29"/>
      <c r="D759" s="29"/>
      <c r="E759" s="29"/>
      <c r="F759" s="21"/>
      <c r="G759" s="21">
        <f>SUM(G758)</f>
        <v>36000</v>
      </c>
      <c r="H759" s="54">
        <f>SUM(H758)</f>
        <v>36000</v>
      </c>
      <c r="I759" s="54">
        <f>SUM(I758)</f>
        <v>36000</v>
      </c>
      <c r="J759" s="54">
        <f>SUM(J756)</f>
        <v>18286</v>
      </c>
      <c r="K759" s="53">
        <f t="shared" si="15"/>
        <v>50.794444444444444</v>
      </c>
      <c r="L759" s="22"/>
    </row>
    <row r="760" spans="1:12" ht="12.75">
      <c r="A760" s="9">
        <v>754</v>
      </c>
      <c r="B760" s="9">
        <v>851</v>
      </c>
      <c r="C760" s="13">
        <v>85153</v>
      </c>
      <c r="D760" s="13" t="s">
        <v>266</v>
      </c>
      <c r="E760" s="18" t="s">
        <v>248</v>
      </c>
      <c r="F760" s="15"/>
      <c r="G760" s="19">
        <f>SUM(G763+G765)</f>
        <v>15000</v>
      </c>
      <c r="H760" s="53">
        <f>SUM(H763+H765+H761)</f>
        <v>20000</v>
      </c>
      <c r="I760" s="53">
        <f>SUM(I763+I765+I761)</f>
        <v>20000</v>
      </c>
      <c r="J760" s="53">
        <f>SUM(J763+J765+J761)</f>
        <v>0</v>
      </c>
      <c r="K760" s="53">
        <f t="shared" si="15"/>
        <v>0</v>
      </c>
      <c r="L760" s="34"/>
    </row>
    <row r="761" spans="1:12" ht="12.75">
      <c r="A761" s="9">
        <v>755</v>
      </c>
      <c r="B761" s="9"/>
      <c r="C761" s="13"/>
      <c r="D761" s="9">
        <v>4170</v>
      </c>
      <c r="E761" s="14" t="s">
        <v>66</v>
      </c>
      <c r="F761" s="15"/>
      <c r="G761" s="19"/>
      <c r="H761" s="52">
        <f>SUM(H762)</f>
        <v>9000</v>
      </c>
      <c r="I761" s="52">
        <f>SUM(I762)</f>
        <v>9000</v>
      </c>
      <c r="J761" s="53">
        <f>SUM(J762)</f>
        <v>0</v>
      </c>
      <c r="K761" s="53">
        <f t="shared" si="15"/>
        <v>0</v>
      </c>
      <c r="L761" s="34"/>
    </row>
    <row r="762" spans="1:12" ht="12.75">
      <c r="A762" s="9">
        <v>756</v>
      </c>
      <c r="B762" s="9"/>
      <c r="C762" s="13"/>
      <c r="D762" s="13"/>
      <c r="E762" s="14" t="s">
        <v>535</v>
      </c>
      <c r="F762" s="15"/>
      <c r="G762" s="19"/>
      <c r="H762" s="52">
        <v>9000</v>
      </c>
      <c r="I762" s="52">
        <v>9000</v>
      </c>
      <c r="J762" s="53">
        <v>0</v>
      </c>
      <c r="K762" s="53">
        <f t="shared" si="15"/>
        <v>0</v>
      </c>
      <c r="L762" s="34"/>
    </row>
    <row r="763" spans="1:12" ht="12.75">
      <c r="A763" s="9">
        <v>757</v>
      </c>
      <c r="B763" s="9"/>
      <c r="C763" s="13"/>
      <c r="D763" s="9">
        <v>4210</v>
      </c>
      <c r="E763" s="14" t="s">
        <v>274</v>
      </c>
      <c r="F763" s="15"/>
      <c r="G763" s="19">
        <f>SUM(G764)</f>
        <v>3000</v>
      </c>
      <c r="H763" s="53">
        <f>SUM(H764)</f>
        <v>1000</v>
      </c>
      <c r="I763" s="53">
        <f>SUM(I764)</f>
        <v>1000</v>
      </c>
      <c r="J763" s="53">
        <f>SUM(J764)</f>
        <v>0</v>
      </c>
      <c r="K763" s="53">
        <f t="shared" si="15"/>
        <v>0</v>
      </c>
      <c r="L763" s="34"/>
    </row>
    <row r="764" spans="1:12" ht="12.75">
      <c r="A764" s="9">
        <v>758</v>
      </c>
      <c r="B764" s="9"/>
      <c r="C764" s="13"/>
      <c r="D764" s="13"/>
      <c r="E764" s="14" t="s">
        <v>538</v>
      </c>
      <c r="F764" s="15"/>
      <c r="G764" s="43">
        <v>3000</v>
      </c>
      <c r="H764" s="51">
        <v>1000</v>
      </c>
      <c r="I764" s="51">
        <v>1000</v>
      </c>
      <c r="J764" s="52">
        <v>0</v>
      </c>
      <c r="K764" s="53">
        <f t="shared" si="15"/>
        <v>0</v>
      </c>
      <c r="L764" s="34"/>
    </row>
    <row r="765" spans="1:12" ht="12.75">
      <c r="A765" s="9">
        <v>759</v>
      </c>
      <c r="B765" s="9"/>
      <c r="C765" s="9" t="s">
        <v>265</v>
      </c>
      <c r="D765" s="9">
        <v>4300</v>
      </c>
      <c r="E765" s="14" t="s">
        <v>327</v>
      </c>
      <c r="F765" s="15"/>
      <c r="G765" s="15">
        <f>SUM(G766)</f>
        <v>12000</v>
      </c>
      <c r="H765" s="51">
        <f>SUM(H766)</f>
        <v>10000</v>
      </c>
      <c r="I765" s="51">
        <f>SUM(I766)</f>
        <v>10000</v>
      </c>
      <c r="J765" s="51">
        <f>SUM(J766)</f>
        <v>0</v>
      </c>
      <c r="K765" s="53">
        <f t="shared" si="15"/>
        <v>0</v>
      </c>
      <c r="L765" s="34"/>
    </row>
    <row r="766" spans="1:12" ht="12.75">
      <c r="A766" s="9">
        <v>760</v>
      </c>
      <c r="B766" s="9"/>
      <c r="C766" s="9" t="s">
        <v>265</v>
      </c>
      <c r="D766" s="9"/>
      <c r="E766" s="14" t="s">
        <v>537</v>
      </c>
      <c r="F766" s="15"/>
      <c r="G766" s="15">
        <v>12000</v>
      </c>
      <c r="H766" s="51">
        <v>10000</v>
      </c>
      <c r="I766" s="51">
        <v>10000</v>
      </c>
      <c r="J766" s="51">
        <v>0</v>
      </c>
      <c r="K766" s="53">
        <f t="shared" si="15"/>
        <v>0</v>
      </c>
      <c r="L766" s="34"/>
    </row>
    <row r="767" spans="1:12" ht="12.75">
      <c r="A767" s="9">
        <v>761</v>
      </c>
      <c r="B767" s="9"/>
      <c r="C767" s="26">
        <v>85121</v>
      </c>
      <c r="D767" s="26"/>
      <c r="E767" s="27" t="s">
        <v>209</v>
      </c>
      <c r="F767" s="28"/>
      <c r="G767" s="28" t="e">
        <f>SUM(#REF!)</f>
        <v>#REF!</v>
      </c>
      <c r="H767" s="55">
        <f>SUM(H768)</f>
        <v>8000</v>
      </c>
      <c r="I767" s="55">
        <f>SUM(I768)</f>
        <v>8000</v>
      </c>
      <c r="J767" s="55">
        <f>SUM(J768)</f>
        <v>0</v>
      </c>
      <c r="K767" s="53">
        <f t="shared" si="15"/>
        <v>0</v>
      </c>
      <c r="L767" s="34"/>
    </row>
    <row r="768" spans="1:12" ht="12.75">
      <c r="A768" s="9">
        <v>762</v>
      </c>
      <c r="B768" s="9"/>
      <c r="C768" s="26"/>
      <c r="D768" s="9">
        <v>4300</v>
      </c>
      <c r="E768" s="14" t="s">
        <v>327</v>
      </c>
      <c r="F768" s="28"/>
      <c r="G768" s="28" t="e">
        <f>SUM(#REF!)</f>
        <v>#REF!</v>
      </c>
      <c r="H768" s="52">
        <f>SUM(H769:H769)</f>
        <v>8000</v>
      </c>
      <c r="I768" s="52">
        <f>SUM(I769:I769)</f>
        <v>8000</v>
      </c>
      <c r="J768" s="55">
        <f>SUM(J769)</f>
        <v>0</v>
      </c>
      <c r="K768" s="53">
        <f t="shared" si="15"/>
        <v>0</v>
      </c>
      <c r="L768" s="34"/>
    </row>
    <row r="769" spans="1:12" ht="12.75">
      <c r="A769" s="9">
        <v>763</v>
      </c>
      <c r="B769" s="9"/>
      <c r="C769" s="26"/>
      <c r="D769" s="9"/>
      <c r="E769" s="58" t="s">
        <v>289</v>
      </c>
      <c r="F769" s="28"/>
      <c r="G769" s="28"/>
      <c r="H769" s="52">
        <v>8000</v>
      </c>
      <c r="I769" s="52">
        <v>8000</v>
      </c>
      <c r="J769" s="55">
        <v>0</v>
      </c>
      <c r="K769" s="53">
        <f t="shared" si="15"/>
        <v>0</v>
      </c>
      <c r="L769" s="34"/>
    </row>
    <row r="770" spans="1:12" ht="12.75">
      <c r="A770" s="9">
        <v>764</v>
      </c>
      <c r="B770" s="9"/>
      <c r="C770" s="13">
        <v>85154</v>
      </c>
      <c r="D770" s="13" t="s">
        <v>266</v>
      </c>
      <c r="E770" s="18" t="s">
        <v>479</v>
      </c>
      <c r="F770" s="19" t="e">
        <f>SUM(F771+#REF!+F773+F775+#REF!+F777+F779)</f>
        <v>#REF!</v>
      </c>
      <c r="G770" s="19">
        <f>SUM(G771+G773+G775+G777+G779+G781+G783)</f>
        <v>125000</v>
      </c>
      <c r="H770" s="53">
        <f>SUM(H771+H773+H775+H777+H779+H781+H783+H787+H789)</f>
        <v>149000</v>
      </c>
      <c r="I770" s="53">
        <f>SUM(I771+I773+I775+I777+I779+I781+I783+I787+I789+I785)</f>
        <v>149000</v>
      </c>
      <c r="J770" s="53">
        <f>SUM(J771+J773+J775+J777+J779+J781+J783+J787+J789+J785)</f>
        <v>16240.300000000001</v>
      </c>
      <c r="K770" s="53">
        <f t="shared" si="15"/>
        <v>10.899530201342282</v>
      </c>
      <c r="L770" s="20" t="e">
        <f>SUM(#REF!+L775+#REF!+L777+L779+#REF!)</f>
        <v>#REF!</v>
      </c>
    </row>
    <row r="771" spans="1:12" ht="25.5">
      <c r="A771" s="9">
        <v>765</v>
      </c>
      <c r="B771" s="9"/>
      <c r="C771" s="13"/>
      <c r="D771" s="9">
        <v>2820</v>
      </c>
      <c r="E771" s="14" t="s">
        <v>249</v>
      </c>
      <c r="F771" s="15">
        <f>SUM(F772:F772)</f>
        <v>17100</v>
      </c>
      <c r="G771" s="15">
        <f>SUM(G772:G772)</f>
        <v>12000</v>
      </c>
      <c r="H771" s="51">
        <f>SUM(H772:H772)</f>
        <v>12000</v>
      </c>
      <c r="I771" s="51">
        <f>SUM(I772:I772)</f>
        <v>12000</v>
      </c>
      <c r="J771" s="51">
        <f>SUM(J772:J772)</f>
        <v>0</v>
      </c>
      <c r="K771" s="53">
        <f t="shared" si="15"/>
        <v>0</v>
      </c>
      <c r="L771" s="20"/>
    </row>
    <row r="772" spans="1:12" ht="25.5">
      <c r="A772" s="9">
        <v>766</v>
      </c>
      <c r="B772" s="9"/>
      <c r="C772" s="13"/>
      <c r="D772" s="9"/>
      <c r="E772" s="14" t="s">
        <v>425</v>
      </c>
      <c r="F772" s="15">
        <v>17100</v>
      </c>
      <c r="G772" s="15">
        <v>12000</v>
      </c>
      <c r="H772" s="51">
        <v>12000</v>
      </c>
      <c r="I772" s="51">
        <v>12000</v>
      </c>
      <c r="J772" s="51">
        <v>0</v>
      </c>
      <c r="K772" s="53">
        <f t="shared" si="15"/>
        <v>0</v>
      </c>
      <c r="L772" s="20"/>
    </row>
    <row r="773" spans="1:12" ht="12.75">
      <c r="A773" s="9">
        <v>767</v>
      </c>
      <c r="B773" s="9"/>
      <c r="C773" s="9"/>
      <c r="D773" s="9">
        <v>4170</v>
      </c>
      <c r="E773" s="14" t="s">
        <v>66</v>
      </c>
      <c r="F773" s="15">
        <f>SUM(F774)</f>
        <v>32020</v>
      </c>
      <c r="G773" s="15">
        <f>SUM(G774)</f>
        <v>38140</v>
      </c>
      <c r="H773" s="51">
        <f>SUM(H774)</f>
        <v>40000</v>
      </c>
      <c r="I773" s="51">
        <f>SUM(I774)</f>
        <v>40000</v>
      </c>
      <c r="J773" s="51">
        <f>SUM(J774)</f>
        <v>11403</v>
      </c>
      <c r="K773" s="53">
        <f t="shared" si="15"/>
        <v>28.507500000000004</v>
      </c>
      <c r="L773" s="16"/>
    </row>
    <row r="774" spans="1:12" ht="12.75">
      <c r="A774" s="9">
        <v>768</v>
      </c>
      <c r="B774" s="9"/>
      <c r="C774" s="9"/>
      <c r="D774" s="9"/>
      <c r="E774" s="14" t="s">
        <v>536</v>
      </c>
      <c r="F774" s="15">
        <v>32020</v>
      </c>
      <c r="G774" s="15">
        <v>38140</v>
      </c>
      <c r="H774" s="51">
        <v>40000</v>
      </c>
      <c r="I774" s="51">
        <v>40000</v>
      </c>
      <c r="J774" s="51">
        <v>11403</v>
      </c>
      <c r="K774" s="53">
        <f t="shared" si="15"/>
        <v>28.507500000000004</v>
      </c>
      <c r="L774" s="16"/>
    </row>
    <row r="775" spans="1:12" ht="12.75">
      <c r="A775" s="9">
        <v>769</v>
      </c>
      <c r="B775" s="9" t="s">
        <v>264</v>
      </c>
      <c r="C775" s="9" t="s">
        <v>265</v>
      </c>
      <c r="D775" s="9">
        <v>4210</v>
      </c>
      <c r="E775" s="14" t="s">
        <v>274</v>
      </c>
      <c r="F775" s="15">
        <f>SUM(F776)</f>
        <v>5520</v>
      </c>
      <c r="G775" s="15">
        <f>SUM(G776)</f>
        <v>6300</v>
      </c>
      <c r="H775" s="51">
        <f>SUM(H776)</f>
        <v>7500</v>
      </c>
      <c r="I775" s="51">
        <f>SUM(I776)</f>
        <v>7500</v>
      </c>
      <c r="J775" s="51">
        <f>SUM(J776)</f>
        <v>1214.77</v>
      </c>
      <c r="K775" s="53">
        <f t="shared" si="15"/>
        <v>16.196933333333334</v>
      </c>
      <c r="L775" s="16">
        <f>SUM(L776)</f>
        <v>0</v>
      </c>
    </row>
    <row r="776" spans="1:12" ht="14.25" customHeight="1">
      <c r="A776" s="9">
        <v>770</v>
      </c>
      <c r="B776" s="9" t="s">
        <v>264</v>
      </c>
      <c r="C776" s="9" t="s">
        <v>265</v>
      </c>
      <c r="D776" s="9"/>
      <c r="E776" s="14" t="s">
        <v>539</v>
      </c>
      <c r="F776" s="15">
        <v>5520</v>
      </c>
      <c r="G776" s="15">
        <v>6300</v>
      </c>
      <c r="H776" s="51">
        <v>7500</v>
      </c>
      <c r="I776" s="51">
        <v>7500</v>
      </c>
      <c r="J776" s="51">
        <v>1214.77</v>
      </c>
      <c r="K776" s="53">
        <f aca="true" t="shared" si="16" ref="K776:K839">SUM(J776/I776)*100</f>
        <v>16.196933333333334</v>
      </c>
      <c r="L776" s="16"/>
    </row>
    <row r="777" spans="1:12" ht="12.75">
      <c r="A777" s="9">
        <v>771</v>
      </c>
      <c r="B777" s="9" t="s">
        <v>264</v>
      </c>
      <c r="C777" s="9" t="s">
        <v>265</v>
      </c>
      <c r="D777" s="9">
        <v>4260</v>
      </c>
      <c r="E777" s="14" t="s">
        <v>276</v>
      </c>
      <c r="F777" s="15">
        <f>SUM(F778)</f>
        <v>3000</v>
      </c>
      <c r="G777" s="15">
        <f>SUM(G778)</f>
        <v>6000</v>
      </c>
      <c r="H777" s="51">
        <f>SUM(H778)</f>
        <v>5000</v>
      </c>
      <c r="I777" s="51">
        <f>SUM(I778)</f>
        <v>5000</v>
      </c>
      <c r="J777" s="51">
        <f>SUM(J778)</f>
        <v>2103.26</v>
      </c>
      <c r="K777" s="53">
        <f t="shared" si="16"/>
        <v>42.065200000000004</v>
      </c>
      <c r="L777" s="16">
        <f>SUM(L778)</f>
        <v>0</v>
      </c>
    </row>
    <row r="778" spans="1:12" ht="12.75">
      <c r="A778" s="9">
        <v>772</v>
      </c>
      <c r="B778" s="9" t="s">
        <v>264</v>
      </c>
      <c r="C778" s="9" t="s">
        <v>265</v>
      </c>
      <c r="D778" s="9"/>
      <c r="E778" s="14" t="s">
        <v>540</v>
      </c>
      <c r="F778" s="15">
        <v>3000</v>
      </c>
      <c r="G778" s="15">
        <v>6000</v>
      </c>
      <c r="H778" s="51">
        <v>5000</v>
      </c>
      <c r="I778" s="51">
        <v>5000</v>
      </c>
      <c r="J778" s="51">
        <v>2103.26</v>
      </c>
      <c r="K778" s="53">
        <f t="shared" si="16"/>
        <v>42.065200000000004</v>
      </c>
      <c r="L778" s="16"/>
    </row>
    <row r="779" spans="1:12" ht="12.75">
      <c r="A779" s="9">
        <v>773</v>
      </c>
      <c r="B779" s="9" t="s">
        <v>264</v>
      </c>
      <c r="C779" s="9" t="s">
        <v>265</v>
      </c>
      <c r="D779" s="9">
        <v>4300</v>
      </c>
      <c r="E779" s="14" t="s">
        <v>327</v>
      </c>
      <c r="F779" s="15">
        <f>SUM(F780)</f>
        <v>21240</v>
      </c>
      <c r="G779" s="15">
        <f>SUM(G780)</f>
        <v>56060</v>
      </c>
      <c r="H779" s="51">
        <f>SUM(H780)</f>
        <v>75700</v>
      </c>
      <c r="I779" s="51">
        <f>SUM(I780)</f>
        <v>75000</v>
      </c>
      <c r="J779" s="51">
        <f>SUM(J780)</f>
        <v>1152.42</v>
      </c>
      <c r="K779" s="53">
        <f t="shared" si="16"/>
        <v>1.5365600000000001</v>
      </c>
      <c r="L779" s="16">
        <f>SUM(L780)</f>
        <v>0</v>
      </c>
    </row>
    <row r="780" spans="1:12" ht="66" customHeight="1">
      <c r="A780" s="9">
        <v>774</v>
      </c>
      <c r="B780" s="9" t="s">
        <v>264</v>
      </c>
      <c r="C780" s="9" t="s">
        <v>265</v>
      </c>
      <c r="D780" s="9"/>
      <c r="E780" s="14" t="s">
        <v>372</v>
      </c>
      <c r="F780" s="15">
        <v>21240</v>
      </c>
      <c r="G780" s="15">
        <v>56060</v>
      </c>
      <c r="H780" s="65">
        <v>75700</v>
      </c>
      <c r="I780" s="65">
        <v>75000</v>
      </c>
      <c r="J780" s="65">
        <v>1152.42</v>
      </c>
      <c r="K780" s="92">
        <f t="shared" si="16"/>
        <v>1.5365600000000001</v>
      </c>
      <c r="L780" s="16"/>
    </row>
    <row r="781" spans="1:12" ht="12.75" customHeight="1">
      <c r="A781" s="9">
        <v>775</v>
      </c>
      <c r="B781" s="9"/>
      <c r="C781" s="9"/>
      <c r="D781" s="9">
        <v>4370</v>
      </c>
      <c r="E781" s="14" t="s">
        <v>200</v>
      </c>
      <c r="F781" s="15"/>
      <c r="G781" s="15">
        <f>SUM(G782)</f>
        <v>3000</v>
      </c>
      <c r="H781" s="51">
        <f>SUM(H782)</f>
        <v>2500</v>
      </c>
      <c r="I781" s="51">
        <f>SUM(I782)</f>
        <v>2500</v>
      </c>
      <c r="J781" s="51">
        <f>SUM(J782)</f>
        <v>286.85</v>
      </c>
      <c r="K781" s="53">
        <f t="shared" si="16"/>
        <v>11.474</v>
      </c>
      <c r="L781" s="16"/>
    </row>
    <row r="782" spans="1:12" ht="12.75" customHeight="1">
      <c r="A782" s="9">
        <v>776</v>
      </c>
      <c r="B782" s="9"/>
      <c r="C782" s="9"/>
      <c r="D782" s="9"/>
      <c r="E782" s="14" t="s">
        <v>352</v>
      </c>
      <c r="F782" s="15"/>
      <c r="G782" s="15">
        <v>3000</v>
      </c>
      <c r="H782" s="51">
        <v>2500</v>
      </c>
      <c r="I782" s="51">
        <v>2500</v>
      </c>
      <c r="J782" s="51">
        <v>286.85</v>
      </c>
      <c r="K782" s="53">
        <f t="shared" si="16"/>
        <v>11.474</v>
      </c>
      <c r="L782" s="16"/>
    </row>
    <row r="783" spans="1:12" ht="12.75" customHeight="1">
      <c r="A783" s="9">
        <v>777</v>
      </c>
      <c r="B783" s="9"/>
      <c r="C783" s="9"/>
      <c r="D783" s="9">
        <v>4390</v>
      </c>
      <c r="E783" s="14" t="s">
        <v>475</v>
      </c>
      <c r="F783" s="15"/>
      <c r="G783" s="15">
        <f>SUM(G784)</f>
        <v>3500</v>
      </c>
      <c r="H783" s="51">
        <f>SUM(H784)</f>
        <v>5000</v>
      </c>
      <c r="I783" s="51">
        <f>SUM(I784)</f>
        <v>5000</v>
      </c>
      <c r="J783" s="51">
        <f>SUM(J784)</f>
        <v>0</v>
      </c>
      <c r="K783" s="53">
        <f t="shared" si="16"/>
        <v>0</v>
      </c>
      <c r="L783" s="16"/>
    </row>
    <row r="784" spans="1:12" ht="14.25" customHeight="1">
      <c r="A784" s="9">
        <v>778</v>
      </c>
      <c r="B784" s="9"/>
      <c r="C784" s="9"/>
      <c r="D784" s="9"/>
      <c r="E784" s="14" t="s">
        <v>609</v>
      </c>
      <c r="F784" s="15"/>
      <c r="G784" s="15">
        <v>3500</v>
      </c>
      <c r="H784" s="51">
        <v>5000</v>
      </c>
      <c r="I784" s="51">
        <v>5000</v>
      </c>
      <c r="J784" s="51">
        <v>0</v>
      </c>
      <c r="K784" s="53">
        <f t="shared" si="16"/>
        <v>0</v>
      </c>
      <c r="L784" s="16"/>
    </row>
    <row r="785" spans="1:12" ht="14.25" customHeight="1">
      <c r="A785" s="9">
        <v>779</v>
      </c>
      <c r="B785" s="9"/>
      <c r="C785" s="9"/>
      <c r="D785" s="9">
        <v>4610</v>
      </c>
      <c r="E785" s="14" t="s">
        <v>583</v>
      </c>
      <c r="F785" s="15"/>
      <c r="G785" s="15"/>
      <c r="H785" s="51">
        <f>SUM(H786)</f>
        <v>0</v>
      </c>
      <c r="I785" s="51">
        <f>SUM(I786)</f>
        <v>700</v>
      </c>
      <c r="J785" s="51">
        <f>SUM(J786)</f>
        <v>80</v>
      </c>
      <c r="K785" s="53">
        <f t="shared" si="16"/>
        <v>11.428571428571429</v>
      </c>
      <c r="L785" s="16"/>
    </row>
    <row r="786" spans="1:12" ht="14.25" customHeight="1">
      <c r="A786" s="9">
        <v>780</v>
      </c>
      <c r="B786" s="9"/>
      <c r="C786" s="9"/>
      <c r="D786" s="9"/>
      <c r="E786" s="14" t="s">
        <v>583</v>
      </c>
      <c r="F786" s="15"/>
      <c r="G786" s="15"/>
      <c r="H786" s="51"/>
      <c r="I786" s="51">
        <v>700</v>
      </c>
      <c r="J786" s="51">
        <v>80</v>
      </c>
      <c r="K786" s="53">
        <f t="shared" si="16"/>
        <v>11.428571428571429</v>
      </c>
      <c r="L786" s="16"/>
    </row>
    <row r="787" spans="1:12" ht="14.25" customHeight="1">
      <c r="A787" s="9">
        <v>781</v>
      </c>
      <c r="B787" s="9"/>
      <c r="C787" s="9"/>
      <c r="D787" s="9">
        <v>4740</v>
      </c>
      <c r="E787" s="14" t="s">
        <v>123</v>
      </c>
      <c r="F787" s="15"/>
      <c r="G787" s="15"/>
      <c r="H787" s="51">
        <f>SUM(H788)</f>
        <v>300</v>
      </c>
      <c r="I787" s="51">
        <f>SUM(I788)</f>
        <v>300</v>
      </c>
      <c r="J787" s="51">
        <f>SUM(J788)</f>
        <v>0</v>
      </c>
      <c r="K787" s="53">
        <f t="shared" si="16"/>
        <v>0</v>
      </c>
      <c r="L787" s="16"/>
    </row>
    <row r="788" spans="1:12" ht="14.25" customHeight="1">
      <c r="A788" s="9">
        <v>782</v>
      </c>
      <c r="B788" s="9"/>
      <c r="C788" s="9"/>
      <c r="D788" s="9"/>
      <c r="E788" s="14" t="s">
        <v>160</v>
      </c>
      <c r="F788" s="15"/>
      <c r="G788" s="15"/>
      <c r="H788" s="51">
        <v>300</v>
      </c>
      <c r="I788" s="51">
        <v>300</v>
      </c>
      <c r="J788" s="51">
        <v>0</v>
      </c>
      <c r="K788" s="53">
        <f t="shared" si="16"/>
        <v>0</v>
      </c>
      <c r="L788" s="16"/>
    </row>
    <row r="789" spans="1:12" ht="14.25" customHeight="1">
      <c r="A789" s="9">
        <v>783</v>
      </c>
      <c r="B789" s="9"/>
      <c r="C789" s="9"/>
      <c r="D789" s="9">
        <v>4750</v>
      </c>
      <c r="E789" s="14" t="s">
        <v>424</v>
      </c>
      <c r="F789" s="15"/>
      <c r="G789" s="15"/>
      <c r="H789" s="51">
        <f>SUM(H790)</f>
        <v>1000</v>
      </c>
      <c r="I789" s="51">
        <f>SUM(I790)</f>
        <v>1000</v>
      </c>
      <c r="J789" s="51">
        <f>SUM(J790)</f>
        <v>0</v>
      </c>
      <c r="K789" s="53">
        <f t="shared" si="16"/>
        <v>0</v>
      </c>
      <c r="L789" s="16"/>
    </row>
    <row r="790" spans="1:12" ht="14.25" customHeight="1">
      <c r="A790" s="9">
        <v>784</v>
      </c>
      <c r="B790" s="9"/>
      <c r="C790" s="9"/>
      <c r="D790" s="9"/>
      <c r="E790" s="14" t="s">
        <v>159</v>
      </c>
      <c r="F790" s="15"/>
      <c r="G790" s="15"/>
      <c r="H790" s="51">
        <v>1000</v>
      </c>
      <c r="I790" s="51">
        <v>1000</v>
      </c>
      <c r="J790" s="51">
        <v>0</v>
      </c>
      <c r="K790" s="53">
        <f t="shared" si="16"/>
        <v>0</v>
      </c>
      <c r="L790" s="16"/>
    </row>
    <row r="791" spans="1:12" ht="12.75">
      <c r="A791" s="9">
        <v>785</v>
      </c>
      <c r="B791" s="9"/>
      <c r="C791" s="13">
        <v>85195</v>
      </c>
      <c r="D791" s="13" t="s">
        <v>266</v>
      </c>
      <c r="E791" s="18" t="s">
        <v>260</v>
      </c>
      <c r="F791" s="19">
        <f>SUM(F794)</f>
        <v>5000</v>
      </c>
      <c r="G791" s="19">
        <f>SUM(G794)</f>
        <v>15000</v>
      </c>
      <c r="H791" s="53">
        <f>SUM(H794)</f>
        <v>15000</v>
      </c>
      <c r="I791" s="53">
        <f>SUM(I792+I794)</f>
        <v>15120</v>
      </c>
      <c r="J791" s="53">
        <f>SUM(J794)</f>
        <v>0</v>
      </c>
      <c r="K791" s="53">
        <f t="shared" si="16"/>
        <v>0</v>
      </c>
      <c r="L791" s="20">
        <f>SUM(L794)</f>
        <v>0</v>
      </c>
    </row>
    <row r="792" spans="1:12" ht="12.75">
      <c r="A792" s="9">
        <v>786</v>
      </c>
      <c r="B792" s="9"/>
      <c r="C792" s="13"/>
      <c r="D792" s="9">
        <v>4210</v>
      </c>
      <c r="E792" s="14" t="s">
        <v>274</v>
      </c>
      <c r="F792" s="19"/>
      <c r="G792" s="19"/>
      <c r="H792" s="53">
        <v>0</v>
      </c>
      <c r="I792" s="53">
        <f>SUM(I793)</f>
        <v>120</v>
      </c>
      <c r="J792" s="53">
        <f>SUM(J793)</f>
        <v>0</v>
      </c>
      <c r="K792" s="53">
        <f t="shared" si="16"/>
        <v>0</v>
      </c>
      <c r="L792" s="20"/>
    </row>
    <row r="793" spans="1:12" ht="12.75">
      <c r="A793" s="9">
        <v>787</v>
      </c>
      <c r="B793" s="9"/>
      <c r="C793" s="13"/>
      <c r="D793" s="13"/>
      <c r="E793" s="14" t="s">
        <v>274</v>
      </c>
      <c r="F793" s="19"/>
      <c r="G793" s="19"/>
      <c r="H793" s="53">
        <v>0</v>
      </c>
      <c r="I793" s="52">
        <v>120</v>
      </c>
      <c r="J793" s="53">
        <v>0</v>
      </c>
      <c r="K793" s="53">
        <f t="shared" si="16"/>
        <v>0</v>
      </c>
      <c r="L793" s="20"/>
    </row>
    <row r="794" spans="1:12" ht="12.75">
      <c r="A794" s="9">
        <v>788</v>
      </c>
      <c r="B794" s="9"/>
      <c r="C794" s="9" t="s">
        <v>265</v>
      </c>
      <c r="D794" s="9">
        <v>4300</v>
      </c>
      <c r="E794" s="14" t="s">
        <v>327</v>
      </c>
      <c r="F794" s="15">
        <f aca="true" t="shared" si="17" ref="F794:L794">SUM(F795)</f>
        <v>5000</v>
      </c>
      <c r="G794" s="15">
        <f t="shared" si="17"/>
        <v>15000</v>
      </c>
      <c r="H794" s="51">
        <f t="shared" si="17"/>
        <v>15000</v>
      </c>
      <c r="I794" s="51">
        <f t="shared" si="17"/>
        <v>15000</v>
      </c>
      <c r="J794" s="51">
        <f t="shared" si="17"/>
        <v>0</v>
      </c>
      <c r="K794" s="53">
        <f t="shared" si="16"/>
        <v>0</v>
      </c>
      <c r="L794" s="16">
        <f t="shared" si="17"/>
        <v>0</v>
      </c>
    </row>
    <row r="795" spans="1:12" ht="12.75">
      <c r="A795" s="9">
        <v>789</v>
      </c>
      <c r="B795" s="9"/>
      <c r="C795" s="9" t="s">
        <v>265</v>
      </c>
      <c r="D795" s="9"/>
      <c r="E795" s="14" t="s">
        <v>703</v>
      </c>
      <c r="F795" s="15">
        <v>5000</v>
      </c>
      <c r="G795" s="15">
        <v>15000</v>
      </c>
      <c r="H795" s="51">
        <v>15000</v>
      </c>
      <c r="I795" s="51">
        <v>15000</v>
      </c>
      <c r="J795" s="51">
        <v>0</v>
      </c>
      <c r="K795" s="53">
        <f t="shared" si="16"/>
        <v>0</v>
      </c>
      <c r="L795" s="16"/>
    </row>
    <row r="796" spans="1:12" ht="12.75">
      <c r="A796" s="9">
        <v>790</v>
      </c>
      <c r="B796" s="97" t="s">
        <v>34</v>
      </c>
      <c r="C796" s="98"/>
      <c r="D796" s="98"/>
      <c r="E796" s="98"/>
      <c r="F796" s="21" t="e">
        <f>SUM(#REF!+F770+F791)</f>
        <v>#REF!</v>
      </c>
      <c r="G796" s="21" t="e">
        <f>SUM(G770+G791+G760+G767)</f>
        <v>#REF!</v>
      </c>
      <c r="H796" s="54">
        <f>SUM(H760+H767+H770+H791)</f>
        <v>192000</v>
      </c>
      <c r="I796" s="54">
        <f>SUM(I760+I767+I770+I791)</f>
        <v>192120</v>
      </c>
      <c r="J796" s="54">
        <f>SUM(J760+J767+J770+J791)</f>
        <v>16240.300000000001</v>
      </c>
      <c r="K796" s="53">
        <f t="shared" si="16"/>
        <v>8.453206329377473</v>
      </c>
      <c r="L796" s="22" t="e">
        <f>SUM(#REF!+L770+L791)</f>
        <v>#REF!</v>
      </c>
    </row>
    <row r="797" spans="1:12" ht="15.75" customHeight="1">
      <c r="A797" s="9">
        <v>791</v>
      </c>
      <c r="B797" s="13">
        <v>852</v>
      </c>
      <c r="C797" s="26">
        <v>85202</v>
      </c>
      <c r="D797" s="9"/>
      <c r="E797" s="18" t="s">
        <v>690</v>
      </c>
      <c r="F797" s="21"/>
      <c r="G797" s="43">
        <f>SUM(G798)</f>
        <v>0</v>
      </c>
      <c r="H797" s="52">
        <f>SUM(H798+H800)</f>
        <v>105800</v>
      </c>
      <c r="I797" s="52">
        <f>SUM(I798+I800)</f>
        <v>105800</v>
      </c>
      <c r="J797" s="52">
        <f>SUM(J798+J800)</f>
        <v>10571.37</v>
      </c>
      <c r="K797" s="53">
        <f t="shared" si="16"/>
        <v>9.991843100189037</v>
      </c>
      <c r="L797" s="22"/>
    </row>
    <row r="798" spans="1:12" ht="25.5">
      <c r="A798" s="9">
        <v>792</v>
      </c>
      <c r="B798" s="24"/>
      <c r="C798" s="25"/>
      <c r="D798" s="9">
        <v>4330</v>
      </c>
      <c r="E798" s="14" t="s">
        <v>73</v>
      </c>
      <c r="F798" s="21"/>
      <c r="G798" s="21"/>
      <c r="H798" s="52">
        <f>SUM(H799)</f>
        <v>55800</v>
      </c>
      <c r="I798" s="52">
        <f>SUM(I799)</f>
        <v>55800</v>
      </c>
      <c r="J798" s="52">
        <f>SUM(J799)</f>
        <v>10571.37</v>
      </c>
      <c r="K798" s="53">
        <f t="shared" si="16"/>
        <v>18.94510752688172</v>
      </c>
      <c r="L798" s="22"/>
    </row>
    <row r="799" spans="1:12" ht="15.75" customHeight="1">
      <c r="A799" s="9">
        <v>793</v>
      </c>
      <c r="B799" s="24"/>
      <c r="C799" s="25"/>
      <c r="D799" s="9"/>
      <c r="E799" s="14" t="s">
        <v>70</v>
      </c>
      <c r="F799" s="21"/>
      <c r="G799" s="21"/>
      <c r="H799" s="52">
        <v>55800</v>
      </c>
      <c r="I799" s="52">
        <v>55800</v>
      </c>
      <c r="J799" s="52">
        <v>10571.37</v>
      </c>
      <c r="K799" s="53">
        <f t="shared" si="16"/>
        <v>18.94510752688172</v>
      </c>
      <c r="L799" s="22"/>
    </row>
    <row r="800" spans="1:12" ht="15.75" customHeight="1">
      <c r="A800" s="9">
        <v>794</v>
      </c>
      <c r="B800" s="24"/>
      <c r="C800" s="25"/>
      <c r="D800" s="9">
        <v>6050</v>
      </c>
      <c r="E800" s="14" t="s">
        <v>329</v>
      </c>
      <c r="F800" s="21"/>
      <c r="G800" s="21"/>
      <c r="H800" s="52">
        <f>SUM(H801)</f>
        <v>50000</v>
      </c>
      <c r="I800" s="52">
        <f>SUM(I801)</f>
        <v>50000</v>
      </c>
      <c r="J800" s="52">
        <f>SUM(J801)</f>
        <v>0</v>
      </c>
      <c r="K800" s="53">
        <f t="shared" si="16"/>
        <v>0</v>
      </c>
      <c r="L800" s="22"/>
    </row>
    <row r="801" spans="1:12" ht="15.75" customHeight="1">
      <c r="A801" s="9">
        <v>795</v>
      </c>
      <c r="B801" s="24"/>
      <c r="C801" s="25"/>
      <c r="D801" s="9"/>
      <c r="E801" s="14" t="s">
        <v>473</v>
      </c>
      <c r="F801" s="21"/>
      <c r="G801" s="21"/>
      <c r="H801" s="52">
        <v>50000</v>
      </c>
      <c r="I801" s="52">
        <v>50000</v>
      </c>
      <c r="J801" s="52">
        <v>0</v>
      </c>
      <c r="K801" s="53">
        <f t="shared" si="16"/>
        <v>0</v>
      </c>
      <c r="L801" s="22"/>
    </row>
    <row r="802" spans="1:12" ht="25.5">
      <c r="A802" s="9">
        <v>796</v>
      </c>
      <c r="B802" s="9"/>
      <c r="C802" s="35">
        <v>85212</v>
      </c>
      <c r="D802" s="25"/>
      <c r="E802" s="18" t="s">
        <v>253</v>
      </c>
      <c r="F802" s="19">
        <f>SUM(F806:F821)</f>
        <v>2027400</v>
      </c>
      <c r="G802" s="19">
        <f>SUM(G805+G807+G809+G811+G813+G815+G817+G821+G825+G827+G829)</f>
        <v>1470350</v>
      </c>
      <c r="H802" s="19">
        <f>SUM(H805+H807+H809+H811+H813+H815+H817+H821+H825+H827+H829+H819+H803+H823)</f>
        <v>1353370</v>
      </c>
      <c r="I802" s="19">
        <f>SUM(I805+I807+I809+I811+I813+I815+I817+I821+I825+I827+I829+I819+I803+I823)</f>
        <v>1353370</v>
      </c>
      <c r="J802" s="53">
        <f>SUM(J805+J807+J809+J811+J813+J815+J817+J821+J825+J827+J829+J819+J803+J823)</f>
        <v>556324.4500000002</v>
      </c>
      <c r="K802" s="53">
        <f t="shared" si="16"/>
        <v>41.106604254564544</v>
      </c>
      <c r="L802" s="22"/>
    </row>
    <row r="803" spans="1:12" ht="12.75">
      <c r="A803" s="9">
        <v>797</v>
      </c>
      <c r="B803" s="13"/>
      <c r="C803" s="35"/>
      <c r="D803" s="41">
        <v>3020</v>
      </c>
      <c r="E803" s="14" t="s">
        <v>237</v>
      </c>
      <c r="F803" s="19"/>
      <c r="G803" s="19"/>
      <c r="H803" s="53">
        <f>SUM(H804)</f>
        <v>500</v>
      </c>
      <c r="I803" s="53">
        <f>SUM(I804)</f>
        <v>500</v>
      </c>
      <c r="J803" s="53">
        <f>SUM(J804)</f>
        <v>0</v>
      </c>
      <c r="K803" s="53">
        <f t="shared" si="16"/>
        <v>0</v>
      </c>
      <c r="L803" s="22"/>
    </row>
    <row r="804" spans="1:12" ht="30.75" customHeight="1">
      <c r="A804" s="9">
        <v>798</v>
      </c>
      <c r="B804" s="13"/>
      <c r="C804" s="35"/>
      <c r="D804" s="41"/>
      <c r="E804" s="14" t="s">
        <v>312</v>
      </c>
      <c r="F804" s="19"/>
      <c r="G804" s="19"/>
      <c r="H804" s="52">
        <v>500</v>
      </c>
      <c r="I804" s="52">
        <v>500</v>
      </c>
      <c r="J804" s="52">
        <v>0</v>
      </c>
      <c r="K804" s="53">
        <f t="shared" si="16"/>
        <v>0</v>
      </c>
      <c r="L804" s="22"/>
    </row>
    <row r="805" spans="1:12" ht="12.75">
      <c r="A805" s="9">
        <v>799</v>
      </c>
      <c r="B805" s="9"/>
      <c r="C805" s="9"/>
      <c r="D805" s="9">
        <v>3110</v>
      </c>
      <c r="E805" s="14" t="s">
        <v>132</v>
      </c>
      <c r="F805" s="15">
        <f>SUM(F806)</f>
        <v>1940400</v>
      </c>
      <c r="G805" s="15">
        <f>SUM(G806)</f>
        <v>1358000</v>
      </c>
      <c r="H805" s="51">
        <f>SUM(H806)</f>
        <v>1189900</v>
      </c>
      <c r="I805" s="51">
        <f>SUM(I806)</f>
        <v>1189900</v>
      </c>
      <c r="J805" s="51">
        <f>SUM(J806)</f>
        <v>491878</v>
      </c>
      <c r="K805" s="53">
        <f t="shared" si="16"/>
        <v>41.33775947558618</v>
      </c>
      <c r="L805" s="22"/>
    </row>
    <row r="806" spans="1:12" ht="25.5">
      <c r="A806" s="9">
        <v>800</v>
      </c>
      <c r="B806" s="9"/>
      <c r="C806" s="9"/>
      <c r="D806" s="9"/>
      <c r="E806" s="66" t="s">
        <v>103</v>
      </c>
      <c r="F806" s="15">
        <v>1940400</v>
      </c>
      <c r="G806" s="15">
        <v>1358000</v>
      </c>
      <c r="H806" s="51">
        <v>1189900</v>
      </c>
      <c r="I806" s="51">
        <v>1189900</v>
      </c>
      <c r="J806" s="51">
        <v>491878</v>
      </c>
      <c r="K806" s="53">
        <f t="shared" si="16"/>
        <v>41.33775947558618</v>
      </c>
      <c r="L806" s="22"/>
    </row>
    <row r="807" spans="1:12" ht="12.75">
      <c r="A807" s="9">
        <v>801</v>
      </c>
      <c r="B807" s="9"/>
      <c r="C807" s="9"/>
      <c r="D807" s="9">
        <v>4010</v>
      </c>
      <c r="E807" s="14" t="s">
        <v>379</v>
      </c>
      <c r="F807" s="15">
        <v>39000</v>
      </c>
      <c r="G807" s="15">
        <f>SUM(G808)</f>
        <v>58150</v>
      </c>
      <c r="H807" s="51">
        <f>SUM(H808)</f>
        <v>88570</v>
      </c>
      <c r="I807" s="51">
        <f>SUM(I808)</f>
        <v>88570</v>
      </c>
      <c r="J807" s="51">
        <f>SUM(J808)</f>
        <v>34876.04</v>
      </c>
      <c r="K807" s="53">
        <f t="shared" si="16"/>
        <v>39.37680930337586</v>
      </c>
      <c r="L807" s="22"/>
    </row>
    <row r="808" spans="1:12" ht="12.75">
      <c r="A808" s="9">
        <v>802</v>
      </c>
      <c r="B808" s="9"/>
      <c r="C808" s="9"/>
      <c r="D808" s="9"/>
      <c r="E808" s="14" t="s">
        <v>379</v>
      </c>
      <c r="F808" s="15"/>
      <c r="G808" s="15">
        <v>58150</v>
      </c>
      <c r="H808" s="51">
        <v>88570</v>
      </c>
      <c r="I808" s="51">
        <v>88570</v>
      </c>
      <c r="J808" s="51">
        <v>34876.04</v>
      </c>
      <c r="K808" s="53">
        <f t="shared" si="16"/>
        <v>39.37680930337586</v>
      </c>
      <c r="L808" s="22"/>
    </row>
    <row r="809" spans="1:12" ht="12.75">
      <c r="A809" s="9">
        <v>803</v>
      </c>
      <c r="B809" s="9"/>
      <c r="C809" s="9"/>
      <c r="D809" s="9">
        <v>4040</v>
      </c>
      <c r="E809" s="14" t="s">
        <v>380</v>
      </c>
      <c r="F809" s="15">
        <v>2000</v>
      </c>
      <c r="G809" s="15">
        <f>SUM(G810)</f>
        <v>3400</v>
      </c>
      <c r="H809" s="51">
        <f>SUM(H810)</f>
        <v>3700</v>
      </c>
      <c r="I809" s="51">
        <f>SUM(I810)</f>
        <v>3700</v>
      </c>
      <c r="J809" s="51">
        <f>SUM(J810)</f>
        <v>3318.6</v>
      </c>
      <c r="K809" s="53">
        <f t="shared" si="16"/>
        <v>89.69189189189188</v>
      </c>
      <c r="L809" s="22"/>
    </row>
    <row r="810" spans="1:12" ht="12.75">
      <c r="A810" s="9">
        <v>804</v>
      </c>
      <c r="B810" s="9"/>
      <c r="C810" s="9"/>
      <c r="D810" s="9"/>
      <c r="E810" s="14" t="s">
        <v>380</v>
      </c>
      <c r="F810" s="15"/>
      <c r="G810" s="15">
        <v>3400</v>
      </c>
      <c r="H810" s="51">
        <v>3700</v>
      </c>
      <c r="I810" s="51">
        <v>3700</v>
      </c>
      <c r="J810" s="51">
        <v>3318.6</v>
      </c>
      <c r="K810" s="53">
        <f t="shared" si="16"/>
        <v>89.69189189189188</v>
      </c>
      <c r="L810" s="22"/>
    </row>
    <row r="811" spans="1:12" ht="12.75">
      <c r="A811" s="9">
        <v>805</v>
      </c>
      <c r="B811" s="9"/>
      <c r="C811" s="9"/>
      <c r="D811" s="9">
        <v>4110</v>
      </c>
      <c r="E811" s="14" t="s">
        <v>334</v>
      </c>
      <c r="F811" s="15">
        <v>8500</v>
      </c>
      <c r="G811" s="15">
        <f>SUM(G812)</f>
        <v>11300</v>
      </c>
      <c r="H811" s="51">
        <f>SUM(H812)</f>
        <v>27615</v>
      </c>
      <c r="I811" s="51">
        <f>SUM(I812)</f>
        <v>27615</v>
      </c>
      <c r="J811" s="51">
        <f>SUM(J812)</f>
        <v>9999.43</v>
      </c>
      <c r="K811" s="53">
        <f t="shared" si="16"/>
        <v>36.21013941698352</v>
      </c>
      <c r="L811" s="22"/>
    </row>
    <row r="812" spans="1:12" ht="12.75">
      <c r="A812" s="9">
        <v>806</v>
      </c>
      <c r="B812" s="9"/>
      <c r="C812" s="9"/>
      <c r="D812" s="9"/>
      <c r="E812" s="14" t="s">
        <v>334</v>
      </c>
      <c r="F812" s="15"/>
      <c r="G812" s="15">
        <v>11300</v>
      </c>
      <c r="H812" s="51">
        <v>27615</v>
      </c>
      <c r="I812" s="51">
        <v>27615</v>
      </c>
      <c r="J812" s="51">
        <v>9999.43</v>
      </c>
      <c r="K812" s="53">
        <f t="shared" si="16"/>
        <v>36.21013941698352</v>
      </c>
      <c r="L812" s="22"/>
    </row>
    <row r="813" spans="1:12" ht="12.75">
      <c r="A813" s="9">
        <v>807</v>
      </c>
      <c r="B813" s="9"/>
      <c r="C813" s="9"/>
      <c r="D813" s="9">
        <v>4120</v>
      </c>
      <c r="E813" s="14" t="s">
        <v>335</v>
      </c>
      <c r="F813" s="15">
        <v>1200</v>
      </c>
      <c r="G813" s="15">
        <f>SUM(G814)</f>
        <v>1500</v>
      </c>
      <c r="H813" s="51">
        <f>SUM(H814)</f>
        <v>2315</v>
      </c>
      <c r="I813" s="51">
        <f>SUM(I814)</f>
        <v>2315</v>
      </c>
      <c r="J813" s="51">
        <f>SUM(J814)</f>
        <v>818.36</v>
      </c>
      <c r="K813" s="53">
        <f t="shared" si="16"/>
        <v>35.35032397408207</v>
      </c>
      <c r="L813" s="22"/>
    </row>
    <row r="814" spans="1:12" ht="12.75">
      <c r="A814" s="9">
        <v>808</v>
      </c>
      <c r="B814" s="9"/>
      <c r="C814" s="9"/>
      <c r="D814" s="9"/>
      <c r="E814" s="14" t="s">
        <v>335</v>
      </c>
      <c r="F814" s="15"/>
      <c r="G814" s="15">
        <v>1500</v>
      </c>
      <c r="H814" s="51">
        <v>2315</v>
      </c>
      <c r="I814" s="51">
        <v>2315</v>
      </c>
      <c r="J814" s="51">
        <v>818.36</v>
      </c>
      <c r="K814" s="53">
        <f t="shared" si="16"/>
        <v>35.35032397408207</v>
      </c>
      <c r="L814" s="22"/>
    </row>
    <row r="815" spans="1:12" ht="12.75">
      <c r="A815" s="9">
        <v>809</v>
      </c>
      <c r="B815" s="9"/>
      <c r="C815" s="9"/>
      <c r="D815" s="9">
        <v>4170</v>
      </c>
      <c r="E815" s="14" t="s">
        <v>66</v>
      </c>
      <c r="F815" s="15">
        <v>5400</v>
      </c>
      <c r="G815" s="15">
        <f>SUM(G816)</f>
        <v>1200</v>
      </c>
      <c r="H815" s="51">
        <f>SUM(H816)</f>
        <v>1200</v>
      </c>
      <c r="I815" s="51">
        <f>SUM(I816)</f>
        <v>1200</v>
      </c>
      <c r="J815" s="51">
        <f>SUM(J816)</f>
        <v>0</v>
      </c>
      <c r="K815" s="53">
        <f t="shared" si="16"/>
        <v>0</v>
      </c>
      <c r="L815" s="22"/>
    </row>
    <row r="816" spans="1:12" ht="12.75">
      <c r="A816" s="9">
        <v>810</v>
      </c>
      <c r="B816" s="9"/>
      <c r="C816" s="9"/>
      <c r="D816" s="9"/>
      <c r="E816" s="14" t="s">
        <v>426</v>
      </c>
      <c r="F816" s="15"/>
      <c r="G816" s="15">
        <v>1200</v>
      </c>
      <c r="H816" s="51">
        <v>1200</v>
      </c>
      <c r="I816" s="51">
        <v>1200</v>
      </c>
      <c r="J816" s="51">
        <v>0</v>
      </c>
      <c r="K816" s="53">
        <f t="shared" si="16"/>
        <v>0</v>
      </c>
      <c r="L816" s="22"/>
    </row>
    <row r="817" spans="1:12" ht="12.75">
      <c r="A817" s="9">
        <v>811</v>
      </c>
      <c r="B817" s="9"/>
      <c r="C817" s="9"/>
      <c r="D817" s="9">
        <v>4210</v>
      </c>
      <c r="E817" s="14" t="s">
        <v>274</v>
      </c>
      <c r="F817" s="15">
        <v>4900</v>
      </c>
      <c r="G817" s="15">
        <f>SUM(G818)</f>
        <v>8000</v>
      </c>
      <c r="H817" s="51">
        <f>SUM(H818)</f>
        <v>8000</v>
      </c>
      <c r="I817" s="51">
        <f>SUM(I818)</f>
        <v>8000</v>
      </c>
      <c r="J817" s="51">
        <f>SUM(J818)</f>
        <v>4189.03</v>
      </c>
      <c r="K817" s="53">
        <f t="shared" si="16"/>
        <v>52.362874999999995</v>
      </c>
      <c r="L817" s="22"/>
    </row>
    <row r="818" spans="1:12" ht="12.75">
      <c r="A818" s="9">
        <v>812</v>
      </c>
      <c r="B818" s="9"/>
      <c r="C818" s="9"/>
      <c r="D818" s="9"/>
      <c r="E818" s="14" t="s">
        <v>353</v>
      </c>
      <c r="F818" s="15"/>
      <c r="G818" s="15">
        <v>8000</v>
      </c>
      <c r="H818" s="51">
        <v>8000</v>
      </c>
      <c r="I818" s="51">
        <v>8000</v>
      </c>
      <c r="J818" s="51">
        <v>4189.03</v>
      </c>
      <c r="K818" s="53">
        <f t="shared" si="16"/>
        <v>52.362874999999995</v>
      </c>
      <c r="L818" s="22"/>
    </row>
    <row r="819" spans="1:12" ht="12.75">
      <c r="A819" s="9">
        <v>813</v>
      </c>
      <c r="B819" s="9"/>
      <c r="C819" s="9"/>
      <c r="D819" s="9">
        <v>4280</v>
      </c>
      <c r="E819" s="14" t="s">
        <v>112</v>
      </c>
      <c r="F819" s="15"/>
      <c r="G819" s="15"/>
      <c r="H819" s="51">
        <f>SUM(H820)</f>
        <v>200</v>
      </c>
      <c r="I819" s="51">
        <f>SUM(I820)</f>
        <v>200</v>
      </c>
      <c r="J819" s="51">
        <f>SUM(J820)</f>
        <v>0</v>
      </c>
      <c r="K819" s="53">
        <f t="shared" si="16"/>
        <v>0</v>
      </c>
      <c r="L819" s="22"/>
    </row>
    <row r="820" spans="1:12" ht="12.75">
      <c r="A820" s="9">
        <v>814</v>
      </c>
      <c r="B820" s="9"/>
      <c r="C820" s="9"/>
      <c r="D820" s="9"/>
      <c r="E820" s="14" t="s">
        <v>112</v>
      </c>
      <c r="F820" s="15"/>
      <c r="G820" s="15"/>
      <c r="H820" s="51">
        <v>200</v>
      </c>
      <c r="I820" s="51">
        <v>200</v>
      </c>
      <c r="J820" s="51">
        <v>0</v>
      </c>
      <c r="K820" s="53">
        <f t="shared" si="16"/>
        <v>0</v>
      </c>
      <c r="L820" s="22"/>
    </row>
    <row r="821" spans="1:12" ht="12.75">
      <c r="A821" s="9">
        <v>815</v>
      </c>
      <c r="B821" s="9"/>
      <c r="C821" s="9"/>
      <c r="D821" s="9">
        <v>4300</v>
      </c>
      <c r="E821" s="14" t="s">
        <v>327</v>
      </c>
      <c r="F821" s="15">
        <f>SUM(F822)</f>
        <v>26000</v>
      </c>
      <c r="G821" s="15">
        <f>SUM(G822)</f>
        <v>26200</v>
      </c>
      <c r="H821" s="51">
        <f>SUM(H822)</f>
        <v>25550</v>
      </c>
      <c r="I821" s="51">
        <f>SUM(I822)</f>
        <v>25550</v>
      </c>
      <c r="J821" s="51">
        <f>SUM(J822)</f>
        <v>8864.93</v>
      </c>
      <c r="K821" s="53">
        <f t="shared" si="16"/>
        <v>34.696399217221135</v>
      </c>
      <c r="L821" s="22"/>
    </row>
    <row r="822" spans="1:12" ht="25.5">
      <c r="A822" s="9">
        <v>816</v>
      </c>
      <c r="B822" s="9"/>
      <c r="C822" s="9"/>
      <c r="D822" s="9"/>
      <c r="E822" s="14" t="s">
        <v>606</v>
      </c>
      <c r="F822" s="15">
        <v>26000</v>
      </c>
      <c r="G822" s="15">
        <v>26200</v>
      </c>
      <c r="H822" s="51">
        <v>25550</v>
      </c>
      <c r="I822" s="51">
        <v>25550</v>
      </c>
      <c r="J822" s="51">
        <v>8864.93</v>
      </c>
      <c r="K822" s="53">
        <f t="shared" si="16"/>
        <v>34.696399217221135</v>
      </c>
      <c r="L822" s="22"/>
    </row>
    <row r="823" spans="1:12" ht="12.75">
      <c r="A823" s="9">
        <v>817</v>
      </c>
      <c r="B823" s="9"/>
      <c r="C823" s="9"/>
      <c r="D823" s="9">
        <v>4440</v>
      </c>
      <c r="E823" s="14" t="s">
        <v>407</v>
      </c>
      <c r="F823" s="15"/>
      <c r="G823" s="15"/>
      <c r="H823" s="51">
        <f>SUM(H824)</f>
        <v>2220</v>
      </c>
      <c r="I823" s="51">
        <f>SUM(I824)</f>
        <v>2220</v>
      </c>
      <c r="J823" s="51">
        <f>SUM(J824)</f>
        <v>1500.06</v>
      </c>
      <c r="K823" s="53">
        <f t="shared" si="16"/>
        <v>67.57027027027027</v>
      </c>
      <c r="L823" s="22"/>
    </row>
    <row r="824" spans="1:12" ht="12.75">
      <c r="A824" s="9">
        <v>818</v>
      </c>
      <c r="B824" s="9"/>
      <c r="C824" s="9"/>
      <c r="D824" s="9"/>
      <c r="E824" s="14" t="s">
        <v>407</v>
      </c>
      <c r="F824" s="15"/>
      <c r="G824" s="15"/>
      <c r="H824" s="51">
        <v>2220</v>
      </c>
      <c r="I824" s="51">
        <v>2220</v>
      </c>
      <c r="J824" s="51">
        <v>1500.06</v>
      </c>
      <c r="K824" s="53">
        <f t="shared" si="16"/>
        <v>67.57027027027027</v>
      </c>
      <c r="L824" s="22"/>
    </row>
    <row r="825" spans="1:12" ht="27.75" customHeight="1">
      <c r="A825" s="9">
        <v>819</v>
      </c>
      <c r="B825" s="9"/>
      <c r="C825" s="9"/>
      <c r="D825" s="9">
        <v>4700</v>
      </c>
      <c r="E825" s="14" t="s">
        <v>699</v>
      </c>
      <c r="F825" s="15"/>
      <c r="G825" s="15">
        <f>SUM(G826)</f>
        <v>1000</v>
      </c>
      <c r="H825" s="51">
        <f>SUM(H826)</f>
        <v>2000</v>
      </c>
      <c r="I825" s="51">
        <f>SUM(I826)</f>
        <v>2000</v>
      </c>
      <c r="J825" s="51">
        <f>SUM(J826)</f>
        <v>880</v>
      </c>
      <c r="K825" s="53">
        <f t="shared" si="16"/>
        <v>44</v>
      </c>
      <c r="L825" s="22"/>
    </row>
    <row r="826" spans="1:12" ht="15.75" customHeight="1">
      <c r="A826" s="9">
        <v>820</v>
      </c>
      <c r="B826" s="9"/>
      <c r="C826" s="9"/>
      <c r="D826" s="9"/>
      <c r="E826" s="14" t="s">
        <v>182</v>
      </c>
      <c r="F826" s="15"/>
      <c r="G826" s="15">
        <v>1000</v>
      </c>
      <c r="H826" s="51">
        <v>2000</v>
      </c>
      <c r="I826" s="51">
        <v>2000</v>
      </c>
      <c r="J826" s="51">
        <v>880</v>
      </c>
      <c r="K826" s="53">
        <f t="shared" si="16"/>
        <v>44</v>
      </c>
      <c r="L826" s="22"/>
    </row>
    <row r="827" spans="1:12" ht="25.5">
      <c r="A827" s="9">
        <v>821</v>
      </c>
      <c r="B827" s="9"/>
      <c r="C827" s="9"/>
      <c r="D827" s="9">
        <v>4740</v>
      </c>
      <c r="E827" s="14" t="s">
        <v>123</v>
      </c>
      <c r="F827" s="15"/>
      <c r="G827" s="15">
        <f>SUM(G828)</f>
        <v>1000</v>
      </c>
      <c r="H827" s="51">
        <f>SUM(H828)</f>
        <v>1000</v>
      </c>
      <c r="I827" s="51">
        <f>SUM(I828)</f>
        <v>1000</v>
      </c>
      <c r="J827" s="51">
        <f>SUM(J828)</f>
        <v>0</v>
      </c>
      <c r="K827" s="53">
        <f t="shared" si="16"/>
        <v>0</v>
      </c>
      <c r="L827" s="22"/>
    </row>
    <row r="828" spans="1:12" ht="25.5">
      <c r="A828" s="9">
        <v>822</v>
      </c>
      <c r="B828" s="9"/>
      <c r="C828" s="9"/>
      <c r="D828" s="9"/>
      <c r="E828" s="14" t="s">
        <v>123</v>
      </c>
      <c r="F828" s="15"/>
      <c r="G828" s="15">
        <v>1000</v>
      </c>
      <c r="H828" s="51">
        <v>1000</v>
      </c>
      <c r="I828" s="51">
        <v>1000</v>
      </c>
      <c r="J828" s="51">
        <v>0</v>
      </c>
      <c r="K828" s="53">
        <f t="shared" si="16"/>
        <v>0</v>
      </c>
      <c r="L828" s="22"/>
    </row>
    <row r="829" spans="1:12" ht="16.5" customHeight="1">
      <c r="A829" s="9">
        <v>823</v>
      </c>
      <c r="B829" s="9"/>
      <c r="C829" s="9"/>
      <c r="D829" s="9">
        <v>4750</v>
      </c>
      <c r="E829" s="14" t="s">
        <v>667</v>
      </c>
      <c r="F829" s="15"/>
      <c r="G829" s="15">
        <f>SUM(G830)</f>
        <v>600</v>
      </c>
      <c r="H829" s="51">
        <f>SUM(H830)</f>
        <v>600</v>
      </c>
      <c r="I829" s="51">
        <f>SUM(I830)</f>
        <v>600</v>
      </c>
      <c r="J829" s="51">
        <f>SUM(J830)</f>
        <v>0</v>
      </c>
      <c r="K829" s="53">
        <f t="shared" si="16"/>
        <v>0</v>
      </c>
      <c r="L829" s="22"/>
    </row>
    <row r="830" spans="1:12" ht="12.75">
      <c r="A830" s="9">
        <v>824</v>
      </c>
      <c r="B830" s="9"/>
      <c r="C830" s="9"/>
      <c r="D830" s="9"/>
      <c r="E830" s="14" t="s">
        <v>104</v>
      </c>
      <c r="F830" s="15"/>
      <c r="G830" s="15">
        <v>600</v>
      </c>
      <c r="H830" s="51">
        <v>600</v>
      </c>
      <c r="I830" s="51">
        <v>600</v>
      </c>
      <c r="J830" s="51">
        <v>0</v>
      </c>
      <c r="K830" s="53">
        <f t="shared" si="16"/>
        <v>0</v>
      </c>
      <c r="L830" s="22"/>
    </row>
    <row r="831" spans="1:12" ht="28.5" customHeight="1">
      <c r="A831" s="9">
        <v>825</v>
      </c>
      <c r="B831" s="9"/>
      <c r="C831" s="35">
        <v>85213</v>
      </c>
      <c r="D831" s="13"/>
      <c r="E831" s="18" t="s">
        <v>63</v>
      </c>
      <c r="F831" s="19">
        <f aca="true" t="shared" si="18" ref="F831:L832">SUM(F832)</f>
        <v>8500</v>
      </c>
      <c r="G831" s="19">
        <f t="shared" si="18"/>
        <v>12000</v>
      </c>
      <c r="H831" s="53">
        <f t="shared" si="18"/>
        <v>13400</v>
      </c>
      <c r="I831" s="53">
        <f t="shared" si="18"/>
        <v>13400</v>
      </c>
      <c r="J831" s="53">
        <f t="shared" si="18"/>
        <v>6605.89</v>
      </c>
      <c r="K831" s="53">
        <f t="shared" si="16"/>
        <v>49.297686567164185</v>
      </c>
      <c r="L831" s="20">
        <f t="shared" si="18"/>
        <v>1000</v>
      </c>
    </row>
    <row r="832" spans="1:12" ht="19.5" customHeight="1">
      <c r="A832" s="9">
        <v>826</v>
      </c>
      <c r="B832" s="24"/>
      <c r="C832" s="24"/>
      <c r="D832" s="9">
        <v>4130</v>
      </c>
      <c r="E832" s="14" t="s">
        <v>133</v>
      </c>
      <c r="F832" s="15">
        <f t="shared" si="18"/>
        <v>8500</v>
      </c>
      <c r="G832" s="15">
        <f t="shared" si="18"/>
        <v>12000</v>
      </c>
      <c r="H832" s="51">
        <f t="shared" si="18"/>
        <v>13400</v>
      </c>
      <c r="I832" s="51">
        <f t="shared" si="18"/>
        <v>13400</v>
      </c>
      <c r="J832" s="51">
        <f t="shared" si="18"/>
        <v>6605.89</v>
      </c>
      <c r="K832" s="53">
        <f t="shared" si="16"/>
        <v>49.297686567164185</v>
      </c>
      <c r="L832" s="16">
        <f t="shared" si="18"/>
        <v>1000</v>
      </c>
    </row>
    <row r="833" spans="1:12" ht="29.25" customHeight="1">
      <c r="A833" s="9">
        <v>827</v>
      </c>
      <c r="B833" s="24"/>
      <c r="C833" s="24"/>
      <c r="D833" s="9"/>
      <c r="E833" s="14" t="s">
        <v>69</v>
      </c>
      <c r="F833" s="15">
        <v>8500</v>
      </c>
      <c r="G833" s="15">
        <v>12000</v>
      </c>
      <c r="H833" s="51">
        <v>13400</v>
      </c>
      <c r="I833" s="51">
        <v>13400</v>
      </c>
      <c r="J833" s="51">
        <v>6605.89</v>
      </c>
      <c r="K833" s="53">
        <f t="shared" si="16"/>
        <v>49.297686567164185</v>
      </c>
      <c r="L833" s="16">
        <v>1000</v>
      </c>
    </row>
    <row r="834" spans="1:12" ht="25.5">
      <c r="A834" s="9">
        <v>828</v>
      </c>
      <c r="B834" s="9" t="s">
        <v>264</v>
      </c>
      <c r="C834" s="94">
        <v>85214</v>
      </c>
      <c r="D834" s="13" t="s">
        <v>266</v>
      </c>
      <c r="E834" s="18" t="s">
        <v>448</v>
      </c>
      <c r="F834" s="19" t="e">
        <f>SUM(F835+#REF!)</f>
        <v>#REF!</v>
      </c>
      <c r="G834" s="19" t="e">
        <f>SUM(G835+#REF!)</f>
        <v>#REF!</v>
      </c>
      <c r="H834" s="53">
        <f>SUM(H835)</f>
        <v>372600</v>
      </c>
      <c r="I834" s="53">
        <f>SUM(I835)</f>
        <v>374600</v>
      </c>
      <c r="J834" s="53">
        <f>SUM(J835)</f>
        <v>189253.6</v>
      </c>
      <c r="K834" s="53">
        <f t="shared" si="16"/>
        <v>50.5215162840363</v>
      </c>
      <c r="L834" s="20">
        <f>SUM(L835)</f>
        <v>0</v>
      </c>
    </row>
    <row r="835" spans="1:12" ht="12.75">
      <c r="A835" s="9">
        <v>829</v>
      </c>
      <c r="B835" s="9" t="s">
        <v>264</v>
      </c>
      <c r="C835" s="9" t="s">
        <v>265</v>
      </c>
      <c r="D835" s="9">
        <v>3110</v>
      </c>
      <c r="E835" s="14" t="s">
        <v>132</v>
      </c>
      <c r="F835" s="15">
        <f>SUM(F836:F836)</f>
        <v>399000</v>
      </c>
      <c r="G835" s="15">
        <f>SUM(G836:G836)</f>
        <v>420570</v>
      </c>
      <c r="H835" s="51">
        <f>SUM(H836:H836)</f>
        <v>372600</v>
      </c>
      <c r="I835" s="51">
        <f>SUM(I836:I836)</f>
        <v>374600</v>
      </c>
      <c r="J835" s="51">
        <f>SUM(J836:J836)</f>
        <v>189253.6</v>
      </c>
      <c r="K835" s="53">
        <f t="shared" si="16"/>
        <v>50.5215162840363</v>
      </c>
      <c r="L835" s="16">
        <f>SUM(L836)</f>
        <v>0</v>
      </c>
    </row>
    <row r="836" spans="1:12" ht="12.75">
      <c r="A836" s="9">
        <v>830</v>
      </c>
      <c r="B836" s="9" t="s">
        <v>264</v>
      </c>
      <c r="C836" s="9" t="s">
        <v>265</v>
      </c>
      <c r="D836" s="9"/>
      <c r="E836" s="14" t="s">
        <v>105</v>
      </c>
      <c r="F836" s="15">
        <v>399000</v>
      </c>
      <c r="G836" s="15">
        <v>420570</v>
      </c>
      <c r="H836" s="51">
        <v>372600</v>
      </c>
      <c r="I836" s="51">
        <v>374600</v>
      </c>
      <c r="J836" s="51">
        <v>189253.6</v>
      </c>
      <c r="K836" s="53">
        <f t="shared" si="16"/>
        <v>50.5215162840363</v>
      </c>
      <c r="L836" s="16"/>
    </row>
    <row r="837" spans="1:12" ht="12.75">
      <c r="A837" s="9">
        <v>831</v>
      </c>
      <c r="B837" s="9" t="s">
        <v>264</v>
      </c>
      <c r="C837" s="13">
        <v>85215</v>
      </c>
      <c r="D837" s="13" t="s">
        <v>266</v>
      </c>
      <c r="E837" s="18" t="s">
        <v>134</v>
      </c>
      <c r="F837" s="19">
        <f aca="true" t="shared" si="19" ref="F837:L838">SUM(F838)</f>
        <v>5000</v>
      </c>
      <c r="G837" s="19">
        <f t="shared" si="19"/>
        <v>7500</v>
      </c>
      <c r="H837" s="53">
        <f t="shared" si="19"/>
        <v>5000</v>
      </c>
      <c r="I837" s="53">
        <f t="shared" si="19"/>
        <v>5000</v>
      </c>
      <c r="J837" s="53">
        <f t="shared" si="19"/>
        <v>0</v>
      </c>
      <c r="K837" s="53">
        <f t="shared" si="16"/>
        <v>0</v>
      </c>
      <c r="L837" s="20">
        <f t="shared" si="19"/>
        <v>0</v>
      </c>
    </row>
    <row r="838" spans="1:12" ht="12.75">
      <c r="A838" s="9">
        <v>832</v>
      </c>
      <c r="B838" s="9" t="s">
        <v>264</v>
      </c>
      <c r="C838" s="9" t="s">
        <v>265</v>
      </c>
      <c r="D838" s="9">
        <v>3110</v>
      </c>
      <c r="E838" s="14" t="s">
        <v>132</v>
      </c>
      <c r="F838" s="15">
        <f t="shared" si="19"/>
        <v>5000</v>
      </c>
      <c r="G838" s="15">
        <f t="shared" si="19"/>
        <v>7500</v>
      </c>
      <c r="H838" s="51">
        <f t="shared" si="19"/>
        <v>5000</v>
      </c>
      <c r="I838" s="51">
        <f t="shared" si="19"/>
        <v>5000</v>
      </c>
      <c r="J838" s="51">
        <f t="shared" si="19"/>
        <v>0</v>
      </c>
      <c r="K838" s="53">
        <f t="shared" si="16"/>
        <v>0</v>
      </c>
      <c r="L838" s="16">
        <f t="shared" si="19"/>
        <v>0</v>
      </c>
    </row>
    <row r="839" spans="1:14" ht="12.75">
      <c r="A839" s="9">
        <v>833</v>
      </c>
      <c r="B839" s="9" t="s">
        <v>264</v>
      </c>
      <c r="C839" s="9" t="s">
        <v>265</v>
      </c>
      <c r="D839" s="9"/>
      <c r="E839" s="14" t="s">
        <v>134</v>
      </c>
      <c r="F839" s="15">
        <v>5000</v>
      </c>
      <c r="G839" s="15">
        <v>7500</v>
      </c>
      <c r="H839" s="51">
        <v>5000</v>
      </c>
      <c r="I839" s="51">
        <v>5000</v>
      </c>
      <c r="J839" s="51">
        <v>0</v>
      </c>
      <c r="K839" s="53">
        <f t="shared" si="16"/>
        <v>0</v>
      </c>
      <c r="L839" s="16"/>
      <c r="N839" s="60"/>
    </row>
    <row r="840" spans="1:12" ht="12.75">
      <c r="A840" s="9">
        <v>834</v>
      </c>
      <c r="B840" s="9" t="s">
        <v>264</v>
      </c>
      <c r="C840" s="13">
        <v>85219</v>
      </c>
      <c r="D840" s="13" t="s">
        <v>266</v>
      </c>
      <c r="E840" s="18" t="s">
        <v>135</v>
      </c>
      <c r="F840" s="19" t="e">
        <f>SUM(F843+F846+F848+F850+F854+F856+F862+F870+F872+F874+#REF!+F852+F864+F860+F858)</f>
        <v>#REF!</v>
      </c>
      <c r="G840" s="19">
        <f>SUM(G841+G843+G846+G848+G850+G852+G854+G856+G858+G860+G862+G864+G866+G868+G870+G872+G874+G876+G878+G880+G882)</f>
        <v>773135</v>
      </c>
      <c r="H840" s="53">
        <f>SUM(H841+H843+H846+H848+H850+H852+H854+H856+H858+H860+H862+H864+H866+H868+H870+H872+H874+H876+H878+H880+H882)</f>
        <v>885160</v>
      </c>
      <c r="I840" s="53">
        <f>SUM(I841+I843+I846+I848+I850+I852+I854+I856+I858+I860+I862+I864+I866+I868+I870+I872+I874+I876+I878+I880+I882)</f>
        <v>885160</v>
      </c>
      <c r="J840" s="53">
        <f>SUM(J841+J843+J846+J848+J850+J852+J854+J856+J858+J860+J862+J864+J866+J868+J870+J872+J874+J876+J878+J880+J882)</f>
        <v>365671.14999999997</v>
      </c>
      <c r="K840" s="53">
        <f aca="true" t="shared" si="20" ref="K840:K903">SUM(J840/I840)*100</f>
        <v>41.311305300736585</v>
      </c>
      <c r="L840" s="20" t="e">
        <f>SUM(L843+L846+L848+L850+L854+L856+L862+L870+L872+L874+#REF!)</f>
        <v>#REF!</v>
      </c>
    </row>
    <row r="841" spans="1:12" ht="12.75">
      <c r="A841" s="9">
        <v>835</v>
      </c>
      <c r="B841" s="9"/>
      <c r="C841" s="13"/>
      <c r="D841" s="41">
        <v>3020</v>
      </c>
      <c r="E841" s="14" t="s">
        <v>237</v>
      </c>
      <c r="F841" s="19"/>
      <c r="G841" s="19">
        <f>SUM(G842)</f>
        <v>1650</v>
      </c>
      <c r="H841" s="53">
        <f>SUM(H842)</f>
        <v>1650</v>
      </c>
      <c r="I841" s="53">
        <f>SUM(I842)</f>
        <v>1650</v>
      </c>
      <c r="J841" s="53">
        <f>SUM(J842)</f>
        <v>198.66</v>
      </c>
      <c r="K841" s="53">
        <f t="shared" si="20"/>
        <v>12.04</v>
      </c>
      <c r="L841" s="20"/>
    </row>
    <row r="842" spans="1:12" ht="25.5">
      <c r="A842" s="9">
        <v>836</v>
      </c>
      <c r="B842" s="9"/>
      <c r="C842" s="13"/>
      <c r="D842" s="41"/>
      <c r="E842" s="14" t="s">
        <v>313</v>
      </c>
      <c r="F842" s="19"/>
      <c r="G842" s="43">
        <v>1650</v>
      </c>
      <c r="H842" s="52">
        <v>1650</v>
      </c>
      <c r="I842" s="52">
        <v>1650</v>
      </c>
      <c r="J842" s="52">
        <v>198.66</v>
      </c>
      <c r="K842" s="53">
        <f t="shared" si="20"/>
        <v>12.04</v>
      </c>
      <c r="L842" s="20"/>
    </row>
    <row r="843" spans="1:12" ht="12.75">
      <c r="A843" s="9">
        <v>837</v>
      </c>
      <c r="B843" s="9" t="s">
        <v>264</v>
      </c>
      <c r="C843" s="9" t="s">
        <v>265</v>
      </c>
      <c r="D843" s="9">
        <v>4010</v>
      </c>
      <c r="E843" s="14" t="s">
        <v>379</v>
      </c>
      <c r="F843" s="15">
        <f>SUM(F844)</f>
        <v>322600</v>
      </c>
      <c r="G843" s="15">
        <f>SUM(G844)</f>
        <v>492900</v>
      </c>
      <c r="H843" s="15">
        <f>SUM(H844+H845)</f>
        <v>582000</v>
      </c>
      <c r="I843" s="51">
        <f>SUM(I844+I845)</f>
        <v>581445</v>
      </c>
      <c r="J843" s="51">
        <f>SUM(J844+J845)</f>
        <v>217348.05</v>
      </c>
      <c r="K843" s="53">
        <f t="shared" si="20"/>
        <v>37.38067229058638</v>
      </c>
      <c r="L843" s="16">
        <f>SUM(L844)</f>
        <v>0</v>
      </c>
    </row>
    <row r="844" spans="1:12" ht="12.75">
      <c r="A844" s="9">
        <v>838</v>
      </c>
      <c r="B844" s="9" t="s">
        <v>264</v>
      </c>
      <c r="C844" s="9" t="s">
        <v>265</v>
      </c>
      <c r="D844" s="9"/>
      <c r="E844" s="14" t="s">
        <v>275</v>
      </c>
      <c r="F844" s="15">
        <v>322600</v>
      </c>
      <c r="G844" s="15">
        <v>492900</v>
      </c>
      <c r="H844" s="51">
        <v>563050</v>
      </c>
      <c r="I844" s="51">
        <v>562495</v>
      </c>
      <c r="J844" s="51">
        <v>217348.05</v>
      </c>
      <c r="K844" s="53">
        <f t="shared" si="20"/>
        <v>38.639996799971556</v>
      </c>
      <c r="L844" s="16"/>
    </row>
    <row r="845" spans="1:12" ht="12.75">
      <c r="A845" s="9">
        <v>839</v>
      </c>
      <c r="B845" s="9"/>
      <c r="C845" s="9"/>
      <c r="D845" s="9"/>
      <c r="E845" s="14" t="s">
        <v>349</v>
      </c>
      <c r="F845" s="15"/>
      <c r="G845" s="15"/>
      <c r="H845" s="51">
        <v>18950</v>
      </c>
      <c r="I845" s="51">
        <v>18950</v>
      </c>
      <c r="J845" s="51">
        <v>0</v>
      </c>
      <c r="K845" s="53">
        <f t="shared" si="20"/>
        <v>0</v>
      </c>
      <c r="L845" s="16"/>
    </row>
    <row r="846" spans="1:12" ht="12.75">
      <c r="A846" s="9">
        <v>840</v>
      </c>
      <c r="B846" s="9" t="s">
        <v>264</v>
      </c>
      <c r="C846" s="9" t="s">
        <v>265</v>
      </c>
      <c r="D846" s="9">
        <v>4040</v>
      </c>
      <c r="E846" s="14" t="s">
        <v>405</v>
      </c>
      <c r="F846" s="15">
        <f>SUM(F847)</f>
        <v>22500</v>
      </c>
      <c r="G846" s="15">
        <f>SUM(G847)</f>
        <v>31500</v>
      </c>
      <c r="H846" s="51">
        <f>SUM(H847)</f>
        <v>35800</v>
      </c>
      <c r="I846" s="51">
        <f>SUM(I847)</f>
        <v>36355</v>
      </c>
      <c r="J846" s="51">
        <f>SUM(J847)</f>
        <v>36354.28</v>
      </c>
      <c r="K846" s="53">
        <f t="shared" si="20"/>
        <v>99.99801952963828</v>
      </c>
      <c r="L846" s="16">
        <f>SUM(L847)</f>
        <v>0</v>
      </c>
    </row>
    <row r="847" spans="1:12" ht="12.75">
      <c r="A847" s="9">
        <v>841</v>
      </c>
      <c r="B847" s="9" t="s">
        <v>264</v>
      </c>
      <c r="C847" s="9" t="s">
        <v>265</v>
      </c>
      <c r="D847" s="9"/>
      <c r="E847" s="14" t="s">
        <v>405</v>
      </c>
      <c r="F847" s="15">
        <v>22500</v>
      </c>
      <c r="G847" s="15">
        <v>31500</v>
      </c>
      <c r="H847" s="51">
        <v>35800</v>
      </c>
      <c r="I847" s="51">
        <v>36355</v>
      </c>
      <c r="J847" s="51">
        <v>36354.28</v>
      </c>
      <c r="K847" s="53">
        <f t="shared" si="20"/>
        <v>99.99801952963828</v>
      </c>
      <c r="L847" s="16"/>
    </row>
    <row r="848" spans="1:12" ht="12.75">
      <c r="A848" s="9">
        <v>842</v>
      </c>
      <c r="B848" s="9" t="s">
        <v>264</v>
      </c>
      <c r="C848" s="9" t="s">
        <v>265</v>
      </c>
      <c r="D848" s="9">
        <v>4110</v>
      </c>
      <c r="E848" s="14" t="s">
        <v>334</v>
      </c>
      <c r="F848" s="15">
        <f>SUM(F849)</f>
        <v>61300</v>
      </c>
      <c r="G848" s="15">
        <f>SUM(G849)</f>
        <v>96550</v>
      </c>
      <c r="H848" s="51">
        <f>SUM(H849)</f>
        <v>98100</v>
      </c>
      <c r="I848" s="51">
        <f>SUM(I849)</f>
        <v>98100</v>
      </c>
      <c r="J848" s="51">
        <f>SUM(J849)</f>
        <v>37424.78</v>
      </c>
      <c r="K848" s="53">
        <f t="shared" si="20"/>
        <v>38.14962283384302</v>
      </c>
      <c r="L848" s="16">
        <f>SUM(L849)</f>
        <v>0</v>
      </c>
    </row>
    <row r="849" spans="1:12" ht="12.75">
      <c r="A849" s="9">
        <v>843</v>
      </c>
      <c r="B849" s="9" t="s">
        <v>264</v>
      </c>
      <c r="C849" s="9" t="s">
        <v>265</v>
      </c>
      <c r="D849" s="9"/>
      <c r="E849" s="14" t="s">
        <v>334</v>
      </c>
      <c r="F849" s="15">
        <v>61300</v>
      </c>
      <c r="G849" s="15">
        <v>96550</v>
      </c>
      <c r="H849" s="51">
        <v>98100</v>
      </c>
      <c r="I849" s="51">
        <v>98100</v>
      </c>
      <c r="J849" s="51">
        <v>37424.78</v>
      </c>
      <c r="K849" s="53">
        <f t="shared" si="20"/>
        <v>38.14962283384302</v>
      </c>
      <c r="L849" s="16"/>
    </row>
    <row r="850" spans="1:12" ht="12.75">
      <c r="A850" s="9">
        <v>844</v>
      </c>
      <c r="B850" s="9" t="s">
        <v>264</v>
      </c>
      <c r="C850" s="9" t="s">
        <v>265</v>
      </c>
      <c r="D850" s="9">
        <v>4120</v>
      </c>
      <c r="E850" s="14" t="s">
        <v>335</v>
      </c>
      <c r="F850" s="15">
        <f>SUM(F851)</f>
        <v>8400</v>
      </c>
      <c r="G850" s="15">
        <f>SUM(G851)</f>
        <v>13100</v>
      </c>
      <c r="H850" s="51">
        <f>SUM(H851)</f>
        <v>15300</v>
      </c>
      <c r="I850" s="51">
        <f>SUM(I851)</f>
        <v>15300</v>
      </c>
      <c r="J850" s="51">
        <f>SUM(J851)</f>
        <v>5900.44</v>
      </c>
      <c r="K850" s="53">
        <f t="shared" si="20"/>
        <v>38.56496732026143</v>
      </c>
      <c r="L850" s="16" t="e">
        <f>SUM(#REF!)</f>
        <v>#REF!</v>
      </c>
    </row>
    <row r="851" spans="1:12" ht="12.75">
      <c r="A851" s="9">
        <v>845</v>
      </c>
      <c r="B851" s="9"/>
      <c r="C851" s="9"/>
      <c r="D851" s="9"/>
      <c r="E851" s="14" t="s">
        <v>335</v>
      </c>
      <c r="F851" s="15">
        <v>8400</v>
      </c>
      <c r="G851" s="15">
        <v>13100</v>
      </c>
      <c r="H851" s="51">
        <v>15300</v>
      </c>
      <c r="I851" s="51">
        <v>15300</v>
      </c>
      <c r="J851" s="51">
        <v>5900.44</v>
      </c>
      <c r="K851" s="53">
        <f t="shared" si="20"/>
        <v>38.56496732026143</v>
      </c>
      <c r="L851" s="16"/>
    </row>
    <row r="852" spans="1:12" ht="12.75">
      <c r="A852" s="9">
        <v>846</v>
      </c>
      <c r="B852" s="9"/>
      <c r="C852" s="9"/>
      <c r="D852" s="9">
        <v>4170</v>
      </c>
      <c r="E852" s="14" t="s">
        <v>561</v>
      </c>
      <c r="F852" s="15">
        <f>SUM(F853)</f>
        <v>4800</v>
      </c>
      <c r="G852" s="15">
        <f>SUM(G853)</f>
        <v>8500</v>
      </c>
      <c r="H852" s="51">
        <f>SUM(H853)</f>
        <v>13000</v>
      </c>
      <c r="I852" s="51">
        <f>SUM(I853)</f>
        <v>13000</v>
      </c>
      <c r="J852" s="51">
        <f>SUM(J853)</f>
        <v>4585</v>
      </c>
      <c r="K852" s="53">
        <f t="shared" si="20"/>
        <v>35.26923076923077</v>
      </c>
      <c r="L852" s="16"/>
    </row>
    <row r="853" spans="1:12" ht="12.75">
      <c r="A853" s="9">
        <v>847</v>
      </c>
      <c r="B853" s="9"/>
      <c r="C853" s="9"/>
      <c r="D853" s="9"/>
      <c r="E853" s="14" t="s">
        <v>71</v>
      </c>
      <c r="F853" s="15">
        <v>4800</v>
      </c>
      <c r="G853" s="15">
        <v>8500</v>
      </c>
      <c r="H853" s="51">
        <v>13000</v>
      </c>
      <c r="I853" s="51">
        <v>13000</v>
      </c>
      <c r="J853" s="51">
        <v>4585</v>
      </c>
      <c r="K853" s="53">
        <f t="shared" si="20"/>
        <v>35.26923076923077</v>
      </c>
      <c r="L853" s="16"/>
    </row>
    <row r="854" spans="1:12" ht="12.75">
      <c r="A854" s="9">
        <v>848</v>
      </c>
      <c r="B854" s="9" t="s">
        <v>264</v>
      </c>
      <c r="C854" s="9" t="s">
        <v>265</v>
      </c>
      <c r="D854" s="9">
        <v>4210</v>
      </c>
      <c r="E854" s="14" t="s">
        <v>274</v>
      </c>
      <c r="F854" s="15">
        <f>SUM(F855)</f>
        <v>20500</v>
      </c>
      <c r="G854" s="15">
        <f>SUM(G855)</f>
        <v>25500</v>
      </c>
      <c r="H854" s="51">
        <f>SUM(H855)</f>
        <v>23800</v>
      </c>
      <c r="I854" s="51">
        <f>SUM(I855)</f>
        <v>21980</v>
      </c>
      <c r="J854" s="51">
        <f>SUM(J855)</f>
        <v>5867.23</v>
      </c>
      <c r="K854" s="53">
        <f t="shared" si="20"/>
        <v>26.6934940855323</v>
      </c>
      <c r="L854" s="16">
        <f>SUM(L855)</f>
        <v>0</v>
      </c>
    </row>
    <row r="855" spans="1:12" ht="51">
      <c r="A855" s="9">
        <v>849</v>
      </c>
      <c r="B855" s="9" t="s">
        <v>264</v>
      </c>
      <c r="C855" s="9" t="s">
        <v>265</v>
      </c>
      <c r="D855" s="9"/>
      <c r="E855" s="14" t="s">
        <v>427</v>
      </c>
      <c r="F855" s="15">
        <v>20500</v>
      </c>
      <c r="G855" s="15">
        <v>25500</v>
      </c>
      <c r="H855" s="65">
        <v>23800</v>
      </c>
      <c r="I855" s="65">
        <v>21980</v>
      </c>
      <c r="J855" s="65">
        <v>5867.23</v>
      </c>
      <c r="K855" s="92">
        <f t="shared" si="20"/>
        <v>26.6934940855323</v>
      </c>
      <c r="L855" s="16"/>
    </row>
    <row r="856" spans="1:12" ht="12.75">
      <c r="A856" s="9">
        <v>850</v>
      </c>
      <c r="B856" s="9" t="s">
        <v>264</v>
      </c>
      <c r="C856" s="9" t="s">
        <v>265</v>
      </c>
      <c r="D856" s="9">
        <v>4260</v>
      </c>
      <c r="E856" s="14" t="s">
        <v>276</v>
      </c>
      <c r="F856" s="15">
        <f>SUM(F857)</f>
        <v>4600</v>
      </c>
      <c r="G856" s="15">
        <f>SUM(G857)</f>
        <v>5100</v>
      </c>
      <c r="H856" s="51">
        <f>SUM(H857)</f>
        <v>5250</v>
      </c>
      <c r="I856" s="51">
        <f>SUM(I857)</f>
        <v>5250</v>
      </c>
      <c r="J856" s="51">
        <f>SUM(J857)</f>
        <v>2853.11</v>
      </c>
      <c r="K856" s="53">
        <f t="shared" si="20"/>
        <v>54.344952380952385</v>
      </c>
      <c r="L856" s="16">
        <f>SUM(L857)</f>
        <v>0</v>
      </c>
    </row>
    <row r="857" spans="1:12" ht="12.75">
      <c r="A857" s="9">
        <v>851</v>
      </c>
      <c r="B857" s="9" t="s">
        <v>264</v>
      </c>
      <c r="C857" s="9" t="s">
        <v>265</v>
      </c>
      <c r="D857" s="9"/>
      <c r="E857" s="14" t="s">
        <v>683</v>
      </c>
      <c r="F857" s="15">
        <v>4600</v>
      </c>
      <c r="G857" s="15">
        <v>5100</v>
      </c>
      <c r="H857" s="51">
        <v>5250</v>
      </c>
      <c r="I857" s="51">
        <v>5250</v>
      </c>
      <c r="J857" s="51">
        <v>2853.11</v>
      </c>
      <c r="K857" s="53">
        <f t="shared" si="20"/>
        <v>54.344952380952385</v>
      </c>
      <c r="L857" s="16"/>
    </row>
    <row r="858" spans="1:12" ht="12.75">
      <c r="A858" s="9">
        <v>852</v>
      </c>
      <c r="B858" s="9"/>
      <c r="C858" s="9"/>
      <c r="D858" s="9">
        <v>4270</v>
      </c>
      <c r="E858" s="14" t="s">
        <v>234</v>
      </c>
      <c r="F858" s="15">
        <f>SUM(F859)</f>
        <v>3500</v>
      </c>
      <c r="G858" s="15">
        <f>SUM(G859)</f>
        <v>4600</v>
      </c>
      <c r="H858" s="51">
        <f>SUM(H859)</f>
        <v>3300</v>
      </c>
      <c r="I858" s="51">
        <f>SUM(I859)</f>
        <v>3300</v>
      </c>
      <c r="J858" s="51">
        <f>SUM(J859)</f>
        <v>2407.8</v>
      </c>
      <c r="K858" s="53">
        <f t="shared" si="20"/>
        <v>72.96363636363637</v>
      </c>
      <c r="L858" s="16"/>
    </row>
    <row r="859" spans="1:12" ht="25.5">
      <c r="A859" s="9">
        <v>853</v>
      </c>
      <c r="B859" s="9"/>
      <c r="C859" s="9"/>
      <c r="D859" s="9"/>
      <c r="E859" s="14" t="s">
        <v>686</v>
      </c>
      <c r="F859" s="15">
        <v>3500</v>
      </c>
      <c r="G859" s="15">
        <v>4600</v>
      </c>
      <c r="H859" s="51">
        <v>3300</v>
      </c>
      <c r="I859" s="51">
        <v>3300</v>
      </c>
      <c r="J859" s="51">
        <v>2407.8</v>
      </c>
      <c r="K859" s="53">
        <f t="shared" si="20"/>
        <v>72.96363636363637</v>
      </c>
      <c r="L859" s="16"/>
    </row>
    <row r="860" spans="1:12" ht="12.75">
      <c r="A860" s="9">
        <v>854</v>
      </c>
      <c r="B860" s="9"/>
      <c r="C860" s="9"/>
      <c r="D860" s="9">
        <v>4280</v>
      </c>
      <c r="E860" s="14" t="s">
        <v>141</v>
      </c>
      <c r="F860" s="15">
        <v>200</v>
      </c>
      <c r="G860" s="15">
        <f>SUM(G861)</f>
        <v>200</v>
      </c>
      <c r="H860" s="51">
        <f>SUM(H861)</f>
        <v>470</v>
      </c>
      <c r="I860" s="51">
        <f>SUM(I861)</f>
        <v>470</v>
      </c>
      <c r="J860" s="51">
        <f>SUM(J861)</f>
        <v>324</v>
      </c>
      <c r="K860" s="53">
        <f t="shared" si="20"/>
        <v>68.93617021276596</v>
      </c>
      <c r="L860" s="16"/>
    </row>
    <row r="861" spans="1:12" ht="12.75">
      <c r="A861" s="9">
        <v>855</v>
      </c>
      <c r="B861" s="9"/>
      <c r="C861" s="9"/>
      <c r="D861" s="9"/>
      <c r="E861" s="14" t="s">
        <v>72</v>
      </c>
      <c r="F861" s="15"/>
      <c r="G861" s="15">
        <v>200</v>
      </c>
      <c r="H861" s="51">
        <v>470</v>
      </c>
      <c r="I861" s="51">
        <v>470</v>
      </c>
      <c r="J861" s="51">
        <v>324</v>
      </c>
      <c r="K861" s="53">
        <f t="shared" si="20"/>
        <v>68.93617021276596</v>
      </c>
      <c r="L861" s="16"/>
    </row>
    <row r="862" spans="1:12" ht="12.75">
      <c r="A862" s="9">
        <v>856</v>
      </c>
      <c r="B862" s="9" t="s">
        <v>264</v>
      </c>
      <c r="C862" s="9" t="s">
        <v>265</v>
      </c>
      <c r="D862" s="9">
        <v>4300</v>
      </c>
      <c r="E862" s="14" t="s">
        <v>327</v>
      </c>
      <c r="F862" s="15">
        <f>SUM(F863)</f>
        <v>36300</v>
      </c>
      <c r="G862" s="15">
        <f>SUM(G863)</f>
        <v>37100</v>
      </c>
      <c r="H862" s="51">
        <f>SUM(H863)</f>
        <v>41400</v>
      </c>
      <c r="I862" s="51">
        <f>SUM(I863)</f>
        <v>40363</v>
      </c>
      <c r="J862" s="51">
        <f>SUM(J863)</f>
        <v>22959.75</v>
      </c>
      <c r="K862" s="53">
        <f t="shared" si="20"/>
        <v>56.883160320095136</v>
      </c>
      <c r="L862" s="16">
        <f>SUM(L863)</f>
        <v>0</v>
      </c>
    </row>
    <row r="863" spans="1:12" ht="38.25">
      <c r="A863" s="9">
        <v>857</v>
      </c>
      <c r="B863" s="9" t="s">
        <v>264</v>
      </c>
      <c r="C863" s="9" t="s">
        <v>265</v>
      </c>
      <c r="D863" s="9"/>
      <c r="E863" s="14" t="s">
        <v>428</v>
      </c>
      <c r="F863" s="15">
        <v>36300</v>
      </c>
      <c r="G863" s="15">
        <v>37100</v>
      </c>
      <c r="H863" s="65">
        <v>41400</v>
      </c>
      <c r="I863" s="65">
        <v>40363</v>
      </c>
      <c r="J863" s="65">
        <v>22959.75</v>
      </c>
      <c r="K863" s="53">
        <f t="shared" si="20"/>
        <v>56.883160320095136</v>
      </c>
      <c r="L863" s="16"/>
    </row>
    <row r="864" spans="1:12" ht="12.75">
      <c r="A864" s="9">
        <v>858</v>
      </c>
      <c r="B864" s="9"/>
      <c r="C864" s="9"/>
      <c r="D864" s="9">
        <v>4350</v>
      </c>
      <c r="E864" s="14" t="s">
        <v>705</v>
      </c>
      <c r="F864" s="15">
        <v>900</v>
      </c>
      <c r="G864" s="15">
        <f>SUM(G865)</f>
        <v>2000</v>
      </c>
      <c r="H864" s="51">
        <f>SUM(H865)</f>
        <v>4500</v>
      </c>
      <c r="I864" s="51">
        <f>SUM(I865)</f>
        <v>4500</v>
      </c>
      <c r="J864" s="51">
        <f>SUM(J865)</f>
        <v>2188.68</v>
      </c>
      <c r="K864" s="53">
        <f t="shared" si="20"/>
        <v>48.63733333333333</v>
      </c>
      <c r="L864" s="16"/>
    </row>
    <row r="865" spans="1:12" ht="12.75">
      <c r="A865" s="9">
        <v>859</v>
      </c>
      <c r="B865" s="9"/>
      <c r="C865" s="9"/>
      <c r="D865" s="9"/>
      <c r="E865" s="14" t="s">
        <v>438</v>
      </c>
      <c r="F865" s="15"/>
      <c r="G865" s="15">
        <v>2000</v>
      </c>
      <c r="H865" s="51">
        <v>4500</v>
      </c>
      <c r="I865" s="51">
        <v>4500</v>
      </c>
      <c r="J865" s="51">
        <v>2188.68</v>
      </c>
      <c r="K865" s="53">
        <f t="shared" si="20"/>
        <v>48.63733333333333</v>
      </c>
      <c r="L865" s="16"/>
    </row>
    <row r="866" spans="1:12" ht="18" customHeight="1">
      <c r="A866" s="9">
        <v>860</v>
      </c>
      <c r="B866" s="9"/>
      <c r="C866" s="9"/>
      <c r="D866" s="9">
        <v>4360</v>
      </c>
      <c r="E866" s="14" t="s">
        <v>512</v>
      </c>
      <c r="F866" s="15"/>
      <c r="G866" s="15">
        <f>SUM(G867)</f>
        <v>1500</v>
      </c>
      <c r="H866" s="51">
        <f>SUM(H867)</f>
        <v>5000</v>
      </c>
      <c r="I866" s="51">
        <f>SUM(I867)</f>
        <v>5000</v>
      </c>
      <c r="J866" s="51">
        <f>SUM(J867)</f>
        <v>0</v>
      </c>
      <c r="K866" s="53">
        <f t="shared" si="20"/>
        <v>0</v>
      </c>
      <c r="L866" s="16"/>
    </row>
    <row r="867" spans="1:12" ht="12.75">
      <c r="A867" s="9">
        <v>861</v>
      </c>
      <c r="B867" s="9"/>
      <c r="C867" s="9"/>
      <c r="D867" s="9"/>
      <c r="E867" s="14" t="s">
        <v>351</v>
      </c>
      <c r="F867" s="15"/>
      <c r="G867" s="15">
        <v>1500</v>
      </c>
      <c r="H867" s="51">
        <v>5000</v>
      </c>
      <c r="I867" s="51">
        <v>5000</v>
      </c>
      <c r="J867" s="51">
        <v>0</v>
      </c>
      <c r="K867" s="53">
        <f t="shared" si="20"/>
        <v>0</v>
      </c>
      <c r="L867" s="16"/>
    </row>
    <row r="868" spans="1:12" ht="15.75" customHeight="1">
      <c r="A868" s="9">
        <v>862</v>
      </c>
      <c r="B868" s="9"/>
      <c r="C868" s="9"/>
      <c r="D868" s="9">
        <v>4370</v>
      </c>
      <c r="E868" s="14" t="s">
        <v>219</v>
      </c>
      <c r="F868" s="15"/>
      <c r="G868" s="15">
        <f>SUM(G869)</f>
        <v>7900</v>
      </c>
      <c r="H868" s="51">
        <f>SUM(H869)</f>
        <v>7900</v>
      </c>
      <c r="I868" s="51">
        <f>SUM(I869)</f>
        <v>7900</v>
      </c>
      <c r="J868" s="51">
        <f>SUM(J869)</f>
        <v>3718.05</v>
      </c>
      <c r="K868" s="53">
        <f t="shared" si="20"/>
        <v>47.06392405063291</v>
      </c>
      <c r="L868" s="16"/>
    </row>
    <row r="869" spans="1:12" ht="15.75" customHeight="1">
      <c r="A869" s="9">
        <v>863</v>
      </c>
      <c r="B869" s="9"/>
      <c r="C869" s="9"/>
      <c r="D869" s="9"/>
      <c r="E869" s="14" t="s">
        <v>219</v>
      </c>
      <c r="F869" s="15"/>
      <c r="G869" s="15">
        <v>7900</v>
      </c>
      <c r="H869" s="51">
        <v>7900</v>
      </c>
      <c r="I869" s="51">
        <v>7900</v>
      </c>
      <c r="J869" s="51">
        <v>3718.05</v>
      </c>
      <c r="K869" s="53">
        <f t="shared" si="20"/>
        <v>47.06392405063291</v>
      </c>
      <c r="L869" s="16"/>
    </row>
    <row r="870" spans="1:12" ht="12.75">
      <c r="A870" s="9">
        <v>864</v>
      </c>
      <c r="B870" s="9" t="s">
        <v>264</v>
      </c>
      <c r="C870" s="9" t="s">
        <v>265</v>
      </c>
      <c r="D870" s="9">
        <v>4410</v>
      </c>
      <c r="E870" s="14" t="s">
        <v>383</v>
      </c>
      <c r="F870" s="15">
        <f>SUM(F871)</f>
        <v>1000</v>
      </c>
      <c r="G870" s="15">
        <f>SUM(G871)</f>
        <v>2000</v>
      </c>
      <c r="H870" s="51">
        <f>SUM(H871)</f>
        <v>2000</v>
      </c>
      <c r="I870" s="51">
        <f>SUM(I871)</f>
        <v>2000</v>
      </c>
      <c r="J870" s="51">
        <f>SUM(J871)</f>
        <v>614.2</v>
      </c>
      <c r="K870" s="53">
        <f t="shared" si="20"/>
        <v>30.710000000000004</v>
      </c>
      <c r="L870" s="16">
        <f>SUM(L871)</f>
        <v>0</v>
      </c>
    </row>
    <row r="871" spans="1:12" ht="12.75">
      <c r="A871" s="9">
        <v>865</v>
      </c>
      <c r="B871" s="9" t="s">
        <v>264</v>
      </c>
      <c r="C871" s="9" t="s">
        <v>265</v>
      </c>
      <c r="D871" s="9"/>
      <c r="E871" s="14" t="s">
        <v>751</v>
      </c>
      <c r="F871" s="15">
        <v>1000</v>
      </c>
      <c r="G871" s="15">
        <v>2000</v>
      </c>
      <c r="H871" s="51">
        <v>2000</v>
      </c>
      <c r="I871" s="51">
        <v>2000</v>
      </c>
      <c r="J871" s="51">
        <v>614.2</v>
      </c>
      <c r="K871" s="53">
        <f t="shared" si="20"/>
        <v>30.710000000000004</v>
      </c>
      <c r="L871" s="16"/>
    </row>
    <row r="872" spans="1:12" ht="12.75">
      <c r="A872" s="9">
        <v>866</v>
      </c>
      <c r="B872" s="9" t="s">
        <v>264</v>
      </c>
      <c r="C872" s="9" t="s">
        <v>265</v>
      </c>
      <c r="D872" s="9">
        <v>4430</v>
      </c>
      <c r="E872" s="14" t="s">
        <v>328</v>
      </c>
      <c r="F872" s="15">
        <f>SUM(F873)</f>
        <v>4100</v>
      </c>
      <c r="G872" s="15">
        <f>SUM(G873)</f>
        <v>4000</v>
      </c>
      <c r="H872" s="51">
        <f>SUM(H873)</f>
        <v>3700</v>
      </c>
      <c r="I872" s="51">
        <f>SUM(I873)</f>
        <v>4737</v>
      </c>
      <c r="J872" s="51">
        <f>SUM(J873)</f>
        <v>4737</v>
      </c>
      <c r="K872" s="53">
        <f t="shared" si="20"/>
        <v>100</v>
      </c>
      <c r="L872" s="16">
        <f>SUM(L873)</f>
        <v>0</v>
      </c>
    </row>
    <row r="873" spans="1:12" ht="12.75">
      <c r="A873" s="9">
        <v>867</v>
      </c>
      <c r="B873" s="9"/>
      <c r="C873" s="9"/>
      <c r="D873" s="9"/>
      <c r="E873" s="14" t="s">
        <v>608</v>
      </c>
      <c r="F873" s="15">
        <v>4100</v>
      </c>
      <c r="G873" s="15">
        <v>4000</v>
      </c>
      <c r="H873" s="51">
        <v>3700</v>
      </c>
      <c r="I873" s="51">
        <v>4737</v>
      </c>
      <c r="J873" s="51">
        <v>4737</v>
      </c>
      <c r="K873" s="53">
        <f t="shared" si="20"/>
        <v>100</v>
      </c>
      <c r="L873" s="16"/>
    </row>
    <row r="874" spans="1:12" ht="12.75">
      <c r="A874" s="9">
        <v>868</v>
      </c>
      <c r="B874" s="9" t="s">
        <v>264</v>
      </c>
      <c r="C874" s="9" t="s">
        <v>265</v>
      </c>
      <c r="D874" s="9">
        <v>4440</v>
      </c>
      <c r="E874" s="14" t="s">
        <v>407</v>
      </c>
      <c r="F874" s="15">
        <f>SUM(F875)</f>
        <v>6200</v>
      </c>
      <c r="G874" s="15">
        <f>SUM(G875)</f>
        <v>9585</v>
      </c>
      <c r="H874" s="51">
        <f>SUM(H875)</f>
        <v>10540</v>
      </c>
      <c r="I874" s="51">
        <f>SUM(I875)</f>
        <v>10540</v>
      </c>
      <c r="J874" s="51">
        <f>SUM(J875)</f>
        <v>7125.29</v>
      </c>
      <c r="K874" s="53">
        <f t="shared" si="20"/>
        <v>67.60237191650855</v>
      </c>
      <c r="L874" s="16">
        <f>SUM(L875)</f>
        <v>0</v>
      </c>
    </row>
    <row r="875" spans="1:12" ht="12.75">
      <c r="A875" s="9">
        <v>869</v>
      </c>
      <c r="B875" s="9" t="s">
        <v>264</v>
      </c>
      <c r="C875" s="9" t="s">
        <v>265</v>
      </c>
      <c r="D875" s="9"/>
      <c r="E875" s="14" t="s">
        <v>407</v>
      </c>
      <c r="F875" s="15">
        <v>6200</v>
      </c>
      <c r="G875" s="15">
        <v>9585</v>
      </c>
      <c r="H875" s="51">
        <v>10540</v>
      </c>
      <c r="I875" s="51">
        <v>10540</v>
      </c>
      <c r="J875" s="51">
        <v>7125.29</v>
      </c>
      <c r="K875" s="53">
        <f t="shared" si="20"/>
        <v>67.60237191650855</v>
      </c>
      <c r="L875" s="16"/>
    </row>
    <row r="876" spans="1:12" ht="15" customHeight="1">
      <c r="A876" s="9">
        <v>870</v>
      </c>
      <c r="B876" s="9"/>
      <c r="C876" s="9"/>
      <c r="D876" s="9">
        <v>4700</v>
      </c>
      <c r="E876" s="14" t="s">
        <v>699</v>
      </c>
      <c r="F876" s="15"/>
      <c r="G876" s="15">
        <f>SUM(G877)</f>
        <v>7000</v>
      </c>
      <c r="H876" s="51">
        <f>SUM(H877)</f>
        <v>7500</v>
      </c>
      <c r="I876" s="51">
        <f>SUM(I877)</f>
        <v>7500</v>
      </c>
      <c r="J876" s="51">
        <f>SUM(J877)</f>
        <v>1947</v>
      </c>
      <c r="K876" s="53">
        <f t="shared" si="20"/>
        <v>25.96</v>
      </c>
      <c r="L876" s="16"/>
    </row>
    <row r="877" spans="1:12" ht="18" customHeight="1">
      <c r="A877" s="9">
        <v>871</v>
      </c>
      <c r="B877" s="9"/>
      <c r="C877" s="9"/>
      <c r="D877" s="9"/>
      <c r="E877" s="14" t="s">
        <v>607</v>
      </c>
      <c r="F877" s="15"/>
      <c r="G877" s="15">
        <v>7000</v>
      </c>
      <c r="H877" s="51">
        <v>7500</v>
      </c>
      <c r="I877" s="51">
        <v>7500</v>
      </c>
      <c r="J877" s="51">
        <v>1947</v>
      </c>
      <c r="K877" s="53">
        <f t="shared" si="20"/>
        <v>25.96</v>
      </c>
      <c r="L877" s="16"/>
    </row>
    <row r="878" spans="1:12" ht="25.5">
      <c r="A878" s="9">
        <v>872</v>
      </c>
      <c r="B878" s="9"/>
      <c r="C878" s="9"/>
      <c r="D878" s="9">
        <v>4740</v>
      </c>
      <c r="E878" s="14" t="s">
        <v>123</v>
      </c>
      <c r="F878" s="15"/>
      <c r="G878" s="15">
        <f>SUM(G879)</f>
        <v>1450</v>
      </c>
      <c r="H878" s="51">
        <f>SUM(H879)</f>
        <v>1450</v>
      </c>
      <c r="I878" s="51">
        <f>SUM(I879)</f>
        <v>1450</v>
      </c>
      <c r="J878" s="51">
        <f>SUM(J879)</f>
        <v>0</v>
      </c>
      <c r="K878" s="53">
        <f t="shared" si="20"/>
        <v>0</v>
      </c>
      <c r="L878" s="16"/>
    </row>
    <row r="879" spans="1:12" ht="25.5">
      <c r="A879" s="9">
        <v>873</v>
      </c>
      <c r="B879" s="9"/>
      <c r="C879" s="9"/>
      <c r="D879" s="9"/>
      <c r="E879" s="14" t="s">
        <v>123</v>
      </c>
      <c r="F879" s="15"/>
      <c r="G879" s="15">
        <v>1450</v>
      </c>
      <c r="H879" s="51">
        <v>1450</v>
      </c>
      <c r="I879" s="51">
        <v>1450</v>
      </c>
      <c r="J879" s="51">
        <v>0</v>
      </c>
      <c r="K879" s="53">
        <f t="shared" si="20"/>
        <v>0</v>
      </c>
      <c r="L879" s="16"/>
    </row>
    <row r="880" spans="1:12" ht="12.75">
      <c r="A880" s="9">
        <v>874</v>
      </c>
      <c r="B880" s="9"/>
      <c r="C880" s="9"/>
      <c r="D880" s="9">
        <v>4750</v>
      </c>
      <c r="E880" s="14" t="s">
        <v>667</v>
      </c>
      <c r="F880" s="15"/>
      <c r="G880" s="15">
        <f>SUM(G881)</f>
        <v>5500</v>
      </c>
      <c r="H880" s="51">
        <f>SUM(H881)</f>
        <v>7000</v>
      </c>
      <c r="I880" s="51">
        <f>SUM(I881)</f>
        <v>15774</v>
      </c>
      <c r="J880" s="51">
        <f>SUM(J881)</f>
        <v>9117.83</v>
      </c>
      <c r="K880" s="53">
        <f t="shared" si="20"/>
        <v>57.80290351210853</v>
      </c>
      <c r="L880" s="16"/>
    </row>
    <row r="881" spans="1:12" ht="12.75">
      <c r="A881" s="9">
        <v>875</v>
      </c>
      <c r="B881" s="9"/>
      <c r="C881" s="9"/>
      <c r="D881" s="9"/>
      <c r="E881" s="14" t="s">
        <v>667</v>
      </c>
      <c r="F881" s="15"/>
      <c r="G881" s="15">
        <v>5500</v>
      </c>
      <c r="H881" s="51">
        <v>7000</v>
      </c>
      <c r="I881" s="51">
        <v>15774</v>
      </c>
      <c r="J881" s="51">
        <v>9117.83</v>
      </c>
      <c r="K881" s="53">
        <f t="shared" si="20"/>
        <v>57.80290351210853</v>
      </c>
      <c r="L881" s="16"/>
    </row>
    <row r="882" spans="1:12" ht="12.75">
      <c r="A882" s="9">
        <v>876</v>
      </c>
      <c r="B882" s="9"/>
      <c r="C882" s="9"/>
      <c r="D882" s="9">
        <v>6060</v>
      </c>
      <c r="E882" s="14" t="s">
        <v>408</v>
      </c>
      <c r="F882" s="15"/>
      <c r="G882" s="15">
        <f>SUM(G883)</f>
        <v>15500</v>
      </c>
      <c r="H882" s="51">
        <f>SUM(H883)</f>
        <v>15500</v>
      </c>
      <c r="I882" s="51">
        <f>SUM(I883)</f>
        <v>8546</v>
      </c>
      <c r="J882" s="51">
        <f>SUM(J883)</f>
        <v>0</v>
      </c>
      <c r="K882" s="53">
        <f t="shared" si="20"/>
        <v>0</v>
      </c>
      <c r="L882" s="16"/>
    </row>
    <row r="883" spans="1:12" ht="12.75">
      <c r="A883" s="9">
        <v>877</v>
      </c>
      <c r="B883" s="9"/>
      <c r="C883" s="9"/>
      <c r="D883" s="9"/>
      <c r="E883" s="14" t="s">
        <v>474</v>
      </c>
      <c r="F883" s="15"/>
      <c r="G883" s="15">
        <v>15500</v>
      </c>
      <c r="H883" s="51">
        <v>15500</v>
      </c>
      <c r="I883" s="51">
        <v>8546</v>
      </c>
      <c r="J883" s="51">
        <v>0</v>
      </c>
      <c r="K883" s="53">
        <f t="shared" si="20"/>
        <v>0</v>
      </c>
      <c r="L883" s="16"/>
    </row>
    <row r="884" spans="1:12" ht="12.75">
      <c r="A884" s="9">
        <v>878</v>
      </c>
      <c r="B884" s="9" t="s">
        <v>264</v>
      </c>
      <c r="C884" s="13">
        <v>85228</v>
      </c>
      <c r="D884" s="13" t="s">
        <v>266</v>
      </c>
      <c r="E884" s="18" t="s">
        <v>136</v>
      </c>
      <c r="F884" s="19">
        <f aca="true" t="shared" si="21" ref="F884:J885">SUM(F885)</f>
        <v>18500</v>
      </c>
      <c r="G884" s="19">
        <f t="shared" si="21"/>
        <v>100000</v>
      </c>
      <c r="H884" s="53">
        <f>SUM(H885+H887+H889)</f>
        <v>50000</v>
      </c>
      <c r="I884" s="53">
        <f>SUM(I885+I887+I889)</f>
        <v>50000</v>
      </c>
      <c r="J884" s="53">
        <f>SUM(J885+J887+J889)</f>
        <v>22023.77</v>
      </c>
      <c r="K884" s="53">
        <f t="shared" si="20"/>
        <v>44.047540000000005</v>
      </c>
      <c r="L884" s="20" t="e">
        <f>SUM(#REF!+#REF!+L885)</f>
        <v>#REF!</v>
      </c>
    </row>
    <row r="885" spans="1:12" ht="12.75">
      <c r="A885" s="9">
        <v>879</v>
      </c>
      <c r="B885" s="9"/>
      <c r="C885" s="9"/>
      <c r="D885" s="9">
        <v>4170</v>
      </c>
      <c r="E885" s="14" t="s">
        <v>561</v>
      </c>
      <c r="F885" s="15">
        <f t="shared" si="21"/>
        <v>18500</v>
      </c>
      <c r="G885" s="15">
        <f t="shared" si="21"/>
        <v>100000</v>
      </c>
      <c r="H885" s="51">
        <f t="shared" si="21"/>
        <v>42307</v>
      </c>
      <c r="I885" s="51">
        <f t="shared" si="21"/>
        <v>42307</v>
      </c>
      <c r="J885" s="51">
        <f t="shared" si="21"/>
        <v>18870.5</v>
      </c>
      <c r="K885" s="53">
        <f t="shared" si="20"/>
        <v>44.6037298792162</v>
      </c>
      <c r="L885" s="16">
        <f>SUM(L886)</f>
        <v>0</v>
      </c>
    </row>
    <row r="886" spans="1:12" ht="12.75">
      <c r="A886" s="9">
        <v>880</v>
      </c>
      <c r="B886" s="9"/>
      <c r="C886" s="9"/>
      <c r="D886" s="9"/>
      <c r="E886" s="14" t="s">
        <v>320</v>
      </c>
      <c r="F886" s="15">
        <v>18500</v>
      </c>
      <c r="G886" s="15">
        <v>100000</v>
      </c>
      <c r="H886" s="51">
        <v>42307</v>
      </c>
      <c r="I886" s="51">
        <v>42307</v>
      </c>
      <c r="J886" s="51">
        <v>18870.5</v>
      </c>
      <c r="K886" s="53">
        <f t="shared" si="20"/>
        <v>44.6037298792162</v>
      </c>
      <c r="L886" s="16"/>
    </row>
    <row r="887" spans="1:12" ht="12.75">
      <c r="A887" s="9">
        <v>881</v>
      </c>
      <c r="B887" s="9"/>
      <c r="C887" s="9"/>
      <c r="D887" s="9">
        <v>4110</v>
      </c>
      <c r="E887" s="14" t="s">
        <v>334</v>
      </c>
      <c r="F887" s="15"/>
      <c r="G887" s="15"/>
      <c r="H887" s="51">
        <f>SUM(H888)</f>
        <v>6656</v>
      </c>
      <c r="I887" s="51">
        <f>SUM(I888)</f>
        <v>6656</v>
      </c>
      <c r="J887" s="51">
        <f>SUM(J888)</f>
        <v>2690.93</v>
      </c>
      <c r="K887" s="53">
        <f t="shared" si="20"/>
        <v>40.42863581730769</v>
      </c>
      <c r="L887" s="16"/>
    </row>
    <row r="888" spans="1:12" ht="12.75">
      <c r="A888" s="9">
        <v>882</v>
      </c>
      <c r="B888" s="9"/>
      <c r="C888" s="9"/>
      <c r="D888" s="9"/>
      <c r="E888" s="14" t="s">
        <v>334</v>
      </c>
      <c r="F888" s="15"/>
      <c r="G888" s="15"/>
      <c r="H888" s="51">
        <v>6656</v>
      </c>
      <c r="I888" s="51">
        <v>6656</v>
      </c>
      <c r="J888" s="51">
        <v>2690.93</v>
      </c>
      <c r="K888" s="53">
        <f t="shared" si="20"/>
        <v>40.42863581730769</v>
      </c>
      <c r="L888" s="16"/>
    </row>
    <row r="889" spans="1:12" ht="12.75">
      <c r="A889" s="9">
        <v>883</v>
      </c>
      <c r="B889" s="9"/>
      <c r="C889" s="9"/>
      <c r="D889" s="9">
        <v>4120</v>
      </c>
      <c r="E889" s="14" t="s">
        <v>335</v>
      </c>
      <c r="F889" s="15"/>
      <c r="G889" s="15"/>
      <c r="H889" s="51">
        <f>SUM(H890)</f>
        <v>1037</v>
      </c>
      <c r="I889" s="51">
        <f>SUM(I890)</f>
        <v>1037</v>
      </c>
      <c r="J889" s="51">
        <f>SUM(J890)</f>
        <v>462.34</v>
      </c>
      <c r="K889" s="53">
        <f t="shared" si="20"/>
        <v>44.58437801350048</v>
      </c>
      <c r="L889" s="16"/>
    </row>
    <row r="890" spans="1:12" ht="12.75">
      <c r="A890" s="9">
        <v>884</v>
      </c>
      <c r="B890" s="9"/>
      <c r="C890" s="9"/>
      <c r="D890" s="9"/>
      <c r="E890" s="14" t="s">
        <v>335</v>
      </c>
      <c r="F890" s="15"/>
      <c r="G890" s="15"/>
      <c r="H890" s="51">
        <v>1037</v>
      </c>
      <c r="I890" s="51">
        <v>1037</v>
      </c>
      <c r="J890" s="51">
        <v>462.34</v>
      </c>
      <c r="K890" s="53">
        <f t="shared" si="20"/>
        <v>44.58437801350048</v>
      </c>
      <c r="L890" s="16"/>
    </row>
    <row r="891" spans="1:12" ht="12.75">
      <c r="A891" s="9">
        <v>885</v>
      </c>
      <c r="B891" s="9"/>
      <c r="C891" s="26">
        <v>85295</v>
      </c>
      <c r="D891" s="9"/>
      <c r="E891" s="27" t="s">
        <v>706</v>
      </c>
      <c r="F891" s="15"/>
      <c r="G891" s="28">
        <f>SUM(G892)</f>
        <v>79130</v>
      </c>
      <c r="H891" s="55">
        <f>SUM(H892+H898+H900+H902+H904+H894+H896)</f>
        <v>169600</v>
      </c>
      <c r="I891" s="55">
        <f>SUM(I892+I898+I900+I902+I904+I894+I896)</f>
        <v>169600</v>
      </c>
      <c r="J891" s="55">
        <f>SUM(J892+J898+J900+J902+J904+J894+J896)</f>
        <v>68122.2</v>
      </c>
      <c r="K891" s="53">
        <f t="shared" si="20"/>
        <v>40.166391509433964</v>
      </c>
      <c r="L891" s="16"/>
    </row>
    <row r="892" spans="1:12" ht="12.75">
      <c r="A892" s="9">
        <v>886</v>
      </c>
      <c r="B892" s="9"/>
      <c r="C892" s="9"/>
      <c r="D892" s="9">
        <v>3110</v>
      </c>
      <c r="E892" s="14" t="s">
        <v>132</v>
      </c>
      <c r="F892" s="15"/>
      <c r="G892" s="15">
        <f>SUM(G893)</f>
        <v>79130</v>
      </c>
      <c r="H892" s="51">
        <f>SUM(H893)</f>
        <v>145000</v>
      </c>
      <c r="I892" s="51">
        <f>SUM(I893)</f>
        <v>145000</v>
      </c>
      <c r="J892" s="51">
        <f>SUM(J893)</f>
        <v>66156.5</v>
      </c>
      <c r="K892" s="53">
        <f t="shared" si="20"/>
        <v>45.6251724137931</v>
      </c>
      <c r="L892" s="16"/>
    </row>
    <row r="893" spans="1:12" ht="12.75">
      <c r="A893" s="9">
        <v>887</v>
      </c>
      <c r="B893" s="9"/>
      <c r="C893" s="9"/>
      <c r="D893" s="9"/>
      <c r="E893" s="14" t="s">
        <v>106</v>
      </c>
      <c r="F893" s="15"/>
      <c r="G893" s="15">
        <v>79130</v>
      </c>
      <c r="H893" s="51">
        <v>145000</v>
      </c>
      <c r="I893" s="51">
        <v>145000</v>
      </c>
      <c r="J893" s="51">
        <v>66156.5</v>
      </c>
      <c r="K893" s="53">
        <f t="shared" si="20"/>
        <v>45.6251724137931</v>
      </c>
      <c r="L893" s="16"/>
    </row>
    <row r="894" spans="1:12" ht="12.75">
      <c r="A894" s="9">
        <v>888</v>
      </c>
      <c r="B894" s="9"/>
      <c r="C894" s="9"/>
      <c r="D894" s="9">
        <v>4110</v>
      </c>
      <c r="E894" s="14" t="s">
        <v>334</v>
      </c>
      <c r="F894" s="15"/>
      <c r="G894" s="15"/>
      <c r="H894" s="51">
        <f>SUM(H895)</f>
        <v>950</v>
      </c>
      <c r="I894" s="51">
        <f>SUM(I895)</f>
        <v>950</v>
      </c>
      <c r="J894" s="51">
        <f>SUM(J895)</f>
        <v>0</v>
      </c>
      <c r="K894" s="53">
        <f t="shared" si="20"/>
        <v>0</v>
      </c>
      <c r="L894" s="16"/>
    </row>
    <row r="895" spans="1:12" ht="12.75">
      <c r="A895" s="9">
        <v>889</v>
      </c>
      <c r="B895" s="9"/>
      <c r="C895" s="9"/>
      <c r="D895" s="9"/>
      <c r="E895" s="14" t="s">
        <v>334</v>
      </c>
      <c r="F895" s="15"/>
      <c r="G895" s="15"/>
      <c r="H895" s="51">
        <v>950</v>
      </c>
      <c r="I895" s="51">
        <v>950</v>
      </c>
      <c r="J895" s="51">
        <v>0</v>
      </c>
      <c r="K895" s="53">
        <f t="shared" si="20"/>
        <v>0</v>
      </c>
      <c r="L895" s="16"/>
    </row>
    <row r="896" spans="1:12" ht="12.75">
      <c r="A896" s="9">
        <v>890</v>
      </c>
      <c r="B896" s="9"/>
      <c r="C896" s="9"/>
      <c r="D896" s="9">
        <v>4120</v>
      </c>
      <c r="E896" s="14" t="s">
        <v>335</v>
      </c>
      <c r="F896" s="15"/>
      <c r="G896" s="15"/>
      <c r="H896" s="51">
        <f>SUM(H897)</f>
        <v>150</v>
      </c>
      <c r="I896" s="51">
        <f>SUM(I897)</f>
        <v>150</v>
      </c>
      <c r="J896" s="51">
        <f>SUM(J897)</f>
        <v>0</v>
      </c>
      <c r="K896" s="53">
        <f t="shared" si="20"/>
        <v>0</v>
      </c>
      <c r="L896" s="16"/>
    </row>
    <row r="897" spans="1:12" ht="12.75">
      <c r="A897" s="9">
        <v>891</v>
      </c>
      <c r="B897" s="9"/>
      <c r="C897" s="9"/>
      <c r="D897" s="9"/>
      <c r="E897" s="14" t="s">
        <v>335</v>
      </c>
      <c r="F897" s="15"/>
      <c r="G897" s="15"/>
      <c r="H897" s="51">
        <v>150</v>
      </c>
      <c r="I897" s="51">
        <v>150</v>
      </c>
      <c r="J897" s="51">
        <v>0</v>
      </c>
      <c r="K897" s="53">
        <f t="shared" si="20"/>
        <v>0</v>
      </c>
      <c r="L897" s="16"/>
    </row>
    <row r="898" spans="1:12" ht="12.75">
      <c r="A898" s="9">
        <v>892</v>
      </c>
      <c r="B898" s="9"/>
      <c r="C898" s="9"/>
      <c r="D898" s="9">
        <v>4170</v>
      </c>
      <c r="E898" s="14" t="s">
        <v>66</v>
      </c>
      <c r="F898" s="15"/>
      <c r="G898" s="15">
        <f>SUM(G899)</f>
        <v>0</v>
      </c>
      <c r="H898" s="51">
        <f>SUM(H899)</f>
        <v>6000</v>
      </c>
      <c r="I898" s="51">
        <f>SUM(I899)</f>
        <v>6000</v>
      </c>
      <c r="J898" s="51">
        <f>SUM(J899)</f>
        <v>0</v>
      </c>
      <c r="K898" s="53">
        <f t="shared" si="20"/>
        <v>0</v>
      </c>
      <c r="L898" s="16"/>
    </row>
    <row r="899" spans="1:12" ht="12.75">
      <c r="A899" s="9">
        <v>893</v>
      </c>
      <c r="B899" s="9"/>
      <c r="C899" s="9"/>
      <c r="D899" s="9"/>
      <c r="E899" s="14" t="s">
        <v>66</v>
      </c>
      <c r="F899" s="15"/>
      <c r="G899" s="15"/>
      <c r="H899" s="51">
        <v>6000</v>
      </c>
      <c r="I899" s="51">
        <v>6000</v>
      </c>
      <c r="J899" s="51">
        <v>0</v>
      </c>
      <c r="K899" s="53">
        <f t="shared" si="20"/>
        <v>0</v>
      </c>
      <c r="L899" s="16"/>
    </row>
    <row r="900" spans="1:12" ht="12.75">
      <c r="A900" s="9">
        <v>894</v>
      </c>
      <c r="B900" s="9"/>
      <c r="C900" s="9"/>
      <c r="D900" s="9">
        <v>4210</v>
      </c>
      <c r="E900" s="14" t="s">
        <v>274</v>
      </c>
      <c r="F900" s="15"/>
      <c r="G900" s="15">
        <f>SUM(G901)</f>
        <v>0</v>
      </c>
      <c r="H900" s="51">
        <f>SUM(H901)</f>
        <v>2000</v>
      </c>
      <c r="I900" s="51">
        <f>SUM(I901)</f>
        <v>2000</v>
      </c>
      <c r="J900" s="51">
        <f>SUM(J901)</f>
        <v>75.8</v>
      </c>
      <c r="K900" s="53">
        <f t="shared" si="20"/>
        <v>3.7899999999999996</v>
      </c>
      <c r="L900" s="16"/>
    </row>
    <row r="901" spans="1:12" ht="12.75">
      <c r="A901" s="9">
        <v>895</v>
      </c>
      <c r="B901" s="9"/>
      <c r="C901" s="9"/>
      <c r="D901" s="9"/>
      <c r="E901" s="14" t="s">
        <v>274</v>
      </c>
      <c r="F901" s="15"/>
      <c r="G901" s="15">
        <v>0</v>
      </c>
      <c r="H901" s="51">
        <v>2000</v>
      </c>
      <c r="I901" s="51">
        <v>2000</v>
      </c>
      <c r="J901" s="51">
        <v>75.8</v>
      </c>
      <c r="K901" s="53">
        <f t="shared" si="20"/>
        <v>3.7899999999999996</v>
      </c>
      <c r="L901" s="16"/>
    </row>
    <row r="902" spans="1:12" ht="12.75">
      <c r="A902" s="9">
        <v>896</v>
      </c>
      <c r="B902" s="9"/>
      <c r="C902" s="9"/>
      <c r="D902" s="9">
        <v>4300</v>
      </c>
      <c r="E902" s="14" t="s">
        <v>327</v>
      </c>
      <c r="F902" s="15"/>
      <c r="G902" s="15" t="e">
        <f>SUM(G903)</f>
        <v>#REF!</v>
      </c>
      <c r="H902" s="51">
        <f>SUM(H903)</f>
        <v>15000</v>
      </c>
      <c r="I902" s="51">
        <f>SUM(I903)</f>
        <v>15000</v>
      </c>
      <c r="J902" s="51">
        <f>SUM(J903)</f>
        <v>1572.9</v>
      </c>
      <c r="K902" s="53">
        <f t="shared" si="20"/>
        <v>10.486</v>
      </c>
      <c r="L902" s="16"/>
    </row>
    <row r="903" spans="1:12" ht="12.75">
      <c r="A903" s="9">
        <v>897</v>
      </c>
      <c r="B903" s="9"/>
      <c r="C903" s="9"/>
      <c r="D903" s="9"/>
      <c r="E903" s="14" t="s">
        <v>327</v>
      </c>
      <c r="F903" s="15"/>
      <c r="G903" s="15" t="e">
        <f>SUM(#REF!)</f>
        <v>#REF!</v>
      </c>
      <c r="H903" s="51">
        <v>15000</v>
      </c>
      <c r="I903" s="51">
        <v>15000</v>
      </c>
      <c r="J903" s="51">
        <v>1572.9</v>
      </c>
      <c r="K903" s="53">
        <f t="shared" si="20"/>
        <v>10.486</v>
      </c>
      <c r="L903" s="16"/>
    </row>
    <row r="904" spans="1:12" ht="12.75">
      <c r="A904" s="9">
        <v>898</v>
      </c>
      <c r="B904" s="9"/>
      <c r="C904" s="9"/>
      <c r="D904" s="9">
        <v>4430</v>
      </c>
      <c r="E904" s="14" t="s">
        <v>328</v>
      </c>
      <c r="F904" s="15"/>
      <c r="G904" s="15">
        <f>SUM(G905)</f>
        <v>0</v>
      </c>
      <c r="H904" s="51">
        <f>SUM(H905)</f>
        <v>500</v>
      </c>
      <c r="I904" s="51">
        <f>SUM(I905)</f>
        <v>500</v>
      </c>
      <c r="J904" s="51">
        <f>SUM(J905)</f>
        <v>317</v>
      </c>
      <c r="K904" s="53">
        <f aca="true" t="shared" si="22" ref="K904:K967">SUM(J904/I904)*100</f>
        <v>63.4</v>
      </c>
      <c r="L904" s="16"/>
    </row>
    <row r="905" spans="1:12" ht="12.75">
      <c r="A905" s="9">
        <v>899</v>
      </c>
      <c r="B905" s="9"/>
      <c r="C905" s="9"/>
      <c r="D905" s="9"/>
      <c r="E905" s="14" t="s">
        <v>273</v>
      </c>
      <c r="F905" s="15"/>
      <c r="G905" s="15"/>
      <c r="H905" s="51">
        <v>500</v>
      </c>
      <c r="I905" s="51">
        <v>500</v>
      </c>
      <c r="J905" s="51">
        <v>317</v>
      </c>
      <c r="K905" s="53">
        <f t="shared" si="22"/>
        <v>63.4</v>
      </c>
      <c r="L905" s="16"/>
    </row>
    <row r="906" spans="1:12" ht="13.5" customHeight="1">
      <c r="A906" s="9">
        <v>900</v>
      </c>
      <c r="B906" s="97" t="s">
        <v>35</v>
      </c>
      <c r="C906" s="98"/>
      <c r="D906" s="98"/>
      <c r="E906" s="98"/>
      <c r="F906" s="21" t="e">
        <f>SUM(F802+F831+F834+F837+F840+F884)</f>
        <v>#REF!</v>
      </c>
      <c r="G906" s="21" t="e">
        <f>SUM(G802+G831+G834+G837+G840+G884+G891)</f>
        <v>#REF!</v>
      </c>
      <c r="H906" s="54">
        <f>SUM(H802+H831+H834+H837+H840+H884+H891+H797)</f>
        <v>2954930</v>
      </c>
      <c r="I906" s="54">
        <f>SUM(I802+I831+I834+I837+I840+I884+I891+I797)</f>
        <v>2956930</v>
      </c>
      <c r="J906" s="54">
        <f>SUM(J797+J802+J831+J834+J837+J840+J884+J891)</f>
        <v>1218572.4300000002</v>
      </c>
      <c r="K906" s="53">
        <f t="shared" si="22"/>
        <v>41.21072970952982</v>
      </c>
      <c r="L906" s="22" t="e">
        <f>SUM(L831+L834+L837+#REF!+L840+L884+#REF!)</f>
        <v>#REF!</v>
      </c>
    </row>
    <row r="907" spans="1:12" ht="12.75">
      <c r="A907" s="9">
        <v>901</v>
      </c>
      <c r="B907" s="13">
        <v>854</v>
      </c>
      <c r="C907" s="13">
        <v>85401</v>
      </c>
      <c r="D907" s="13" t="s">
        <v>266</v>
      </c>
      <c r="E907" s="18" t="s">
        <v>137</v>
      </c>
      <c r="F907" s="19" t="e">
        <f>SUM(F908+F912+F916+F920+F924+F928+F932+F936+#REF!)</f>
        <v>#REF!</v>
      </c>
      <c r="G907" s="19">
        <f>SUM(G908+G912+G916+G920+G924+G928+G932+G936)</f>
        <v>662974</v>
      </c>
      <c r="H907" s="53">
        <f>SUM(H908+H912+H916+H920+H924+H928+H932+H936)</f>
        <v>705437</v>
      </c>
      <c r="I907" s="53">
        <f>SUM(I908+I912+I916+I920+I924+I928+I932+I936)</f>
        <v>705437</v>
      </c>
      <c r="J907" s="53">
        <f>SUM(J908+J912+J916+J920+J924+J928+J932+J936)</f>
        <v>370431.82</v>
      </c>
      <c r="K907" s="53">
        <f t="shared" si="22"/>
        <v>52.51097121358818</v>
      </c>
      <c r="L907" s="20">
        <f>SUM(L908+L912+L916+L920+L924+L928+L932+L936)</f>
        <v>0</v>
      </c>
    </row>
    <row r="908" spans="1:12" ht="12.75">
      <c r="A908" s="9">
        <v>902</v>
      </c>
      <c r="B908" s="9" t="s">
        <v>264</v>
      </c>
      <c r="C908" s="9" t="s">
        <v>265</v>
      </c>
      <c r="D908" s="9">
        <v>3020</v>
      </c>
      <c r="E908" s="14" t="s">
        <v>596</v>
      </c>
      <c r="F908" s="15">
        <f>SUM(F909:F911)</f>
        <v>21140</v>
      </c>
      <c r="G908" s="15">
        <f>SUM(G909:G911)</f>
        <v>37700</v>
      </c>
      <c r="H908" s="51">
        <f>SUM(H909:H911)</f>
        <v>42500</v>
      </c>
      <c r="I908" s="51">
        <f>SUM(I909:I911)</f>
        <v>42500</v>
      </c>
      <c r="J908" s="51">
        <f>SUM(J909:J911)</f>
        <v>26128.35</v>
      </c>
      <c r="K908" s="53">
        <f t="shared" si="22"/>
        <v>61.47847058823529</v>
      </c>
      <c r="L908" s="16">
        <f>SUM(L909:L911)</f>
        <v>0</v>
      </c>
    </row>
    <row r="909" spans="1:12" ht="28.5" customHeight="1">
      <c r="A909" s="9">
        <v>903</v>
      </c>
      <c r="B909" s="9"/>
      <c r="C909" s="9"/>
      <c r="D909" s="9"/>
      <c r="E909" s="14" t="s">
        <v>707</v>
      </c>
      <c r="F909" s="15">
        <v>8890</v>
      </c>
      <c r="G909" s="15">
        <v>14500</v>
      </c>
      <c r="H909" s="51">
        <v>15500</v>
      </c>
      <c r="I909" s="51">
        <v>15500</v>
      </c>
      <c r="J909" s="51">
        <v>10421.19</v>
      </c>
      <c r="K909" s="53">
        <f t="shared" si="22"/>
        <v>67.23348387096775</v>
      </c>
      <c r="L909" s="16"/>
    </row>
    <row r="910" spans="1:12" ht="44.25" customHeight="1">
      <c r="A910" s="9">
        <v>904</v>
      </c>
      <c r="B910" s="9"/>
      <c r="C910" s="9"/>
      <c r="D910" s="9"/>
      <c r="E910" s="14" t="s">
        <v>708</v>
      </c>
      <c r="F910" s="15">
        <v>6650</v>
      </c>
      <c r="G910" s="15">
        <v>10700</v>
      </c>
      <c r="H910" s="51">
        <v>10500</v>
      </c>
      <c r="I910" s="51">
        <v>10500</v>
      </c>
      <c r="J910" s="51">
        <v>6616.97</v>
      </c>
      <c r="K910" s="53">
        <f t="shared" si="22"/>
        <v>63.01876190476191</v>
      </c>
      <c r="L910" s="16"/>
    </row>
    <row r="911" spans="1:12" ht="42.75" customHeight="1">
      <c r="A911" s="9">
        <v>905</v>
      </c>
      <c r="B911" s="9"/>
      <c r="C911" s="9"/>
      <c r="D911" s="9"/>
      <c r="E911" s="14" t="s">
        <v>709</v>
      </c>
      <c r="F911" s="15">
        <v>5600</v>
      </c>
      <c r="G911" s="15">
        <v>12500</v>
      </c>
      <c r="H911" s="51">
        <v>16500</v>
      </c>
      <c r="I911" s="51">
        <v>16500</v>
      </c>
      <c r="J911" s="51">
        <v>9090.19</v>
      </c>
      <c r="K911" s="53">
        <f t="shared" si="22"/>
        <v>55.09206060606061</v>
      </c>
      <c r="L911" s="16"/>
    </row>
    <row r="912" spans="1:12" ht="12.75">
      <c r="A912" s="9">
        <v>906</v>
      </c>
      <c r="B912" s="9" t="s">
        <v>264</v>
      </c>
      <c r="C912" s="9" t="s">
        <v>265</v>
      </c>
      <c r="D912" s="9">
        <v>4010</v>
      </c>
      <c r="E912" s="14" t="s">
        <v>379</v>
      </c>
      <c r="F912" s="15">
        <f>SUM(F913:F915)</f>
        <v>357600</v>
      </c>
      <c r="G912" s="15">
        <f>SUM(G913:G915)</f>
        <v>444600</v>
      </c>
      <c r="H912" s="51">
        <f>SUM(H913:H915)</f>
        <v>478000</v>
      </c>
      <c r="I912" s="51">
        <f>SUM(I913:I915)</f>
        <v>478000</v>
      </c>
      <c r="J912" s="51">
        <f>SUM(J913:J915)</f>
        <v>236890.75000000003</v>
      </c>
      <c r="K912" s="53">
        <f t="shared" si="22"/>
        <v>49.55873430962344</v>
      </c>
      <c r="L912" s="16">
        <f>SUM(L913:L915)</f>
        <v>0</v>
      </c>
    </row>
    <row r="913" spans="1:12" ht="29.25" customHeight="1">
      <c r="A913" s="9">
        <v>907</v>
      </c>
      <c r="B913" s="9"/>
      <c r="C913" s="9"/>
      <c r="D913" s="9"/>
      <c r="E913" s="14" t="s">
        <v>740</v>
      </c>
      <c r="F913" s="15">
        <v>205200</v>
      </c>
      <c r="G913" s="15">
        <v>215000</v>
      </c>
      <c r="H913" s="51">
        <v>238000</v>
      </c>
      <c r="I913" s="51">
        <v>238000</v>
      </c>
      <c r="J913" s="51">
        <v>125238.24</v>
      </c>
      <c r="K913" s="53">
        <f t="shared" si="22"/>
        <v>52.62110924369748</v>
      </c>
      <c r="L913" s="16"/>
    </row>
    <row r="914" spans="1:12" ht="25.5">
      <c r="A914" s="9">
        <v>908</v>
      </c>
      <c r="B914" s="9"/>
      <c r="C914" s="9"/>
      <c r="D914" s="9"/>
      <c r="E914" s="14" t="s">
        <v>158</v>
      </c>
      <c r="F914" s="15">
        <v>62500</v>
      </c>
      <c r="G914" s="15">
        <v>85000</v>
      </c>
      <c r="H914" s="51">
        <v>95000</v>
      </c>
      <c r="I914" s="51">
        <v>95000</v>
      </c>
      <c r="J914" s="51">
        <v>40223.41</v>
      </c>
      <c r="K914" s="53">
        <f t="shared" si="22"/>
        <v>42.340431578947374</v>
      </c>
      <c r="L914" s="16"/>
    </row>
    <row r="915" spans="1:12" ht="38.25">
      <c r="A915" s="9">
        <v>909</v>
      </c>
      <c r="B915" s="9"/>
      <c r="C915" s="9"/>
      <c r="D915" s="9"/>
      <c r="E915" s="14" t="s">
        <v>741</v>
      </c>
      <c r="F915" s="15">
        <v>89900</v>
      </c>
      <c r="G915" s="15">
        <v>144600</v>
      </c>
      <c r="H915" s="51">
        <v>145000</v>
      </c>
      <c r="I915" s="51">
        <v>145000</v>
      </c>
      <c r="J915" s="51">
        <v>71429.1</v>
      </c>
      <c r="K915" s="53">
        <f t="shared" si="22"/>
        <v>49.26144827586207</v>
      </c>
      <c r="L915" s="16"/>
    </row>
    <row r="916" spans="1:12" ht="12.75">
      <c r="A916" s="9">
        <v>910</v>
      </c>
      <c r="B916" s="9"/>
      <c r="C916" s="9"/>
      <c r="D916" s="9">
        <v>4040</v>
      </c>
      <c r="E916" s="14" t="s">
        <v>380</v>
      </c>
      <c r="F916" s="15">
        <f>SUM(F917:F919)</f>
        <v>28481</v>
      </c>
      <c r="G916" s="15">
        <f>SUM(G917:G919)</f>
        <v>48150</v>
      </c>
      <c r="H916" s="51">
        <f>SUM(H917:H919)</f>
        <v>37600</v>
      </c>
      <c r="I916" s="51">
        <f>SUM(I917:I919)</f>
        <v>37600</v>
      </c>
      <c r="J916" s="51">
        <f>SUM(J917:J919)</f>
        <v>31610.1</v>
      </c>
      <c r="K916" s="53">
        <f t="shared" si="22"/>
        <v>84.06941489361702</v>
      </c>
      <c r="L916" s="16"/>
    </row>
    <row r="917" spans="1:12" ht="41.25" customHeight="1">
      <c r="A917" s="9">
        <v>911</v>
      </c>
      <c r="B917" s="9"/>
      <c r="C917" s="9"/>
      <c r="D917" s="9"/>
      <c r="E917" s="14" t="s">
        <v>643</v>
      </c>
      <c r="F917" s="15">
        <v>17477</v>
      </c>
      <c r="G917" s="15">
        <v>17800</v>
      </c>
      <c r="H917" s="51">
        <v>19000</v>
      </c>
      <c r="I917" s="51">
        <v>19000</v>
      </c>
      <c r="J917" s="51">
        <v>16564.92</v>
      </c>
      <c r="K917" s="53">
        <f t="shared" si="22"/>
        <v>87.1837894736842</v>
      </c>
      <c r="L917" s="16"/>
    </row>
    <row r="918" spans="1:12" ht="38.25">
      <c r="A918" s="9">
        <v>912</v>
      </c>
      <c r="B918" s="9"/>
      <c r="C918" s="9"/>
      <c r="D918" s="9"/>
      <c r="E918" s="14" t="s">
        <v>581</v>
      </c>
      <c r="F918" s="15">
        <v>4517</v>
      </c>
      <c r="G918" s="15">
        <v>7350</v>
      </c>
      <c r="H918" s="51">
        <v>7600</v>
      </c>
      <c r="I918" s="51">
        <v>7600</v>
      </c>
      <c r="J918" s="51">
        <v>5985.58</v>
      </c>
      <c r="K918" s="53">
        <f t="shared" si="22"/>
        <v>78.75763157894737</v>
      </c>
      <c r="L918" s="16"/>
    </row>
    <row r="919" spans="1:12" ht="38.25">
      <c r="A919" s="9">
        <v>913</v>
      </c>
      <c r="B919" s="9"/>
      <c r="C919" s="9"/>
      <c r="D919" s="9"/>
      <c r="E919" s="14" t="s">
        <v>595</v>
      </c>
      <c r="F919" s="15">
        <v>6487</v>
      </c>
      <c r="G919" s="15">
        <v>23000</v>
      </c>
      <c r="H919" s="51">
        <v>11000</v>
      </c>
      <c r="I919" s="51">
        <v>11000</v>
      </c>
      <c r="J919" s="51">
        <v>9059.6</v>
      </c>
      <c r="K919" s="53">
        <f t="shared" si="22"/>
        <v>82.36</v>
      </c>
      <c r="L919" s="16"/>
    </row>
    <row r="920" spans="1:12" ht="12.75">
      <c r="A920" s="9">
        <v>914</v>
      </c>
      <c r="B920" s="9" t="s">
        <v>264</v>
      </c>
      <c r="C920" s="9" t="s">
        <v>265</v>
      </c>
      <c r="D920" s="9">
        <v>4110</v>
      </c>
      <c r="E920" s="14" t="s">
        <v>334</v>
      </c>
      <c r="F920" s="15">
        <f>SUM(F921:F923)</f>
        <v>69400</v>
      </c>
      <c r="G920" s="15">
        <f>SUM(G921:G923)</f>
        <v>79000</v>
      </c>
      <c r="H920" s="51">
        <f>SUM(H921:H923)</f>
        <v>84400</v>
      </c>
      <c r="I920" s="51">
        <f>SUM(I921:I923)</f>
        <v>84400</v>
      </c>
      <c r="J920" s="51">
        <f>SUM(J921:J923)</f>
        <v>39566.82</v>
      </c>
      <c r="K920" s="53">
        <f t="shared" si="22"/>
        <v>46.88011848341232</v>
      </c>
      <c r="L920" s="16"/>
    </row>
    <row r="921" spans="1:12" ht="12.75">
      <c r="A921" s="9">
        <v>915</v>
      </c>
      <c r="B921" s="9"/>
      <c r="C921" s="9"/>
      <c r="D921" s="9"/>
      <c r="E921" s="14" t="s">
        <v>597</v>
      </c>
      <c r="F921" s="15">
        <v>38000</v>
      </c>
      <c r="G921" s="15">
        <v>37000</v>
      </c>
      <c r="H921" s="51">
        <v>39900</v>
      </c>
      <c r="I921" s="51">
        <v>39900</v>
      </c>
      <c r="J921" s="51">
        <v>20847.3</v>
      </c>
      <c r="K921" s="53">
        <f t="shared" si="22"/>
        <v>52.24887218045112</v>
      </c>
      <c r="L921" s="16"/>
    </row>
    <row r="922" spans="1:12" ht="12.75">
      <c r="A922" s="9">
        <v>916</v>
      </c>
      <c r="B922" s="9"/>
      <c r="C922" s="9"/>
      <c r="D922" s="9"/>
      <c r="E922" s="14" t="s">
        <v>598</v>
      </c>
      <c r="F922" s="15">
        <v>13300</v>
      </c>
      <c r="G922" s="15">
        <v>16500</v>
      </c>
      <c r="H922" s="51">
        <v>17500</v>
      </c>
      <c r="I922" s="51">
        <v>17500</v>
      </c>
      <c r="J922" s="51">
        <v>7077.88</v>
      </c>
      <c r="K922" s="53">
        <f t="shared" si="22"/>
        <v>40.44502857142857</v>
      </c>
      <c r="L922" s="16"/>
    </row>
    <row r="923" spans="1:12" ht="12.75">
      <c r="A923" s="9">
        <v>917</v>
      </c>
      <c r="B923" s="9"/>
      <c r="C923" s="9"/>
      <c r="D923" s="9"/>
      <c r="E923" s="14" t="s">
        <v>205</v>
      </c>
      <c r="F923" s="15">
        <v>18100</v>
      </c>
      <c r="G923" s="15">
        <v>25500</v>
      </c>
      <c r="H923" s="51">
        <v>27000</v>
      </c>
      <c r="I923" s="51">
        <v>27000</v>
      </c>
      <c r="J923" s="51">
        <v>11641.64</v>
      </c>
      <c r="K923" s="53">
        <f t="shared" si="22"/>
        <v>43.11718518518518</v>
      </c>
      <c r="L923" s="16"/>
    </row>
    <row r="924" spans="1:12" ht="12.75">
      <c r="A924" s="9">
        <v>918</v>
      </c>
      <c r="B924" s="9" t="s">
        <v>264</v>
      </c>
      <c r="C924" s="9" t="s">
        <v>265</v>
      </c>
      <c r="D924" s="9">
        <v>4120</v>
      </c>
      <c r="E924" s="14" t="s">
        <v>335</v>
      </c>
      <c r="F924" s="15">
        <f>SUM(F925:F927)</f>
        <v>9500</v>
      </c>
      <c r="G924" s="15">
        <f>SUM(G925:G927)</f>
        <v>12700</v>
      </c>
      <c r="H924" s="51">
        <f>SUM(H925:H927)</f>
        <v>13900</v>
      </c>
      <c r="I924" s="51">
        <f>SUM(I925:I927)</f>
        <v>13900</v>
      </c>
      <c r="J924" s="51">
        <f>SUM(J925:J927)</f>
        <v>6335.58</v>
      </c>
      <c r="K924" s="53">
        <f t="shared" si="22"/>
        <v>45.579712230215826</v>
      </c>
      <c r="L924" s="16"/>
    </row>
    <row r="925" spans="1:12" ht="12.75">
      <c r="A925" s="9">
        <v>919</v>
      </c>
      <c r="B925" s="9"/>
      <c r="C925" s="9"/>
      <c r="D925" s="9"/>
      <c r="E925" s="14" t="s">
        <v>599</v>
      </c>
      <c r="F925" s="15">
        <v>5200</v>
      </c>
      <c r="G925" s="15">
        <v>5900</v>
      </c>
      <c r="H925" s="51">
        <v>6600</v>
      </c>
      <c r="I925" s="51">
        <v>6600</v>
      </c>
      <c r="J925" s="51">
        <v>3330.92</v>
      </c>
      <c r="K925" s="53">
        <f t="shared" si="22"/>
        <v>50.46848484848485</v>
      </c>
      <c r="L925" s="16"/>
    </row>
    <row r="926" spans="1:12" ht="12.75">
      <c r="A926" s="9">
        <v>920</v>
      </c>
      <c r="B926" s="9"/>
      <c r="C926" s="9"/>
      <c r="D926" s="9"/>
      <c r="E926" s="14" t="s">
        <v>601</v>
      </c>
      <c r="F926" s="15">
        <v>1820</v>
      </c>
      <c r="G926" s="15">
        <v>2700</v>
      </c>
      <c r="H926" s="51">
        <v>2800</v>
      </c>
      <c r="I926" s="51">
        <v>2800</v>
      </c>
      <c r="J926" s="51">
        <v>1143.9</v>
      </c>
      <c r="K926" s="53">
        <f t="shared" si="22"/>
        <v>40.853571428571435</v>
      </c>
      <c r="L926" s="16"/>
    </row>
    <row r="927" spans="1:12" ht="12.75">
      <c r="A927" s="9">
        <v>921</v>
      </c>
      <c r="B927" s="9"/>
      <c r="C927" s="9"/>
      <c r="D927" s="9"/>
      <c r="E927" s="14" t="s">
        <v>602</v>
      </c>
      <c r="F927" s="15">
        <v>2480</v>
      </c>
      <c r="G927" s="15">
        <v>4100</v>
      </c>
      <c r="H927" s="51">
        <v>4500</v>
      </c>
      <c r="I927" s="51">
        <v>4500</v>
      </c>
      <c r="J927" s="51">
        <v>1860.76</v>
      </c>
      <c r="K927" s="53">
        <f t="shared" si="22"/>
        <v>41.35022222222222</v>
      </c>
      <c r="L927" s="16"/>
    </row>
    <row r="928" spans="1:12" ht="12.75">
      <c r="A928" s="9">
        <v>922</v>
      </c>
      <c r="B928" s="9" t="s">
        <v>264</v>
      </c>
      <c r="C928" s="9" t="s">
        <v>265</v>
      </c>
      <c r="D928" s="9">
        <v>4210</v>
      </c>
      <c r="E928" s="14" t="s">
        <v>274</v>
      </c>
      <c r="F928" s="15">
        <f>SUM(F929:F931)</f>
        <v>4650</v>
      </c>
      <c r="G928" s="15">
        <f>SUM(G929:G931)</f>
        <v>9000</v>
      </c>
      <c r="H928" s="51">
        <f>SUM(H929:H931)</f>
        <v>8000</v>
      </c>
      <c r="I928" s="51">
        <f>SUM(I929:I931)</f>
        <v>8000</v>
      </c>
      <c r="J928" s="51">
        <f>SUM(J929:J931)</f>
        <v>1563.8000000000002</v>
      </c>
      <c r="K928" s="53">
        <f t="shared" si="22"/>
        <v>19.5475</v>
      </c>
      <c r="L928" s="16"/>
    </row>
    <row r="929" spans="1:12" ht="25.5">
      <c r="A929" s="9">
        <v>923</v>
      </c>
      <c r="B929" s="9"/>
      <c r="C929" s="9"/>
      <c r="D929" s="9"/>
      <c r="E929" s="14" t="s">
        <v>206</v>
      </c>
      <c r="F929" s="15">
        <v>2500</v>
      </c>
      <c r="G929" s="15">
        <v>5000</v>
      </c>
      <c r="H929" s="51">
        <v>4000</v>
      </c>
      <c r="I929" s="51">
        <v>4000</v>
      </c>
      <c r="J929" s="51">
        <v>334.65</v>
      </c>
      <c r="K929" s="53">
        <f t="shared" si="22"/>
        <v>8.36625</v>
      </c>
      <c r="L929" s="16"/>
    </row>
    <row r="930" spans="1:12" ht="25.5">
      <c r="A930" s="9">
        <v>924</v>
      </c>
      <c r="B930" s="9"/>
      <c r="C930" s="9"/>
      <c r="D930" s="9"/>
      <c r="E930" s="14" t="s">
        <v>439</v>
      </c>
      <c r="F930" s="15">
        <v>650</v>
      </c>
      <c r="G930" s="15">
        <v>1000</v>
      </c>
      <c r="H930" s="51">
        <v>1000</v>
      </c>
      <c r="I930" s="51">
        <v>1000</v>
      </c>
      <c r="J930" s="51">
        <v>0</v>
      </c>
      <c r="K930" s="53">
        <f t="shared" si="22"/>
        <v>0</v>
      </c>
      <c r="L930" s="16"/>
    </row>
    <row r="931" spans="1:12" ht="25.5">
      <c r="A931" s="9">
        <v>925</v>
      </c>
      <c r="B931" s="9"/>
      <c r="C931" s="9"/>
      <c r="D931" s="9"/>
      <c r="E931" s="14" t="s">
        <v>214</v>
      </c>
      <c r="F931" s="15">
        <v>1500</v>
      </c>
      <c r="G931" s="15">
        <v>3000</v>
      </c>
      <c r="H931" s="51">
        <v>3000</v>
      </c>
      <c r="I931" s="51">
        <v>3000</v>
      </c>
      <c r="J931" s="51">
        <v>1229.15</v>
      </c>
      <c r="K931" s="53">
        <f t="shared" si="22"/>
        <v>40.971666666666664</v>
      </c>
      <c r="L931" s="16"/>
    </row>
    <row r="932" spans="1:12" ht="12.75">
      <c r="A932" s="9">
        <v>926</v>
      </c>
      <c r="B932" s="9" t="s">
        <v>264</v>
      </c>
      <c r="C932" s="9" t="s">
        <v>265</v>
      </c>
      <c r="D932" s="9">
        <v>4240</v>
      </c>
      <c r="E932" s="14" t="s">
        <v>481</v>
      </c>
      <c r="F932" s="15">
        <f>SUM(F933:F935)</f>
        <v>1720</v>
      </c>
      <c r="G932" s="15">
        <f>SUM(G933:G935)</f>
        <v>3800</v>
      </c>
      <c r="H932" s="51">
        <f>SUM(H933:H935)</f>
        <v>5500</v>
      </c>
      <c r="I932" s="51">
        <f>SUM(I933:I935)</f>
        <v>5500</v>
      </c>
      <c r="J932" s="51">
        <f>SUM(J933:J935)</f>
        <v>1682.42</v>
      </c>
      <c r="K932" s="53">
        <f t="shared" si="22"/>
        <v>30.589454545454547</v>
      </c>
      <c r="L932" s="16"/>
    </row>
    <row r="933" spans="1:12" ht="25.5">
      <c r="A933" s="9">
        <v>927</v>
      </c>
      <c r="B933" s="9"/>
      <c r="C933" s="9"/>
      <c r="D933" s="9"/>
      <c r="E933" s="14" t="s">
        <v>215</v>
      </c>
      <c r="F933" s="15">
        <v>500</v>
      </c>
      <c r="G933" s="15">
        <v>1500</v>
      </c>
      <c r="H933" s="51">
        <v>1500</v>
      </c>
      <c r="I933" s="51">
        <v>1500</v>
      </c>
      <c r="J933" s="51">
        <v>656.77</v>
      </c>
      <c r="K933" s="53">
        <f t="shared" si="22"/>
        <v>43.784666666666666</v>
      </c>
      <c r="L933" s="16"/>
    </row>
    <row r="934" spans="1:12" ht="25.5">
      <c r="A934" s="9">
        <v>928</v>
      </c>
      <c r="B934" s="9"/>
      <c r="C934" s="9"/>
      <c r="D934" s="9"/>
      <c r="E934" s="14" t="s">
        <v>216</v>
      </c>
      <c r="F934" s="15">
        <v>220</v>
      </c>
      <c r="G934" s="15">
        <v>300</v>
      </c>
      <c r="H934" s="51">
        <v>2000</v>
      </c>
      <c r="I934" s="51">
        <v>2000</v>
      </c>
      <c r="J934" s="51">
        <v>945.75</v>
      </c>
      <c r="K934" s="53">
        <f t="shared" si="22"/>
        <v>47.2875</v>
      </c>
      <c r="L934" s="16"/>
    </row>
    <row r="935" spans="1:12" ht="25.5">
      <c r="A935" s="9">
        <v>929</v>
      </c>
      <c r="B935" s="9"/>
      <c r="C935" s="9"/>
      <c r="D935" s="9"/>
      <c r="E935" s="14" t="s">
        <v>217</v>
      </c>
      <c r="F935" s="15">
        <v>1000</v>
      </c>
      <c r="G935" s="15">
        <v>2000</v>
      </c>
      <c r="H935" s="51">
        <v>2000</v>
      </c>
      <c r="I935" s="51">
        <v>2000</v>
      </c>
      <c r="J935" s="51">
        <v>79.9</v>
      </c>
      <c r="K935" s="53">
        <f t="shared" si="22"/>
        <v>3.995</v>
      </c>
      <c r="L935" s="16"/>
    </row>
    <row r="936" spans="1:12" ht="16.5" customHeight="1">
      <c r="A936" s="9">
        <v>930</v>
      </c>
      <c r="B936" s="9"/>
      <c r="C936" s="9"/>
      <c r="D936" s="9">
        <v>4440</v>
      </c>
      <c r="E936" s="14" t="s">
        <v>407</v>
      </c>
      <c r="F936" s="15">
        <f>SUM(F937:F939)</f>
        <v>22979</v>
      </c>
      <c r="G936" s="15">
        <f>SUM(G937:G939)</f>
        <v>28024</v>
      </c>
      <c r="H936" s="51">
        <f>SUM(H937:H939)</f>
        <v>35537</v>
      </c>
      <c r="I936" s="51">
        <f>SUM(I937:I939)</f>
        <v>35537</v>
      </c>
      <c r="J936" s="51">
        <f>SUM(J937:J939)</f>
        <v>26654</v>
      </c>
      <c r="K936" s="53">
        <f t="shared" si="22"/>
        <v>75.00351746067479</v>
      </c>
      <c r="L936" s="16"/>
    </row>
    <row r="937" spans="1:12" ht="38.25">
      <c r="A937" s="9">
        <v>931</v>
      </c>
      <c r="B937" s="9"/>
      <c r="C937" s="9"/>
      <c r="D937" s="9"/>
      <c r="E937" s="14" t="s">
        <v>603</v>
      </c>
      <c r="F937" s="15">
        <v>11363</v>
      </c>
      <c r="G937" s="15">
        <v>13480</v>
      </c>
      <c r="H937" s="51">
        <v>18124</v>
      </c>
      <c r="I937" s="51">
        <v>18124</v>
      </c>
      <c r="J937" s="51">
        <v>13593</v>
      </c>
      <c r="K937" s="53">
        <f t="shared" si="22"/>
        <v>75</v>
      </c>
      <c r="L937" s="16"/>
    </row>
    <row r="938" spans="1:12" ht="38.25">
      <c r="A938" s="9">
        <v>932</v>
      </c>
      <c r="B938" s="9"/>
      <c r="C938" s="9"/>
      <c r="D938" s="9"/>
      <c r="E938" s="14" t="s">
        <v>613</v>
      </c>
      <c r="F938" s="15">
        <v>4593</v>
      </c>
      <c r="G938" s="15">
        <v>7350</v>
      </c>
      <c r="H938" s="51">
        <v>7154</v>
      </c>
      <c r="I938" s="51">
        <v>7154</v>
      </c>
      <c r="J938" s="51">
        <v>5366</v>
      </c>
      <c r="K938" s="53">
        <f t="shared" si="22"/>
        <v>75.00698909700867</v>
      </c>
      <c r="L938" s="16"/>
    </row>
    <row r="939" spans="1:12" ht="38.25">
      <c r="A939" s="9">
        <v>933</v>
      </c>
      <c r="B939" s="9"/>
      <c r="C939" s="9"/>
      <c r="D939" s="9"/>
      <c r="E939" s="14" t="s">
        <v>614</v>
      </c>
      <c r="F939" s="15">
        <v>7023</v>
      </c>
      <c r="G939" s="15">
        <v>7194</v>
      </c>
      <c r="H939" s="51">
        <v>10259</v>
      </c>
      <c r="I939" s="51">
        <v>10259</v>
      </c>
      <c r="J939" s="51">
        <v>7695</v>
      </c>
      <c r="K939" s="53">
        <f t="shared" si="22"/>
        <v>75.00731065405985</v>
      </c>
      <c r="L939" s="16"/>
    </row>
    <row r="940" spans="1:12" ht="25.5">
      <c r="A940" s="9">
        <v>934</v>
      </c>
      <c r="B940" s="9"/>
      <c r="C940" s="26">
        <v>85412</v>
      </c>
      <c r="D940" s="9"/>
      <c r="E940" s="27" t="s">
        <v>610</v>
      </c>
      <c r="F940" s="15"/>
      <c r="G940" s="15" t="e">
        <f>SUM(G950+#REF!+G947+G943+G941)</f>
        <v>#REF!</v>
      </c>
      <c r="H940" s="51">
        <f>SUM(H950+H947+H943+H941)</f>
        <v>36900</v>
      </c>
      <c r="I940" s="51">
        <f>SUM(I950+I947+I943+I941)</f>
        <v>53143</v>
      </c>
      <c r="J940" s="51">
        <f>SUM(J950+J947+J943+J941)</f>
        <v>2413.01</v>
      </c>
      <c r="K940" s="53">
        <f t="shared" si="22"/>
        <v>4.540598009145137</v>
      </c>
      <c r="L940" s="16"/>
    </row>
    <row r="941" spans="1:12" ht="12.75">
      <c r="A941" s="9">
        <v>935</v>
      </c>
      <c r="B941" s="9"/>
      <c r="C941" s="9"/>
      <c r="D941" s="9">
        <v>4170</v>
      </c>
      <c r="E941" s="14" t="s">
        <v>561</v>
      </c>
      <c r="F941" s="15"/>
      <c r="G941" s="15">
        <f>SUM(G942)</f>
        <v>3500</v>
      </c>
      <c r="H941" s="15">
        <f>SUM(H942:H942)</f>
        <v>3500</v>
      </c>
      <c r="I941" s="15">
        <f>SUM(I942:I942)</f>
        <v>3500</v>
      </c>
      <c r="J941" s="15">
        <f>SUM(J942:J942)</f>
        <v>0</v>
      </c>
      <c r="K941" s="53">
        <f t="shared" si="22"/>
        <v>0</v>
      </c>
      <c r="L941" s="16"/>
    </row>
    <row r="942" spans="1:12" ht="12.75">
      <c r="A942" s="9">
        <v>936</v>
      </c>
      <c r="B942" s="9"/>
      <c r="C942" s="9"/>
      <c r="D942" s="9"/>
      <c r="E942" s="14" t="s">
        <v>431</v>
      </c>
      <c r="F942" s="15"/>
      <c r="G942" s="15">
        <v>3500</v>
      </c>
      <c r="H942" s="51">
        <v>3500</v>
      </c>
      <c r="I942" s="51">
        <v>3500</v>
      </c>
      <c r="J942" s="51">
        <v>0</v>
      </c>
      <c r="K942" s="53">
        <f t="shared" si="22"/>
        <v>0</v>
      </c>
      <c r="L942" s="16"/>
    </row>
    <row r="943" spans="1:12" ht="12.75">
      <c r="A943" s="9">
        <v>937</v>
      </c>
      <c r="B943" s="9"/>
      <c r="C943" s="9"/>
      <c r="D943" s="9">
        <v>4210</v>
      </c>
      <c r="E943" s="14" t="s">
        <v>274</v>
      </c>
      <c r="F943" s="15"/>
      <c r="G943" s="15">
        <f>SUM(G944:G945)</f>
        <v>2700</v>
      </c>
      <c r="H943" s="15">
        <f>SUM(H944:H946)</f>
        <v>1900</v>
      </c>
      <c r="I943" s="15">
        <f>SUM(I944:I946)</f>
        <v>1900</v>
      </c>
      <c r="J943" s="15">
        <f>SUM(J944:J946)</f>
        <v>0</v>
      </c>
      <c r="K943" s="53">
        <f t="shared" si="22"/>
        <v>0</v>
      </c>
      <c r="L943" s="16"/>
    </row>
    <row r="944" spans="1:12" ht="16.5" customHeight="1">
      <c r="A944" s="9">
        <v>938</v>
      </c>
      <c r="B944" s="9"/>
      <c r="C944" s="9"/>
      <c r="D944" s="9"/>
      <c r="E944" s="14" t="s">
        <v>432</v>
      </c>
      <c r="F944" s="15"/>
      <c r="G944" s="15">
        <v>2000</v>
      </c>
      <c r="H944" s="51">
        <v>1500</v>
      </c>
      <c r="I944" s="51">
        <v>1500</v>
      </c>
      <c r="J944" s="51">
        <v>0</v>
      </c>
      <c r="K944" s="53">
        <f t="shared" si="22"/>
        <v>0</v>
      </c>
      <c r="L944" s="16"/>
    </row>
    <row r="945" spans="1:12" ht="12.75">
      <c r="A945" s="9">
        <v>939</v>
      </c>
      <c r="B945" s="9"/>
      <c r="C945" s="9"/>
      <c r="D945" s="9"/>
      <c r="E945" s="14" t="s">
        <v>433</v>
      </c>
      <c r="F945" s="15"/>
      <c r="G945" s="15">
        <v>700</v>
      </c>
      <c r="H945" s="51">
        <v>400</v>
      </c>
      <c r="I945" s="51">
        <v>400</v>
      </c>
      <c r="J945" s="51">
        <v>0</v>
      </c>
      <c r="K945" s="53">
        <f t="shared" si="22"/>
        <v>0</v>
      </c>
      <c r="L945" s="16"/>
    </row>
    <row r="946" spans="1:12" ht="12.75">
      <c r="A946" s="9">
        <v>940</v>
      </c>
      <c r="B946" s="9"/>
      <c r="C946" s="9"/>
      <c r="D946" s="9"/>
      <c r="E946" s="14" t="s">
        <v>396</v>
      </c>
      <c r="F946" s="15"/>
      <c r="G946" s="15"/>
      <c r="H946" s="51">
        <v>0</v>
      </c>
      <c r="I946" s="51">
        <v>0</v>
      </c>
      <c r="J946" s="51"/>
      <c r="K946" s="53" t="e">
        <f t="shared" si="22"/>
        <v>#DIV/0!</v>
      </c>
      <c r="L946" s="16"/>
    </row>
    <row r="947" spans="1:12" ht="12.75">
      <c r="A947" s="9">
        <v>941</v>
      </c>
      <c r="B947" s="9"/>
      <c r="C947" s="9"/>
      <c r="D947" s="9">
        <v>4300</v>
      </c>
      <c r="E947" s="14" t="s">
        <v>327</v>
      </c>
      <c r="F947" s="15"/>
      <c r="G947" s="15">
        <f>SUM(G948:G949)</f>
        <v>34000</v>
      </c>
      <c r="H947" s="51">
        <f>SUM(H948:H949)</f>
        <v>26000</v>
      </c>
      <c r="I947" s="51">
        <f>SUM(I948:I949)</f>
        <v>42243</v>
      </c>
      <c r="J947" s="51">
        <f>SUM(J948:J949)</f>
        <v>2413.01</v>
      </c>
      <c r="K947" s="53">
        <f t="shared" si="22"/>
        <v>5.712212674289232</v>
      </c>
      <c r="L947" s="16"/>
    </row>
    <row r="948" spans="1:12" ht="16.5" customHeight="1">
      <c r="A948" s="9">
        <v>942</v>
      </c>
      <c r="B948" s="9"/>
      <c r="C948" s="9"/>
      <c r="D948" s="9"/>
      <c r="E948" s="14" t="s">
        <v>611</v>
      </c>
      <c r="F948" s="15"/>
      <c r="G948" s="15">
        <v>18000</v>
      </c>
      <c r="H948" s="51">
        <v>12000</v>
      </c>
      <c r="I948" s="51">
        <v>12000</v>
      </c>
      <c r="J948" s="51">
        <v>0</v>
      </c>
      <c r="K948" s="53">
        <f t="shared" si="22"/>
        <v>0</v>
      </c>
      <c r="L948" s="16"/>
    </row>
    <row r="949" spans="1:12" ht="12.75">
      <c r="A949" s="9">
        <v>943</v>
      </c>
      <c r="B949" s="9"/>
      <c r="C949" s="9"/>
      <c r="D949" s="9"/>
      <c r="E949" s="14" t="s">
        <v>612</v>
      </c>
      <c r="F949" s="15"/>
      <c r="G949" s="15">
        <v>16000</v>
      </c>
      <c r="H949" s="51">
        <v>14000</v>
      </c>
      <c r="I949" s="51">
        <v>30243</v>
      </c>
      <c r="J949" s="51">
        <v>2413.01</v>
      </c>
      <c r="K949" s="53">
        <f t="shared" si="22"/>
        <v>7.978738881724698</v>
      </c>
      <c r="L949" s="16"/>
    </row>
    <row r="950" spans="1:12" ht="12.75">
      <c r="A950" s="9">
        <v>944</v>
      </c>
      <c r="B950" s="9"/>
      <c r="C950" s="9"/>
      <c r="D950" s="9">
        <v>4420</v>
      </c>
      <c r="E950" s="14" t="s">
        <v>117</v>
      </c>
      <c r="F950" s="15"/>
      <c r="G950" s="15">
        <f>SUM(G951:G952)</f>
        <v>6300</v>
      </c>
      <c r="H950" s="51">
        <f>SUM(H951:H952)</f>
        <v>5500</v>
      </c>
      <c r="I950" s="51">
        <f>SUM(I951:I952)</f>
        <v>5500</v>
      </c>
      <c r="J950" s="51">
        <f>SUM(J951:J952)</f>
        <v>0</v>
      </c>
      <c r="K950" s="53">
        <f t="shared" si="22"/>
        <v>0</v>
      </c>
      <c r="L950" s="16"/>
    </row>
    <row r="951" spans="1:12" ht="30.75" customHeight="1">
      <c r="A951" s="9">
        <v>945</v>
      </c>
      <c r="B951" s="9"/>
      <c r="C951" s="9"/>
      <c r="D951" s="9"/>
      <c r="E951" s="14" t="s">
        <v>743</v>
      </c>
      <c r="F951" s="15"/>
      <c r="G951" s="15">
        <v>3000</v>
      </c>
      <c r="H951" s="51">
        <v>3000</v>
      </c>
      <c r="I951" s="51">
        <v>3000</v>
      </c>
      <c r="J951" s="51">
        <v>0</v>
      </c>
      <c r="K951" s="53">
        <f t="shared" si="22"/>
        <v>0</v>
      </c>
      <c r="L951" s="16"/>
    </row>
    <row r="952" spans="1:12" ht="15" customHeight="1">
      <c r="A952" s="9">
        <v>946</v>
      </c>
      <c r="B952" s="9"/>
      <c r="C952" s="9"/>
      <c r="D952" s="9"/>
      <c r="E952" s="14" t="s">
        <v>742</v>
      </c>
      <c r="F952" s="15"/>
      <c r="G952" s="15">
        <v>3300</v>
      </c>
      <c r="H952" s="51">
        <v>2500</v>
      </c>
      <c r="I952" s="51">
        <v>2500</v>
      </c>
      <c r="J952" s="51">
        <v>0</v>
      </c>
      <c r="K952" s="53">
        <f t="shared" si="22"/>
        <v>0</v>
      </c>
      <c r="L952" s="16"/>
    </row>
    <row r="953" spans="1:12" ht="12.75">
      <c r="A953" s="9">
        <v>947</v>
      </c>
      <c r="B953" s="9" t="s">
        <v>264</v>
      </c>
      <c r="C953" s="13">
        <v>85415</v>
      </c>
      <c r="D953" s="13" t="s">
        <v>266</v>
      </c>
      <c r="E953" s="18" t="s">
        <v>138</v>
      </c>
      <c r="F953" s="19" t="e">
        <f>SUM(#REF!)</f>
        <v>#REF!</v>
      </c>
      <c r="G953" s="19">
        <f>SUM(G954)</f>
        <v>83300</v>
      </c>
      <c r="H953" s="53">
        <f>SUM(H954)</f>
        <v>55000</v>
      </c>
      <c r="I953" s="53">
        <f>SUM(I954)</f>
        <v>60135</v>
      </c>
      <c r="J953" s="53">
        <f>SUM(J954)</f>
        <v>21134.129999999997</v>
      </c>
      <c r="K953" s="53">
        <f t="shared" si="22"/>
        <v>35.14447493140433</v>
      </c>
      <c r="L953" s="20" t="e">
        <f>SUM(#REF!)</f>
        <v>#REF!</v>
      </c>
    </row>
    <row r="954" spans="1:12" ht="12.75">
      <c r="A954" s="9">
        <v>948</v>
      </c>
      <c r="B954" s="9"/>
      <c r="C954" s="9"/>
      <c r="D954" s="9">
        <v>3260</v>
      </c>
      <c r="E954" s="14" t="s">
        <v>241</v>
      </c>
      <c r="F954" s="15">
        <v>0</v>
      </c>
      <c r="G954" s="15">
        <f>SUM(G955:G957)</f>
        <v>83300</v>
      </c>
      <c r="H954" s="51">
        <f>SUM(H955:H957)</f>
        <v>55000</v>
      </c>
      <c r="I954" s="51">
        <f>SUM(I955:I958)</f>
        <v>60135</v>
      </c>
      <c r="J954" s="51">
        <f>SUM(J955:J958)</f>
        <v>21134.129999999997</v>
      </c>
      <c r="K954" s="53">
        <f t="shared" si="22"/>
        <v>35.14447493140433</v>
      </c>
      <c r="L954" s="16"/>
    </row>
    <row r="955" spans="1:12" ht="12.75">
      <c r="A955" s="9">
        <v>949</v>
      </c>
      <c r="B955" s="9"/>
      <c r="C955" s="9"/>
      <c r="D955" s="9"/>
      <c r="E955" s="14" t="s">
        <v>355</v>
      </c>
      <c r="F955" s="15">
        <v>0</v>
      </c>
      <c r="G955" s="15">
        <v>52000</v>
      </c>
      <c r="H955" s="51">
        <v>30000</v>
      </c>
      <c r="I955" s="51">
        <v>30000</v>
      </c>
      <c r="J955" s="51">
        <v>9964.13</v>
      </c>
      <c r="K955" s="53">
        <f t="shared" si="22"/>
        <v>33.213766666666665</v>
      </c>
      <c r="L955" s="16"/>
    </row>
    <row r="956" spans="1:12" ht="12.75">
      <c r="A956" s="9">
        <v>950</v>
      </c>
      <c r="B956" s="9"/>
      <c r="C956" s="9"/>
      <c r="D956" s="9"/>
      <c r="E956" s="14" t="s">
        <v>356</v>
      </c>
      <c r="F956" s="15">
        <v>0</v>
      </c>
      <c r="G956" s="15">
        <v>20600</v>
      </c>
      <c r="H956" s="51">
        <v>17000</v>
      </c>
      <c r="I956" s="51">
        <v>17000</v>
      </c>
      <c r="J956" s="51">
        <v>3935</v>
      </c>
      <c r="K956" s="53">
        <f t="shared" si="22"/>
        <v>23.147058823529413</v>
      </c>
      <c r="L956" s="16"/>
    </row>
    <row r="957" spans="1:12" ht="13.5" customHeight="1">
      <c r="A957" s="9">
        <v>951</v>
      </c>
      <c r="B957" s="9"/>
      <c r="C957" s="9"/>
      <c r="D957" s="9"/>
      <c r="E957" s="14" t="s">
        <v>445</v>
      </c>
      <c r="F957" s="15">
        <v>0</v>
      </c>
      <c r="G957" s="15">
        <v>10700</v>
      </c>
      <c r="H957" s="51">
        <v>8000</v>
      </c>
      <c r="I957" s="51">
        <v>8000</v>
      </c>
      <c r="J957" s="51">
        <v>2100</v>
      </c>
      <c r="K957" s="53">
        <f t="shared" si="22"/>
        <v>26.25</v>
      </c>
      <c r="L957" s="16"/>
    </row>
    <row r="958" spans="1:12" ht="13.5" customHeight="1">
      <c r="A958" s="9">
        <v>952</v>
      </c>
      <c r="B958" s="9"/>
      <c r="C958" s="9"/>
      <c r="D958" s="9"/>
      <c r="E958" s="14" t="s">
        <v>446</v>
      </c>
      <c r="F958" s="15"/>
      <c r="G958" s="15"/>
      <c r="H958" s="51">
        <v>0</v>
      </c>
      <c r="I958" s="51">
        <v>5135</v>
      </c>
      <c r="J958" s="51">
        <v>5135</v>
      </c>
      <c r="K958" s="53">
        <f t="shared" si="22"/>
        <v>100</v>
      </c>
      <c r="L958" s="16"/>
    </row>
    <row r="959" spans="1:12" ht="12.75">
      <c r="A959" s="9">
        <v>953</v>
      </c>
      <c r="B959" s="97" t="s">
        <v>36</v>
      </c>
      <c r="C959" s="98"/>
      <c r="D959" s="98"/>
      <c r="E959" s="98"/>
      <c r="F959" s="21" t="e">
        <f>SUM(F907+F953)</f>
        <v>#REF!</v>
      </c>
      <c r="G959" s="36" t="e">
        <f>SUM(G907+G940+G953)</f>
        <v>#REF!</v>
      </c>
      <c r="H959" s="56">
        <f>SUM(H907+H940+H953)</f>
        <v>797337</v>
      </c>
      <c r="I959" s="56">
        <f>SUM(I907+I940+I953)</f>
        <v>818715</v>
      </c>
      <c r="J959" s="56">
        <f>SUM(J907+J940+J953)</f>
        <v>393978.96</v>
      </c>
      <c r="K959" s="53">
        <f t="shared" si="22"/>
        <v>48.12162474121031</v>
      </c>
      <c r="L959" s="22" t="e">
        <f>SUM(L907+#REF!+#REF!+L953+#REF!+#REF!)</f>
        <v>#REF!</v>
      </c>
    </row>
    <row r="960" spans="1:12" ht="12.75">
      <c r="A960" s="9">
        <v>954</v>
      </c>
      <c r="B960" s="9">
        <v>900</v>
      </c>
      <c r="C960" s="13">
        <v>90003</v>
      </c>
      <c r="D960" s="13" t="s">
        <v>266</v>
      </c>
      <c r="E960" s="18" t="s">
        <v>482</v>
      </c>
      <c r="F960" s="19">
        <f>SUM(F961)</f>
        <v>200000</v>
      </c>
      <c r="G960" s="19">
        <f>SUM(G961)</f>
        <v>333000</v>
      </c>
      <c r="H960" s="53">
        <f>SUM(H961+H967)</f>
        <v>553000</v>
      </c>
      <c r="I960" s="53">
        <f>SUM(I961+I967)</f>
        <v>553000</v>
      </c>
      <c r="J960" s="53">
        <f>SUM(J961+J967)</f>
        <v>166509.27</v>
      </c>
      <c r="K960" s="53">
        <f t="shared" si="22"/>
        <v>30.11017540687161</v>
      </c>
      <c r="L960" s="20">
        <f>SUM(L961)</f>
        <v>0</v>
      </c>
    </row>
    <row r="961" spans="1:12" ht="12.75">
      <c r="A961" s="9">
        <v>955</v>
      </c>
      <c r="B961" s="9" t="s">
        <v>264</v>
      </c>
      <c r="C961" s="9" t="s">
        <v>265</v>
      </c>
      <c r="D961" s="9">
        <v>4300</v>
      </c>
      <c r="E961" s="14" t="s">
        <v>327</v>
      </c>
      <c r="F961" s="15">
        <f>SUM(F965:F965)</f>
        <v>200000</v>
      </c>
      <c r="G961" s="15">
        <f>SUM(G962:G965)</f>
        <v>333000</v>
      </c>
      <c r="H961" s="51">
        <f>SUM(H962:H966)</f>
        <v>550000</v>
      </c>
      <c r="I961" s="51">
        <f>SUM(I962:I966)</f>
        <v>550000</v>
      </c>
      <c r="J961" s="51">
        <f>SUM(J962:J966)</f>
        <v>166509.27</v>
      </c>
      <c r="K961" s="53">
        <f t="shared" si="22"/>
        <v>30.274412727272725</v>
      </c>
      <c r="L961" s="16">
        <f>SUM(L965:L965)</f>
        <v>0</v>
      </c>
    </row>
    <row r="962" spans="1:12" ht="12.75">
      <c r="A962" s="9">
        <v>956</v>
      </c>
      <c r="B962" s="9"/>
      <c r="C962" s="9"/>
      <c r="D962" s="9"/>
      <c r="E962" s="14" t="s">
        <v>78</v>
      </c>
      <c r="F962" s="15"/>
      <c r="G962" s="15">
        <v>30000</v>
      </c>
      <c r="H962" s="51">
        <v>30000</v>
      </c>
      <c r="I962" s="51">
        <v>39000</v>
      </c>
      <c r="J962" s="51">
        <v>15475.45</v>
      </c>
      <c r="K962" s="53">
        <f t="shared" si="22"/>
        <v>39.68064102564103</v>
      </c>
      <c r="L962" s="16"/>
    </row>
    <row r="963" spans="1:12" ht="12.75">
      <c r="A963" s="9">
        <v>957</v>
      </c>
      <c r="B963" s="9"/>
      <c r="C963" s="9"/>
      <c r="D963" s="9"/>
      <c r="E963" s="14" t="s">
        <v>626</v>
      </c>
      <c r="F963" s="15"/>
      <c r="G963" s="15">
        <v>5000</v>
      </c>
      <c r="H963" s="51">
        <v>3000</v>
      </c>
      <c r="I963" s="51">
        <v>13000</v>
      </c>
      <c r="J963" s="51">
        <v>3934.39</v>
      </c>
      <c r="K963" s="53">
        <f t="shared" si="22"/>
        <v>30.26453846153846</v>
      </c>
      <c r="L963" s="16"/>
    </row>
    <row r="964" spans="1:12" ht="13.5" customHeight="1">
      <c r="A964" s="9">
        <v>958</v>
      </c>
      <c r="B964" s="9"/>
      <c r="C964" s="9"/>
      <c r="D964" s="9"/>
      <c r="E964" s="42" t="s">
        <v>52</v>
      </c>
      <c r="F964" s="43"/>
      <c r="G964" s="43">
        <v>18000</v>
      </c>
      <c r="H964" s="52">
        <v>60000</v>
      </c>
      <c r="I964" s="52">
        <v>60000</v>
      </c>
      <c r="J964" s="52">
        <v>0</v>
      </c>
      <c r="K964" s="53">
        <f t="shared" si="22"/>
        <v>0</v>
      </c>
      <c r="L964" s="16"/>
    </row>
    <row r="965" spans="1:12" ht="12.75">
      <c r="A965" s="9">
        <v>959</v>
      </c>
      <c r="B965" s="9"/>
      <c r="C965" s="9"/>
      <c r="D965" s="9"/>
      <c r="E965" s="14" t="s">
        <v>45</v>
      </c>
      <c r="F965" s="15">
        <v>200000</v>
      </c>
      <c r="G965" s="15">
        <v>280000</v>
      </c>
      <c r="H965" s="51">
        <v>337000</v>
      </c>
      <c r="I965" s="51">
        <v>318000</v>
      </c>
      <c r="J965" s="51">
        <v>97099.98</v>
      </c>
      <c r="K965" s="53">
        <f t="shared" si="22"/>
        <v>30.534584905660378</v>
      </c>
      <c r="L965" s="16"/>
    </row>
    <row r="966" spans="1:12" ht="12.75">
      <c r="A966" s="9">
        <v>960</v>
      </c>
      <c r="B966" s="9"/>
      <c r="C966" s="9"/>
      <c r="D966" s="9"/>
      <c r="E966" s="14" t="s">
        <v>290</v>
      </c>
      <c r="F966" s="15"/>
      <c r="G966" s="15"/>
      <c r="H966" s="51">
        <v>120000</v>
      </c>
      <c r="I966" s="51">
        <v>120000</v>
      </c>
      <c r="J966" s="51">
        <v>49999.45</v>
      </c>
      <c r="K966" s="53">
        <f t="shared" si="22"/>
        <v>41.66620833333333</v>
      </c>
      <c r="L966" s="16"/>
    </row>
    <row r="967" spans="1:12" ht="12.75">
      <c r="A967" s="9">
        <v>961</v>
      </c>
      <c r="B967" s="9"/>
      <c r="C967" s="9"/>
      <c r="D967" s="9">
        <v>4430</v>
      </c>
      <c r="E967" s="14" t="s">
        <v>328</v>
      </c>
      <c r="F967" s="15"/>
      <c r="G967" s="15"/>
      <c r="H967" s="51">
        <f>SUM(H968)</f>
        <v>3000</v>
      </c>
      <c r="I967" s="51">
        <f>SUM(I968)</f>
        <v>3000</v>
      </c>
      <c r="J967" s="51">
        <f>SUM(J968)</f>
        <v>0</v>
      </c>
      <c r="K967" s="53">
        <f t="shared" si="22"/>
        <v>0</v>
      </c>
      <c r="L967" s="16"/>
    </row>
    <row r="968" spans="1:12" ht="12.75">
      <c r="A968" s="9">
        <v>962</v>
      </c>
      <c r="B968" s="9"/>
      <c r="C968" s="9"/>
      <c r="D968" s="9"/>
      <c r="E968" s="14" t="s">
        <v>317</v>
      </c>
      <c r="F968" s="15"/>
      <c r="G968" s="15"/>
      <c r="H968" s="51">
        <v>3000</v>
      </c>
      <c r="I968" s="51">
        <v>3000</v>
      </c>
      <c r="J968" s="51">
        <v>0</v>
      </c>
      <c r="K968" s="53">
        <f aca="true" t="shared" si="23" ref="K968:K1031">SUM(J968/I968)*100</f>
        <v>0</v>
      </c>
      <c r="L968" s="16"/>
    </row>
    <row r="969" spans="1:12" ht="12.75">
      <c r="A969" s="9">
        <v>963</v>
      </c>
      <c r="B969" s="9" t="s">
        <v>264</v>
      </c>
      <c r="C969" s="13">
        <v>90004</v>
      </c>
      <c r="D969" s="13" t="s">
        <v>266</v>
      </c>
      <c r="E969" s="18" t="s">
        <v>483</v>
      </c>
      <c r="F969" s="19">
        <f>SUM(F970+F973)</f>
        <v>81000</v>
      </c>
      <c r="G969" s="19" t="e">
        <f>SUM(G970+G973+#REF!)</f>
        <v>#REF!</v>
      </c>
      <c r="H969" s="53">
        <f>SUM(H970+H973)</f>
        <v>622000</v>
      </c>
      <c r="I969" s="53">
        <f>SUM(I970+I973)</f>
        <v>622000</v>
      </c>
      <c r="J969" s="53">
        <f>SUM(J970+J973)</f>
        <v>80644.84999999999</v>
      </c>
      <c r="K969" s="53">
        <f t="shared" si="23"/>
        <v>12.965409967845659</v>
      </c>
      <c r="L969" s="20">
        <f>SUM(L970+L973)</f>
        <v>0</v>
      </c>
    </row>
    <row r="970" spans="1:12" ht="12.75">
      <c r="A970" s="9">
        <v>964</v>
      </c>
      <c r="B970" s="9" t="s">
        <v>264</v>
      </c>
      <c r="C970" s="9" t="s">
        <v>265</v>
      </c>
      <c r="D970" s="9">
        <v>4210</v>
      </c>
      <c r="E970" s="14" t="s">
        <v>274</v>
      </c>
      <c r="F970" s="15">
        <f>SUM(F971:F972)</f>
        <v>26000</v>
      </c>
      <c r="G970" s="15">
        <f>SUM(G971:G972)</f>
        <v>59000</v>
      </c>
      <c r="H970" s="51">
        <f>SUM(H971:H972)</f>
        <v>51000</v>
      </c>
      <c r="I970" s="51">
        <f>SUM(I971:I972)</f>
        <v>51000</v>
      </c>
      <c r="J970" s="51">
        <f>SUM(J971:J972)</f>
        <v>3762.48</v>
      </c>
      <c r="K970" s="53">
        <f t="shared" si="23"/>
        <v>7.377411764705882</v>
      </c>
      <c r="L970" s="16">
        <f>SUM(L971:L972)</f>
        <v>0</v>
      </c>
    </row>
    <row r="971" spans="1:12" ht="12.75">
      <c r="A971" s="9">
        <v>965</v>
      </c>
      <c r="B971" s="9" t="s">
        <v>264</v>
      </c>
      <c r="C971" s="9" t="s">
        <v>265</v>
      </c>
      <c r="D971" s="9"/>
      <c r="E971" s="14" t="s">
        <v>485</v>
      </c>
      <c r="F971" s="15">
        <v>1000</v>
      </c>
      <c r="G971" s="15">
        <v>1000</v>
      </c>
      <c r="H971" s="51">
        <v>1000</v>
      </c>
      <c r="I971" s="51">
        <v>1000</v>
      </c>
      <c r="J971" s="51">
        <v>915</v>
      </c>
      <c r="K971" s="53">
        <f t="shared" si="23"/>
        <v>91.5</v>
      </c>
      <c r="L971" s="16"/>
    </row>
    <row r="972" spans="1:12" ht="12.75">
      <c r="A972" s="9">
        <v>966</v>
      </c>
      <c r="B972" s="9"/>
      <c r="C972" s="9"/>
      <c r="D972" s="9"/>
      <c r="E972" s="14" t="s">
        <v>77</v>
      </c>
      <c r="F972" s="15">
        <v>25000</v>
      </c>
      <c r="G972" s="15">
        <v>58000</v>
      </c>
      <c r="H972" s="51">
        <v>50000</v>
      </c>
      <c r="I972" s="51">
        <v>50000</v>
      </c>
      <c r="J972" s="51">
        <v>2847.48</v>
      </c>
      <c r="K972" s="53">
        <f t="shared" si="23"/>
        <v>5.69496</v>
      </c>
      <c r="L972" s="16"/>
    </row>
    <row r="973" spans="1:12" ht="12.75">
      <c r="A973" s="9">
        <v>967</v>
      </c>
      <c r="B973" s="9"/>
      <c r="C973" s="9"/>
      <c r="D973" s="9">
        <v>4300</v>
      </c>
      <c r="E973" s="14" t="s">
        <v>327</v>
      </c>
      <c r="F973" s="15">
        <f>SUM(F974:F975)</f>
        <v>55000</v>
      </c>
      <c r="G973" s="15">
        <f>SUM(G974:G978)</f>
        <v>410000</v>
      </c>
      <c r="H973" s="51">
        <f>SUM(H974:H978)</f>
        <v>571000</v>
      </c>
      <c r="I973" s="51">
        <f>SUM(I974:I978)</f>
        <v>571000</v>
      </c>
      <c r="J973" s="51">
        <f>SUM(J974:J978)</f>
        <v>76882.37</v>
      </c>
      <c r="K973" s="53">
        <f t="shared" si="23"/>
        <v>13.464513134851138</v>
      </c>
      <c r="L973" s="16">
        <f>SUM(L974:L975)</f>
        <v>0</v>
      </c>
    </row>
    <row r="974" spans="1:12" ht="12.75">
      <c r="A974" s="9">
        <v>968</v>
      </c>
      <c r="B974" s="9"/>
      <c r="C974" s="9"/>
      <c r="D974" s="9"/>
      <c r="E974" s="14" t="s">
        <v>744</v>
      </c>
      <c r="F974" s="15">
        <v>45000</v>
      </c>
      <c r="G974" s="15">
        <v>255000</v>
      </c>
      <c r="H974" s="51">
        <v>290000</v>
      </c>
      <c r="I974" s="51">
        <v>290000</v>
      </c>
      <c r="J974" s="51">
        <v>41246.15</v>
      </c>
      <c r="K974" s="53">
        <f t="shared" si="23"/>
        <v>14.222810344827586</v>
      </c>
      <c r="L974" s="16"/>
    </row>
    <row r="975" spans="1:12" ht="12.75">
      <c r="A975" s="9">
        <v>969</v>
      </c>
      <c r="B975" s="9"/>
      <c r="C975" s="9"/>
      <c r="D975" s="9"/>
      <c r="E975" s="14" t="s">
        <v>46</v>
      </c>
      <c r="F975" s="15">
        <v>10000</v>
      </c>
      <c r="G975" s="15">
        <v>105000</v>
      </c>
      <c r="H975" s="51">
        <v>150000</v>
      </c>
      <c r="I975" s="51">
        <v>150000</v>
      </c>
      <c r="J975" s="51">
        <v>0</v>
      </c>
      <c r="K975" s="53">
        <f t="shared" si="23"/>
        <v>0</v>
      </c>
      <c r="L975" s="16"/>
    </row>
    <row r="976" spans="1:12" ht="25.5">
      <c r="A976" s="9">
        <v>970</v>
      </c>
      <c r="B976" s="9"/>
      <c r="C976" s="9"/>
      <c r="D976" s="9"/>
      <c r="E976" s="14" t="s">
        <v>321</v>
      </c>
      <c r="F976" s="15"/>
      <c r="G976" s="15">
        <v>30000</v>
      </c>
      <c r="H976" s="51">
        <v>61000</v>
      </c>
      <c r="I976" s="51">
        <v>61000</v>
      </c>
      <c r="J976" s="51">
        <v>0</v>
      </c>
      <c r="K976" s="53">
        <f t="shared" si="23"/>
        <v>0</v>
      </c>
      <c r="L976" s="16"/>
    </row>
    <row r="977" spans="1:12" ht="12.75">
      <c r="A977" s="9">
        <v>971</v>
      </c>
      <c r="B977" s="9"/>
      <c r="C977" s="9"/>
      <c r="D977" s="9"/>
      <c r="E977" s="14" t="s">
        <v>291</v>
      </c>
      <c r="F977" s="15"/>
      <c r="G977" s="15"/>
      <c r="H977" s="51">
        <v>40000</v>
      </c>
      <c r="I977" s="51">
        <v>40000</v>
      </c>
      <c r="J977" s="51">
        <v>30636.24</v>
      </c>
      <c r="K977" s="53">
        <f t="shared" si="23"/>
        <v>76.59060000000001</v>
      </c>
      <c r="L977" s="16"/>
    </row>
    <row r="978" spans="1:12" ht="12.75">
      <c r="A978" s="9">
        <v>972</v>
      </c>
      <c r="B978" s="9"/>
      <c r="C978" s="9"/>
      <c r="D978" s="9"/>
      <c r="E978" s="14" t="s">
        <v>126</v>
      </c>
      <c r="F978" s="15"/>
      <c r="G978" s="15">
        <v>20000</v>
      </c>
      <c r="H978" s="51">
        <v>30000</v>
      </c>
      <c r="I978" s="51">
        <v>30000</v>
      </c>
      <c r="J978" s="51">
        <v>4999.98</v>
      </c>
      <c r="K978" s="53">
        <f t="shared" si="23"/>
        <v>16.6666</v>
      </c>
      <c r="L978" s="16"/>
    </row>
    <row r="979" spans="1:12" ht="12.75">
      <c r="A979" s="9">
        <v>973</v>
      </c>
      <c r="B979" s="9" t="s">
        <v>264</v>
      </c>
      <c r="C979" s="13">
        <v>90013</v>
      </c>
      <c r="D979" s="13" t="s">
        <v>266</v>
      </c>
      <c r="E979" s="18" t="s">
        <v>494</v>
      </c>
      <c r="F979" s="19">
        <f>SUM(F980+F982)</f>
        <v>53000</v>
      </c>
      <c r="G979" s="19">
        <f>SUM(G980+G982)</f>
        <v>107000</v>
      </c>
      <c r="H979" s="53">
        <f>SUM(H980+H982)</f>
        <v>147000</v>
      </c>
      <c r="I979" s="53">
        <f>SUM(I980+I982)</f>
        <v>147000</v>
      </c>
      <c r="J979" s="53">
        <f>SUM(J980+J982)</f>
        <v>30804.6</v>
      </c>
      <c r="K979" s="53">
        <f t="shared" si="23"/>
        <v>20.95551020408163</v>
      </c>
      <c r="L979" s="20">
        <f>SUM(L980+L982)</f>
        <v>0</v>
      </c>
    </row>
    <row r="980" spans="1:12" ht="12.75">
      <c r="A980" s="9">
        <v>974</v>
      </c>
      <c r="B980" s="9"/>
      <c r="C980" s="13"/>
      <c r="D980" s="9">
        <v>4210</v>
      </c>
      <c r="E980" s="14" t="s">
        <v>274</v>
      </c>
      <c r="F980" s="15">
        <f>SUM(F981)</f>
        <v>5000</v>
      </c>
      <c r="G980" s="15">
        <f>SUM(G981)</f>
        <v>5000</v>
      </c>
      <c r="H980" s="51">
        <f>SUM(H981)</f>
        <v>5000</v>
      </c>
      <c r="I980" s="51">
        <f>SUM(I981)</f>
        <v>5000</v>
      </c>
      <c r="J980" s="51">
        <f>SUM(J981)</f>
        <v>0</v>
      </c>
      <c r="K980" s="53">
        <f t="shared" si="23"/>
        <v>0</v>
      </c>
      <c r="L980" s="16">
        <f>SUM(L981)</f>
        <v>0</v>
      </c>
    </row>
    <row r="981" spans="1:12" ht="12.75">
      <c r="A981" s="9">
        <v>975</v>
      </c>
      <c r="B981" s="9"/>
      <c r="C981" s="13"/>
      <c r="D981" s="13"/>
      <c r="E981" s="14" t="s">
        <v>409</v>
      </c>
      <c r="F981" s="15">
        <v>5000</v>
      </c>
      <c r="G981" s="15">
        <v>5000</v>
      </c>
      <c r="H981" s="51">
        <v>5000</v>
      </c>
      <c r="I981" s="51">
        <v>5000</v>
      </c>
      <c r="J981" s="51">
        <v>0</v>
      </c>
      <c r="K981" s="53">
        <f t="shared" si="23"/>
        <v>0</v>
      </c>
      <c r="L981" s="16"/>
    </row>
    <row r="982" spans="1:12" ht="12.75">
      <c r="A982" s="9">
        <v>976</v>
      </c>
      <c r="B982" s="9" t="s">
        <v>264</v>
      </c>
      <c r="C982" s="9" t="s">
        <v>265</v>
      </c>
      <c r="D982" s="9">
        <v>4300</v>
      </c>
      <c r="E982" s="14" t="s">
        <v>327</v>
      </c>
      <c r="F982" s="15">
        <f>SUM(F983:F984)</f>
        <v>48000</v>
      </c>
      <c r="G982" s="15">
        <f>SUM(G983:G985)</f>
        <v>102000</v>
      </c>
      <c r="H982" s="51">
        <f>SUM(H983:H985)</f>
        <v>142000</v>
      </c>
      <c r="I982" s="51">
        <f>SUM(I983:I985)</f>
        <v>142000</v>
      </c>
      <c r="J982" s="51">
        <f>SUM(J983:J985)</f>
        <v>30804.6</v>
      </c>
      <c r="K982" s="53">
        <f t="shared" si="23"/>
        <v>21.69338028169014</v>
      </c>
      <c r="L982" s="16">
        <f>SUM(L983:L984)</f>
        <v>0</v>
      </c>
    </row>
    <row r="983" spans="1:12" ht="12.75">
      <c r="A983" s="9">
        <v>977</v>
      </c>
      <c r="B983" s="9" t="s">
        <v>264</v>
      </c>
      <c r="C983" s="9" t="s">
        <v>265</v>
      </c>
      <c r="D983" s="9"/>
      <c r="E983" s="14" t="s">
        <v>673</v>
      </c>
      <c r="F983" s="15">
        <v>33000</v>
      </c>
      <c r="G983" s="15">
        <v>70000</v>
      </c>
      <c r="H983" s="51">
        <v>70000</v>
      </c>
      <c r="I983" s="51">
        <v>70000</v>
      </c>
      <c r="J983" s="51">
        <v>3434.6</v>
      </c>
      <c r="K983" s="53">
        <f t="shared" si="23"/>
        <v>4.906571428571429</v>
      </c>
      <c r="L983" s="16"/>
    </row>
    <row r="984" spans="1:12" ht="12.75">
      <c r="A984" s="9">
        <v>978</v>
      </c>
      <c r="B984" s="9"/>
      <c r="C984" s="9"/>
      <c r="D984" s="9"/>
      <c r="E984" s="14" t="s">
        <v>143</v>
      </c>
      <c r="F984" s="15">
        <v>15000</v>
      </c>
      <c r="G984" s="15">
        <v>22000</v>
      </c>
      <c r="H984" s="51">
        <v>60000</v>
      </c>
      <c r="I984" s="51">
        <v>60000</v>
      </c>
      <c r="J984" s="51">
        <v>22570</v>
      </c>
      <c r="K984" s="53">
        <f t="shared" si="23"/>
        <v>37.61666666666667</v>
      </c>
      <c r="L984" s="16"/>
    </row>
    <row r="985" spans="1:12" ht="12.75">
      <c r="A985" s="9">
        <v>979</v>
      </c>
      <c r="B985" s="9"/>
      <c r="C985" s="9"/>
      <c r="D985" s="9"/>
      <c r="E985" s="42" t="s">
        <v>704</v>
      </c>
      <c r="F985" s="43"/>
      <c r="G985" s="43">
        <v>10000</v>
      </c>
      <c r="H985" s="52">
        <v>12000</v>
      </c>
      <c r="I985" s="52">
        <v>12000</v>
      </c>
      <c r="J985" s="52">
        <v>4800</v>
      </c>
      <c r="K985" s="53">
        <f t="shared" si="23"/>
        <v>40</v>
      </c>
      <c r="L985" s="16"/>
    </row>
    <row r="986" spans="1:12" ht="12.75">
      <c r="A986" s="9">
        <v>980</v>
      </c>
      <c r="B986" s="9" t="s">
        <v>264</v>
      </c>
      <c r="C986" s="13">
        <v>90015</v>
      </c>
      <c r="D986" s="13" t="s">
        <v>266</v>
      </c>
      <c r="E986" s="18" t="s">
        <v>495</v>
      </c>
      <c r="F986" s="19">
        <f>SUM(F987+F989+F995+F997)</f>
        <v>908000</v>
      </c>
      <c r="G986" s="19">
        <f>SUM(G987+G989+G995+G997)</f>
        <v>1326000</v>
      </c>
      <c r="H986" s="53">
        <f>SUM(H987+H989+H995+H997)</f>
        <v>1311000</v>
      </c>
      <c r="I986" s="53">
        <f>SUM(I987+I989+I995+I997)</f>
        <v>1441000</v>
      </c>
      <c r="J986" s="53">
        <f>SUM(J987+J989+J995+J997)</f>
        <v>427792.66000000003</v>
      </c>
      <c r="K986" s="53">
        <f t="shared" si="23"/>
        <v>29.68720749479528</v>
      </c>
      <c r="L986" s="20" t="e">
        <f>SUM(L987+L989+L995+L997)</f>
        <v>#REF!</v>
      </c>
    </row>
    <row r="987" spans="1:12" ht="12.75">
      <c r="A987" s="9">
        <v>981</v>
      </c>
      <c r="B987" s="9" t="s">
        <v>264</v>
      </c>
      <c r="C987" s="9" t="s">
        <v>265</v>
      </c>
      <c r="D987" s="9">
        <v>4260</v>
      </c>
      <c r="E987" s="14" t="s">
        <v>276</v>
      </c>
      <c r="F987" s="15">
        <f>SUM(F988:F988)</f>
        <v>660000</v>
      </c>
      <c r="G987" s="15">
        <f>SUM(G988:G988)</f>
        <v>700000</v>
      </c>
      <c r="H987" s="51">
        <f>SUM(H988)</f>
        <v>850000</v>
      </c>
      <c r="I987" s="51">
        <f>SUM(I988)</f>
        <v>850000</v>
      </c>
      <c r="J987" s="51">
        <f>SUM(J988)</f>
        <v>364654.06</v>
      </c>
      <c r="K987" s="53">
        <f t="shared" si="23"/>
        <v>42.90047764705882</v>
      </c>
      <c r="L987" s="16">
        <f>SUM(L988:L988)</f>
        <v>0</v>
      </c>
    </row>
    <row r="988" spans="1:12" ht="12.75">
      <c r="A988" s="9">
        <v>982</v>
      </c>
      <c r="B988" s="9" t="s">
        <v>264</v>
      </c>
      <c r="C988" s="9" t="s">
        <v>265</v>
      </c>
      <c r="D988" s="9"/>
      <c r="E988" s="14" t="s">
        <v>226</v>
      </c>
      <c r="F988" s="15">
        <v>660000</v>
      </c>
      <c r="G988" s="15">
        <v>700000</v>
      </c>
      <c r="H988" s="51">
        <v>850000</v>
      </c>
      <c r="I988" s="51">
        <v>850000</v>
      </c>
      <c r="J988" s="51">
        <v>364654.06</v>
      </c>
      <c r="K988" s="53">
        <f t="shared" si="23"/>
        <v>42.90047764705882</v>
      </c>
      <c r="L988" s="16"/>
    </row>
    <row r="989" spans="1:12" ht="12.75">
      <c r="A989" s="9">
        <v>983</v>
      </c>
      <c r="B989" s="9" t="s">
        <v>264</v>
      </c>
      <c r="C989" s="9" t="s">
        <v>265</v>
      </c>
      <c r="D989" s="9">
        <v>4270</v>
      </c>
      <c r="E989" s="14" t="s">
        <v>277</v>
      </c>
      <c r="F989" s="15">
        <f>SUM(F990:F992)</f>
        <v>211000</v>
      </c>
      <c r="G989" s="15">
        <f>SUM(G990:G993)</f>
        <v>286000</v>
      </c>
      <c r="H989" s="51">
        <f>SUM(H990:H994)</f>
        <v>346000</v>
      </c>
      <c r="I989" s="51">
        <f>SUM(I990:I994)</f>
        <v>346000</v>
      </c>
      <c r="J989" s="51">
        <f>SUM(J990:J994)</f>
        <v>54278.52</v>
      </c>
      <c r="K989" s="53">
        <f t="shared" si="23"/>
        <v>15.68743352601156</v>
      </c>
      <c r="L989" s="16">
        <f>SUM(L990:L992)</f>
        <v>0</v>
      </c>
    </row>
    <row r="990" spans="1:12" ht="12.75">
      <c r="A990" s="9">
        <v>984</v>
      </c>
      <c r="B990" s="9" t="s">
        <v>264</v>
      </c>
      <c r="C990" s="9" t="s">
        <v>265</v>
      </c>
      <c r="D990" s="9"/>
      <c r="E990" s="14" t="s">
        <v>1</v>
      </c>
      <c r="F990" s="15">
        <v>148000</v>
      </c>
      <c r="G990" s="15">
        <v>170000</v>
      </c>
      <c r="H990" s="51">
        <v>200000</v>
      </c>
      <c r="I990" s="51">
        <v>200000</v>
      </c>
      <c r="J990" s="51">
        <v>54278.52</v>
      </c>
      <c r="K990" s="53">
        <f t="shared" si="23"/>
        <v>27.13926</v>
      </c>
      <c r="L990" s="16"/>
    </row>
    <row r="991" spans="1:12" ht="12.75">
      <c r="A991" s="9">
        <v>985</v>
      </c>
      <c r="B991" s="9" t="s">
        <v>264</v>
      </c>
      <c r="C991" s="9" t="s">
        <v>265</v>
      </c>
      <c r="D991" s="9"/>
      <c r="E991" s="14" t="s">
        <v>0</v>
      </c>
      <c r="F991" s="15">
        <v>18000</v>
      </c>
      <c r="G991" s="15">
        <v>21000</v>
      </c>
      <c r="H991" s="51">
        <v>21000</v>
      </c>
      <c r="I991" s="51">
        <v>21000</v>
      </c>
      <c r="J991" s="51">
        <v>0</v>
      </c>
      <c r="K991" s="53">
        <f t="shared" si="23"/>
        <v>0</v>
      </c>
      <c r="L991" s="16"/>
    </row>
    <row r="992" spans="1:12" ht="12.75">
      <c r="A992" s="9">
        <v>986</v>
      </c>
      <c r="B992" s="9" t="s">
        <v>264</v>
      </c>
      <c r="C992" s="9" t="s">
        <v>265</v>
      </c>
      <c r="D992" s="9"/>
      <c r="E992" s="14" t="s">
        <v>3</v>
      </c>
      <c r="F992" s="15">
        <v>45000</v>
      </c>
      <c r="G992" s="15">
        <v>15000</v>
      </c>
      <c r="H992" s="51">
        <v>25000</v>
      </c>
      <c r="I992" s="51">
        <v>60000</v>
      </c>
      <c r="J992" s="51">
        <v>0</v>
      </c>
      <c r="K992" s="53">
        <f t="shared" si="23"/>
        <v>0</v>
      </c>
      <c r="L992" s="16"/>
    </row>
    <row r="993" spans="1:12" ht="12.75">
      <c r="A993" s="9">
        <v>987</v>
      </c>
      <c r="B993" s="9"/>
      <c r="C993" s="9"/>
      <c r="D993" s="9"/>
      <c r="E993" s="14" t="s">
        <v>2</v>
      </c>
      <c r="F993" s="15"/>
      <c r="G993" s="15">
        <v>80000</v>
      </c>
      <c r="H993" s="51">
        <v>87000</v>
      </c>
      <c r="I993" s="51">
        <v>52000</v>
      </c>
      <c r="J993" s="51">
        <v>0</v>
      </c>
      <c r="K993" s="53">
        <f t="shared" si="23"/>
        <v>0</v>
      </c>
      <c r="L993" s="16"/>
    </row>
    <row r="994" spans="1:12" ht="12.75">
      <c r="A994" s="9">
        <v>988</v>
      </c>
      <c r="B994" s="9"/>
      <c r="C994" s="9"/>
      <c r="D994" s="9"/>
      <c r="E994" s="14" t="s">
        <v>292</v>
      </c>
      <c r="F994" s="15"/>
      <c r="G994" s="15">
        <v>0</v>
      </c>
      <c r="H994" s="51">
        <v>13000</v>
      </c>
      <c r="I994" s="51">
        <v>13000</v>
      </c>
      <c r="J994" s="51">
        <v>0</v>
      </c>
      <c r="K994" s="53">
        <f t="shared" si="23"/>
        <v>0</v>
      </c>
      <c r="L994" s="16"/>
    </row>
    <row r="995" spans="1:12" ht="12.75">
      <c r="A995" s="9">
        <v>989</v>
      </c>
      <c r="B995" s="9"/>
      <c r="C995" s="9"/>
      <c r="D995" s="9">
        <v>4300</v>
      </c>
      <c r="E995" s="14" t="s">
        <v>327</v>
      </c>
      <c r="F995" s="15">
        <f>SUM(F996:F996)</f>
        <v>12000</v>
      </c>
      <c r="G995" s="15">
        <f>SUM(G996:G996)</f>
        <v>20000</v>
      </c>
      <c r="H995" s="51">
        <f>SUM(H996:H996)</f>
        <v>35000</v>
      </c>
      <c r="I995" s="51">
        <f>SUM(I996:I996)</f>
        <v>35000</v>
      </c>
      <c r="J995" s="51">
        <f>SUM(J996:J996)</f>
        <v>7808</v>
      </c>
      <c r="K995" s="53">
        <f t="shared" si="23"/>
        <v>22.308571428571426</v>
      </c>
      <c r="L995" s="16">
        <f>SUM(L996:L996)</f>
        <v>0</v>
      </c>
    </row>
    <row r="996" spans="1:12" ht="12.75">
      <c r="A996" s="9">
        <v>990</v>
      </c>
      <c r="B996" s="9"/>
      <c r="C996" s="9"/>
      <c r="D996" s="9"/>
      <c r="E996" s="14" t="s">
        <v>496</v>
      </c>
      <c r="F996" s="15">
        <v>12000</v>
      </c>
      <c r="G996" s="15">
        <v>20000</v>
      </c>
      <c r="H996" s="51">
        <v>35000</v>
      </c>
      <c r="I996" s="51">
        <v>35000</v>
      </c>
      <c r="J996" s="51">
        <v>7808</v>
      </c>
      <c r="K996" s="53">
        <f t="shared" si="23"/>
        <v>22.308571428571426</v>
      </c>
      <c r="L996" s="16"/>
    </row>
    <row r="997" spans="1:12" ht="12.75">
      <c r="A997" s="9">
        <v>991</v>
      </c>
      <c r="B997" s="9" t="s">
        <v>264</v>
      </c>
      <c r="C997" s="9" t="s">
        <v>265</v>
      </c>
      <c r="D997" s="9">
        <v>6050</v>
      </c>
      <c r="E997" s="14" t="s">
        <v>329</v>
      </c>
      <c r="F997" s="15">
        <f>SUM(F998:F998)</f>
        <v>25000</v>
      </c>
      <c r="G997" s="15">
        <f>SUM(G998:G998)</f>
        <v>320000</v>
      </c>
      <c r="H997" s="51">
        <f>SUM(H998:H998)</f>
        <v>80000</v>
      </c>
      <c r="I997" s="51">
        <f>SUM(I998:I998)</f>
        <v>210000</v>
      </c>
      <c r="J997" s="51">
        <f>SUM(J998:J998)</f>
        <v>1052.08</v>
      </c>
      <c r="K997" s="53">
        <f t="shared" si="23"/>
        <v>0.5009904761904761</v>
      </c>
      <c r="L997" s="16" t="e">
        <f>SUM(#REF!)</f>
        <v>#REF!</v>
      </c>
    </row>
    <row r="998" spans="1:12" ht="15" customHeight="1">
      <c r="A998" s="9">
        <v>992</v>
      </c>
      <c r="B998" s="9"/>
      <c r="C998" s="9"/>
      <c r="D998" s="9"/>
      <c r="E998" s="14" t="s">
        <v>107</v>
      </c>
      <c r="F998" s="15">
        <v>25000</v>
      </c>
      <c r="G998" s="15">
        <v>320000</v>
      </c>
      <c r="H998" s="51">
        <v>80000</v>
      </c>
      <c r="I998" s="51">
        <v>210000</v>
      </c>
      <c r="J998" s="51">
        <v>1052.08</v>
      </c>
      <c r="K998" s="53">
        <f t="shared" si="23"/>
        <v>0.5009904761904761</v>
      </c>
      <c r="L998" s="16"/>
    </row>
    <row r="999" spans="1:12" ht="12.75">
      <c r="A999" s="9">
        <v>993</v>
      </c>
      <c r="B999" s="9"/>
      <c r="C999" s="13">
        <v>90095</v>
      </c>
      <c r="D999" s="9">
        <v>4390</v>
      </c>
      <c r="E999" s="14" t="s">
        <v>710</v>
      </c>
      <c r="F999" s="15">
        <f>SUM(F1000)</f>
        <v>10000</v>
      </c>
      <c r="G999" s="19">
        <f>SUM(G1000)</f>
        <v>10000</v>
      </c>
      <c r="H999" s="53">
        <f>SUM(H1000)</f>
        <v>30000</v>
      </c>
      <c r="I999" s="53">
        <f>SUM(I1000)</f>
        <v>30000</v>
      </c>
      <c r="J999" s="53">
        <f>SUM(J1000)</f>
        <v>1830</v>
      </c>
      <c r="K999" s="53">
        <f t="shared" si="23"/>
        <v>6.1</v>
      </c>
      <c r="L999" s="16"/>
    </row>
    <row r="1000" spans="1:12" ht="12.75">
      <c r="A1000" s="9">
        <v>994</v>
      </c>
      <c r="B1000" s="9"/>
      <c r="C1000" s="9"/>
      <c r="D1000" s="9"/>
      <c r="E1000" s="14" t="s">
        <v>127</v>
      </c>
      <c r="F1000" s="15">
        <v>10000</v>
      </c>
      <c r="G1000" s="15">
        <v>10000</v>
      </c>
      <c r="H1000" s="51">
        <v>30000</v>
      </c>
      <c r="I1000" s="51">
        <v>30000</v>
      </c>
      <c r="J1000" s="51">
        <v>1830</v>
      </c>
      <c r="K1000" s="53">
        <f t="shared" si="23"/>
        <v>6.1</v>
      </c>
      <c r="L1000" s="16"/>
    </row>
    <row r="1001" spans="1:12" ht="12.75">
      <c r="A1001" s="9">
        <v>995</v>
      </c>
      <c r="B1001" s="97" t="s">
        <v>37</v>
      </c>
      <c r="C1001" s="98"/>
      <c r="D1001" s="98"/>
      <c r="E1001" s="98"/>
      <c r="F1001" s="21">
        <f>SUM(F960+F969+F979+F986+F999)</f>
        <v>1252000</v>
      </c>
      <c r="G1001" s="21" t="e">
        <f>SUM(G960+G969+G979+G986+G999)</f>
        <v>#REF!</v>
      </c>
      <c r="H1001" s="54">
        <f>SUM(H960+H969+H979+H986+H999)</f>
        <v>2663000</v>
      </c>
      <c r="I1001" s="54">
        <f>SUM(I960+I969+I979+I986+I999)</f>
        <v>2793000</v>
      </c>
      <c r="J1001" s="54">
        <f>SUM(J960+J969+J979+J986+J999)</f>
        <v>707581.38</v>
      </c>
      <c r="K1001" s="53">
        <f t="shared" si="23"/>
        <v>25.33409881847476</v>
      </c>
      <c r="L1001" s="22" t="e">
        <f>SUM(#REF!+L960+L969+L979+L986+#REF!)</f>
        <v>#REF!</v>
      </c>
    </row>
    <row r="1002" spans="1:12" ht="12.75">
      <c r="A1002" s="9">
        <v>996</v>
      </c>
      <c r="B1002" s="26">
        <v>921</v>
      </c>
      <c r="C1002" s="13">
        <v>92109</v>
      </c>
      <c r="D1002" s="13" t="s">
        <v>266</v>
      </c>
      <c r="E1002" s="18" t="s">
        <v>497</v>
      </c>
      <c r="F1002" s="19" t="e">
        <f>SUM(F1003+F1009+F1018+F1029+F1032+F1052+#REF!)</f>
        <v>#REF!</v>
      </c>
      <c r="G1002" s="19">
        <f>SUM(G1003+G1005+G1009+G1018+G1029+G1032+G1047+G1052+G1055+G1007)</f>
        <v>2982551</v>
      </c>
      <c r="H1002" s="53">
        <f>SUM(H1003+H1005+H1009+H1018+H1029+H1032+H1047+H1052+H1055+H1007)</f>
        <v>5847500</v>
      </c>
      <c r="I1002" s="53">
        <f>SUM(I1003+I1005+I1009+I1018+I1029+I1032+I1047+I1052+I1055+I1007)</f>
        <v>1270500</v>
      </c>
      <c r="J1002" s="53">
        <f>SUM(J1003+J1005+J1009+J1018+J1029+J1032+J1047+J1052+J1055+J1007)</f>
        <v>351033.94999999995</v>
      </c>
      <c r="K1002" s="53">
        <f t="shared" si="23"/>
        <v>27.62959071231798</v>
      </c>
      <c r="L1002" s="20" t="e">
        <f>SUM(L1018+L1029+#REF!+L1032+L1052+#REF!+#REF!)</f>
        <v>#REF!</v>
      </c>
    </row>
    <row r="1003" spans="1:12" ht="25.5">
      <c r="A1003" s="9">
        <v>997</v>
      </c>
      <c r="B1003" s="9"/>
      <c r="C1003" s="13"/>
      <c r="D1003" s="9">
        <v>2820</v>
      </c>
      <c r="E1003" s="14" t="s">
        <v>249</v>
      </c>
      <c r="F1003" s="19">
        <f>SUM(F1004)</f>
        <v>60000</v>
      </c>
      <c r="G1003" s="15">
        <f>SUM(G1004)</f>
        <v>70000</v>
      </c>
      <c r="H1003" s="51">
        <f>SUM(H1004)</f>
        <v>70000</v>
      </c>
      <c r="I1003" s="51">
        <f>SUM(I1004)</f>
        <v>70000</v>
      </c>
      <c r="J1003" s="51">
        <f>SUM(J1004)</f>
        <v>45608</v>
      </c>
      <c r="K1003" s="53">
        <f t="shared" si="23"/>
        <v>65.1542857142857</v>
      </c>
      <c r="L1003" s="20"/>
    </row>
    <row r="1004" spans="1:12" ht="25.5">
      <c r="A1004" s="9">
        <v>998</v>
      </c>
      <c r="B1004" s="9"/>
      <c r="C1004" s="13"/>
      <c r="D1004" s="13"/>
      <c r="E1004" s="14" t="s">
        <v>128</v>
      </c>
      <c r="F1004" s="15">
        <v>60000</v>
      </c>
      <c r="G1004" s="15">
        <v>70000</v>
      </c>
      <c r="H1004" s="51">
        <v>70000</v>
      </c>
      <c r="I1004" s="51">
        <v>70000</v>
      </c>
      <c r="J1004" s="51">
        <v>45608</v>
      </c>
      <c r="K1004" s="53">
        <f t="shared" si="23"/>
        <v>65.1542857142857</v>
      </c>
      <c r="L1004" s="20"/>
    </row>
    <row r="1005" spans="1:12" ht="12.75">
      <c r="A1005" s="9">
        <v>999</v>
      </c>
      <c r="B1005" s="9"/>
      <c r="C1005" s="13"/>
      <c r="D1005" s="9">
        <v>4110</v>
      </c>
      <c r="E1005" s="14" t="s">
        <v>334</v>
      </c>
      <c r="F1005" s="15">
        <v>0</v>
      </c>
      <c r="G1005" s="15">
        <f>SUM(G1006)</f>
        <v>8000</v>
      </c>
      <c r="H1005" s="51">
        <f>SUM(H1006)</f>
        <v>8000</v>
      </c>
      <c r="I1005" s="51">
        <f>SUM(I1006)</f>
        <v>8000</v>
      </c>
      <c r="J1005" s="51">
        <f>SUM(J1006)</f>
        <v>229.52</v>
      </c>
      <c r="K1005" s="53">
        <f t="shared" si="23"/>
        <v>2.869</v>
      </c>
      <c r="L1005" s="20"/>
    </row>
    <row r="1006" spans="1:12" ht="12.75">
      <c r="A1006" s="9">
        <v>1000</v>
      </c>
      <c r="B1006" s="9"/>
      <c r="C1006" s="13"/>
      <c r="D1006" s="9"/>
      <c r="E1006" s="14" t="s">
        <v>334</v>
      </c>
      <c r="F1006" s="15"/>
      <c r="G1006" s="15">
        <v>8000</v>
      </c>
      <c r="H1006" s="51">
        <v>8000</v>
      </c>
      <c r="I1006" s="51">
        <v>8000</v>
      </c>
      <c r="J1006" s="51">
        <v>229.52</v>
      </c>
      <c r="K1006" s="53">
        <f t="shared" si="23"/>
        <v>2.869</v>
      </c>
      <c r="L1006" s="20"/>
    </row>
    <row r="1007" spans="1:12" ht="12.75">
      <c r="A1007" s="9">
        <v>1001</v>
      </c>
      <c r="B1007" s="9"/>
      <c r="C1007" s="13"/>
      <c r="D1007" s="9">
        <v>4120</v>
      </c>
      <c r="E1007" s="14" t="s">
        <v>335</v>
      </c>
      <c r="F1007" s="15"/>
      <c r="G1007" s="15">
        <f>SUM(G1008)</f>
        <v>3000</v>
      </c>
      <c r="H1007" s="51">
        <f>SUM(H1008)</f>
        <v>3000</v>
      </c>
      <c r="I1007" s="51">
        <f>SUM(I1008)</f>
        <v>3000</v>
      </c>
      <c r="J1007" s="51">
        <f>SUM(J1008)</f>
        <v>0</v>
      </c>
      <c r="K1007" s="53">
        <f t="shared" si="23"/>
        <v>0</v>
      </c>
      <c r="L1007" s="20"/>
    </row>
    <row r="1008" spans="1:12" ht="12.75">
      <c r="A1008" s="9">
        <v>1002</v>
      </c>
      <c r="B1008" s="9"/>
      <c r="C1008" s="13"/>
      <c r="D1008" s="9"/>
      <c r="E1008" s="14" t="s">
        <v>335</v>
      </c>
      <c r="F1008" s="15"/>
      <c r="G1008" s="15">
        <v>3000</v>
      </c>
      <c r="H1008" s="51">
        <v>3000</v>
      </c>
      <c r="I1008" s="51">
        <v>3000</v>
      </c>
      <c r="J1008" s="51">
        <v>0</v>
      </c>
      <c r="K1008" s="53">
        <f t="shared" si="23"/>
        <v>0</v>
      </c>
      <c r="L1008" s="20"/>
    </row>
    <row r="1009" spans="1:12" ht="12.75">
      <c r="A1009" s="9">
        <v>1003</v>
      </c>
      <c r="B1009" s="9"/>
      <c r="C1009" s="13"/>
      <c r="D1009" s="9">
        <v>4170</v>
      </c>
      <c r="E1009" s="14" t="s">
        <v>245</v>
      </c>
      <c r="F1009" s="19">
        <f>SUM(F1010:F1015)</f>
        <v>102000</v>
      </c>
      <c r="G1009" s="19">
        <f>SUM(G1010:G1017)</f>
        <v>111000</v>
      </c>
      <c r="H1009" s="52">
        <f>SUM(H1010:H1017)</f>
        <v>162000</v>
      </c>
      <c r="I1009" s="52">
        <f>SUM(I1010:I1017)</f>
        <v>162000</v>
      </c>
      <c r="J1009" s="52">
        <f>SUM(J1010:J1017)</f>
        <v>36740</v>
      </c>
      <c r="K1009" s="53">
        <f t="shared" si="23"/>
        <v>22.679012345679013</v>
      </c>
      <c r="L1009" s="20"/>
    </row>
    <row r="1010" spans="1:12" ht="12.75">
      <c r="A1010" s="9">
        <v>1004</v>
      </c>
      <c r="B1010" s="9"/>
      <c r="C1010" s="13"/>
      <c r="D1010" s="9"/>
      <c r="E1010" s="14" t="s">
        <v>246</v>
      </c>
      <c r="F1010" s="15">
        <v>1000</v>
      </c>
      <c r="G1010" s="15">
        <v>4000</v>
      </c>
      <c r="H1010" s="51">
        <v>6000</v>
      </c>
      <c r="I1010" s="51">
        <v>6000</v>
      </c>
      <c r="J1010" s="51">
        <v>2220</v>
      </c>
      <c r="K1010" s="53">
        <f t="shared" si="23"/>
        <v>37</v>
      </c>
      <c r="L1010" s="20"/>
    </row>
    <row r="1011" spans="1:12" ht="12.75">
      <c r="A1011" s="9">
        <v>1005</v>
      </c>
      <c r="B1011" s="9"/>
      <c r="C1011" s="13"/>
      <c r="D1011" s="9"/>
      <c r="E1011" s="14" t="s">
        <v>247</v>
      </c>
      <c r="F1011" s="15">
        <v>1000</v>
      </c>
      <c r="G1011" s="15">
        <v>4000</v>
      </c>
      <c r="H1011" s="51">
        <v>6000</v>
      </c>
      <c r="I1011" s="51">
        <v>6000</v>
      </c>
      <c r="J1011" s="51">
        <v>0</v>
      </c>
      <c r="K1011" s="53">
        <f t="shared" si="23"/>
        <v>0</v>
      </c>
      <c r="L1011" s="20"/>
    </row>
    <row r="1012" spans="1:12" ht="12.75">
      <c r="A1012" s="9">
        <v>1006</v>
      </c>
      <c r="B1012" s="9"/>
      <c r="C1012" s="13"/>
      <c r="D1012" s="9"/>
      <c r="E1012" s="14" t="s">
        <v>81</v>
      </c>
      <c r="F1012" s="15"/>
      <c r="G1012" s="15">
        <v>4000</v>
      </c>
      <c r="H1012" s="51">
        <v>6000</v>
      </c>
      <c r="I1012" s="51">
        <v>6000</v>
      </c>
      <c r="J1012" s="51">
        <v>0</v>
      </c>
      <c r="K1012" s="53">
        <f t="shared" si="23"/>
        <v>0</v>
      </c>
      <c r="L1012" s="20"/>
    </row>
    <row r="1013" spans="1:12" ht="12.75">
      <c r="A1013" s="9">
        <v>1007</v>
      </c>
      <c r="B1013" s="9"/>
      <c r="C1013" s="13"/>
      <c r="D1013" s="9"/>
      <c r="E1013" s="14" t="s">
        <v>82</v>
      </c>
      <c r="F1013" s="15"/>
      <c r="G1013" s="15">
        <v>4000</v>
      </c>
      <c r="H1013" s="51">
        <v>6000</v>
      </c>
      <c r="I1013" s="51">
        <v>6000</v>
      </c>
      <c r="J1013" s="51">
        <v>6000</v>
      </c>
      <c r="K1013" s="53">
        <f t="shared" si="23"/>
        <v>100</v>
      </c>
      <c r="L1013" s="20"/>
    </row>
    <row r="1014" spans="1:12" ht="15.75" customHeight="1">
      <c r="A1014" s="9">
        <v>1008</v>
      </c>
      <c r="B1014" s="9"/>
      <c r="C1014" s="13"/>
      <c r="D1014" s="9"/>
      <c r="E1014" s="14" t="s">
        <v>758</v>
      </c>
      <c r="F1014" s="15"/>
      <c r="G1014" s="15"/>
      <c r="H1014" s="51">
        <v>30000</v>
      </c>
      <c r="I1014" s="51">
        <v>30000</v>
      </c>
      <c r="J1014" s="51">
        <v>12000</v>
      </c>
      <c r="K1014" s="53">
        <f t="shared" si="23"/>
        <v>40</v>
      </c>
      <c r="L1014" s="20"/>
    </row>
    <row r="1015" spans="1:12" ht="12.75">
      <c r="A1015" s="9">
        <v>1009</v>
      </c>
      <c r="B1015" s="9"/>
      <c r="C1015" s="13"/>
      <c r="D1015" s="9"/>
      <c r="E1015" s="14" t="s">
        <v>752</v>
      </c>
      <c r="F1015" s="15">
        <v>100000</v>
      </c>
      <c r="G1015" s="15">
        <v>80000</v>
      </c>
      <c r="H1015" s="51">
        <v>90000</v>
      </c>
      <c r="I1015" s="51">
        <v>90000</v>
      </c>
      <c r="J1015" s="51">
        <v>16520</v>
      </c>
      <c r="K1015" s="53">
        <f t="shared" si="23"/>
        <v>18.355555555555554</v>
      </c>
      <c r="L1015" s="20"/>
    </row>
    <row r="1016" spans="1:12" ht="12.75">
      <c r="A1016" s="9">
        <v>1010</v>
      </c>
      <c r="B1016" s="9"/>
      <c r="C1016" s="13"/>
      <c r="D1016" s="9"/>
      <c r="E1016" s="14" t="s">
        <v>514</v>
      </c>
      <c r="F1016" s="15"/>
      <c r="G1016" s="15">
        <v>15000</v>
      </c>
      <c r="H1016" s="51">
        <v>15000</v>
      </c>
      <c r="I1016" s="51">
        <v>15000</v>
      </c>
      <c r="J1016" s="51">
        <v>0</v>
      </c>
      <c r="K1016" s="53">
        <f t="shared" si="23"/>
        <v>0</v>
      </c>
      <c r="L1016" s="20"/>
    </row>
    <row r="1017" spans="1:12" ht="12.75">
      <c r="A1017" s="9">
        <v>1011</v>
      </c>
      <c r="B1017" s="9"/>
      <c r="C1017" s="13"/>
      <c r="D1017" s="9"/>
      <c r="E1017" s="14" t="s">
        <v>753</v>
      </c>
      <c r="F1017" s="15"/>
      <c r="G1017" s="15"/>
      <c r="H1017" s="51">
        <v>3000</v>
      </c>
      <c r="I1017" s="51">
        <v>3000</v>
      </c>
      <c r="J1017" s="51">
        <v>0</v>
      </c>
      <c r="K1017" s="53">
        <f t="shared" si="23"/>
        <v>0</v>
      </c>
      <c r="L1017" s="20"/>
    </row>
    <row r="1018" spans="1:12" s="37" customFormat="1" ht="12.75">
      <c r="A1018" s="9">
        <v>1012</v>
      </c>
      <c r="B1018" s="13" t="s">
        <v>264</v>
      </c>
      <c r="C1018" s="13" t="s">
        <v>265</v>
      </c>
      <c r="D1018" s="9">
        <v>4210</v>
      </c>
      <c r="E1018" s="14" t="s">
        <v>274</v>
      </c>
      <c r="F1018" s="19">
        <f>SUM(F1019:F1028)</f>
        <v>91700</v>
      </c>
      <c r="G1018" s="19">
        <f>SUM(G1019:G1028)</f>
        <v>75000</v>
      </c>
      <c r="H1018" s="53">
        <f>SUM(H1019:H1028)</f>
        <v>122000</v>
      </c>
      <c r="I1018" s="53">
        <f>SUM(I1019:I1028)</f>
        <v>121980</v>
      </c>
      <c r="J1018" s="53">
        <f>SUM(J1019:J1028)</f>
        <v>42302.97</v>
      </c>
      <c r="K1018" s="53">
        <f t="shared" si="23"/>
        <v>34.68025086079685</v>
      </c>
      <c r="L1018" s="20">
        <f>SUM(L1019:L1027)</f>
        <v>10000</v>
      </c>
    </row>
    <row r="1019" spans="1:12" ht="12.75" customHeight="1">
      <c r="A1019" s="9">
        <v>1013</v>
      </c>
      <c r="B1019" s="9" t="s">
        <v>264</v>
      </c>
      <c r="C1019" s="9" t="s">
        <v>265</v>
      </c>
      <c r="D1019" s="9"/>
      <c r="E1019" s="14" t="s">
        <v>83</v>
      </c>
      <c r="F1019" s="15">
        <v>51200</v>
      </c>
      <c r="G1019" s="15">
        <v>4000</v>
      </c>
      <c r="H1019" s="51">
        <v>6000</v>
      </c>
      <c r="I1019" s="51">
        <v>6000</v>
      </c>
      <c r="J1019" s="51">
        <v>96</v>
      </c>
      <c r="K1019" s="53">
        <f t="shared" si="23"/>
        <v>1.6</v>
      </c>
      <c r="L1019" s="16"/>
    </row>
    <row r="1020" spans="1:12" ht="12.75">
      <c r="A1020" s="9">
        <v>1014</v>
      </c>
      <c r="B1020" s="9" t="s">
        <v>264</v>
      </c>
      <c r="C1020" s="9" t="s">
        <v>265</v>
      </c>
      <c r="D1020" s="9"/>
      <c r="E1020" s="14" t="s">
        <v>233</v>
      </c>
      <c r="F1020" s="15">
        <v>1500</v>
      </c>
      <c r="G1020" s="15">
        <v>4000</v>
      </c>
      <c r="H1020" s="51">
        <v>6000</v>
      </c>
      <c r="I1020" s="51">
        <v>6000</v>
      </c>
      <c r="J1020" s="51">
        <v>0</v>
      </c>
      <c r="K1020" s="53">
        <f t="shared" si="23"/>
        <v>0</v>
      </c>
      <c r="L1020" s="16"/>
    </row>
    <row r="1021" spans="1:12" ht="12.75">
      <c r="A1021" s="9">
        <v>1015</v>
      </c>
      <c r="B1021" s="9"/>
      <c r="C1021" s="9"/>
      <c r="D1021" s="9"/>
      <c r="E1021" s="14" t="s">
        <v>89</v>
      </c>
      <c r="F1021" s="15">
        <v>3000</v>
      </c>
      <c r="G1021" s="15">
        <v>4000</v>
      </c>
      <c r="H1021" s="51">
        <v>6000</v>
      </c>
      <c r="I1021" s="51">
        <v>6000</v>
      </c>
      <c r="J1021" s="51">
        <v>1986.66</v>
      </c>
      <c r="K1021" s="53">
        <f t="shared" si="23"/>
        <v>33.111000000000004</v>
      </c>
      <c r="L1021" s="16"/>
    </row>
    <row r="1022" spans="1:12" ht="12.75">
      <c r="A1022" s="9">
        <v>1016</v>
      </c>
      <c r="B1022" s="9"/>
      <c r="C1022" s="9"/>
      <c r="D1022" s="9"/>
      <c r="E1022" s="14" t="s">
        <v>548</v>
      </c>
      <c r="F1022" s="15"/>
      <c r="G1022" s="15"/>
      <c r="H1022" s="51">
        <v>18000</v>
      </c>
      <c r="I1022" s="51">
        <v>18000</v>
      </c>
      <c r="J1022" s="51">
        <v>17282.67</v>
      </c>
      <c r="K1022" s="53">
        <f t="shared" si="23"/>
        <v>96.01483333333333</v>
      </c>
      <c r="L1022" s="16"/>
    </row>
    <row r="1023" spans="1:12" ht="12.75">
      <c r="A1023" s="9">
        <v>1017</v>
      </c>
      <c r="B1023" s="9"/>
      <c r="C1023" s="9"/>
      <c r="D1023" s="9"/>
      <c r="E1023" s="14" t="s">
        <v>757</v>
      </c>
      <c r="F1023" s="15">
        <v>2000</v>
      </c>
      <c r="G1023" s="15">
        <v>4000</v>
      </c>
      <c r="H1023" s="51">
        <v>6000</v>
      </c>
      <c r="I1023" s="51">
        <v>5980</v>
      </c>
      <c r="J1023" s="51">
        <v>3152.74</v>
      </c>
      <c r="K1023" s="53">
        <f t="shared" si="23"/>
        <v>52.72140468227424</v>
      </c>
      <c r="L1023" s="16"/>
    </row>
    <row r="1024" spans="1:12" ht="12.75">
      <c r="A1024" s="9">
        <v>1018</v>
      </c>
      <c r="B1024" s="9" t="s">
        <v>264</v>
      </c>
      <c r="C1024" s="9" t="s">
        <v>265</v>
      </c>
      <c r="D1024" s="9"/>
      <c r="E1024" s="14" t="s">
        <v>755</v>
      </c>
      <c r="F1024" s="15">
        <v>8000</v>
      </c>
      <c r="G1024" s="15">
        <v>17000</v>
      </c>
      <c r="H1024" s="51">
        <v>7000</v>
      </c>
      <c r="I1024" s="51">
        <v>7000</v>
      </c>
      <c r="J1024" s="51">
        <v>887.19</v>
      </c>
      <c r="K1024" s="53">
        <f t="shared" si="23"/>
        <v>12.67414285714286</v>
      </c>
      <c r="L1024" s="16"/>
    </row>
    <row r="1025" spans="1:12" ht="12.75">
      <c r="A1025" s="9">
        <v>1019</v>
      </c>
      <c r="B1025" s="9"/>
      <c r="C1025" s="9"/>
      <c r="D1025" s="9"/>
      <c r="E1025" s="14" t="s">
        <v>754</v>
      </c>
      <c r="F1025" s="15"/>
      <c r="G1025" s="15"/>
      <c r="H1025" s="51">
        <v>7000</v>
      </c>
      <c r="I1025" s="51">
        <v>7000</v>
      </c>
      <c r="J1025" s="51">
        <v>2783.1</v>
      </c>
      <c r="K1025" s="53">
        <f t="shared" si="23"/>
        <v>39.75857142857143</v>
      </c>
      <c r="L1025" s="16"/>
    </row>
    <row r="1026" spans="1:12" ht="12.75">
      <c r="A1026" s="9">
        <v>1020</v>
      </c>
      <c r="B1026" s="9"/>
      <c r="C1026" s="9"/>
      <c r="D1026" s="9"/>
      <c r="E1026" s="14" t="s">
        <v>756</v>
      </c>
      <c r="F1026" s="15"/>
      <c r="G1026" s="15"/>
      <c r="H1026" s="51">
        <v>9000</v>
      </c>
      <c r="I1026" s="51">
        <v>9000</v>
      </c>
      <c r="J1026" s="51">
        <v>508</v>
      </c>
      <c r="K1026" s="53">
        <f t="shared" si="23"/>
        <v>5.644444444444444</v>
      </c>
      <c r="L1026" s="16"/>
    </row>
    <row r="1027" spans="1:12" ht="12.75">
      <c r="A1027" s="9">
        <v>1021</v>
      </c>
      <c r="B1027" s="9"/>
      <c r="C1027" s="9"/>
      <c r="D1027" s="9"/>
      <c r="E1027" s="14" t="s">
        <v>116</v>
      </c>
      <c r="F1027" s="15">
        <v>20000</v>
      </c>
      <c r="G1027" s="15">
        <v>33000</v>
      </c>
      <c r="H1027" s="51">
        <v>48000</v>
      </c>
      <c r="I1027" s="51">
        <v>48000</v>
      </c>
      <c r="J1027" s="51">
        <v>15606.61</v>
      </c>
      <c r="K1027" s="53">
        <f t="shared" si="23"/>
        <v>32.51377083333333</v>
      </c>
      <c r="L1027" s="16">
        <v>10000</v>
      </c>
    </row>
    <row r="1028" spans="1:12" ht="12.75">
      <c r="A1028" s="9">
        <v>1022</v>
      </c>
      <c r="B1028" s="9"/>
      <c r="C1028" s="9"/>
      <c r="D1028" s="9"/>
      <c r="E1028" s="14" t="s">
        <v>518</v>
      </c>
      <c r="F1028" s="15">
        <v>6000</v>
      </c>
      <c r="G1028" s="15">
        <v>9000</v>
      </c>
      <c r="H1028" s="51">
        <v>9000</v>
      </c>
      <c r="I1028" s="51">
        <v>9000</v>
      </c>
      <c r="J1028" s="51">
        <v>0</v>
      </c>
      <c r="K1028" s="53">
        <f t="shared" si="23"/>
        <v>0</v>
      </c>
      <c r="L1028" s="16"/>
    </row>
    <row r="1029" spans="1:12" s="37" customFormat="1" ht="12.75">
      <c r="A1029" s="9">
        <v>1023</v>
      </c>
      <c r="B1029" s="13" t="s">
        <v>264</v>
      </c>
      <c r="C1029" s="13" t="s">
        <v>265</v>
      </c>
      <c r="D1029" s="9">
        <v>4260</v>
      </c>
      <c r="E1029" s="14" t="s">
        <v>276</v>
      </c>
      <c r="F1029" s="19">
        <f>SUM(F1031)</f>
        <v>1200</v>
      </c>
      <c r="G1029" s="19">
        <f>SUM(G1031+G1030)</f>
        <v>12000</v>
      </c>
      <c r="H1029" s="53">
        <f>SUM(H1031+H1030)</f>
        <v>17000</v>
      </c>
      <c r="I1029" s="53">
        <f>SUM(I1031+I1030)</f>
        <v>17000</v>
      </c>
      <c r="J1029" s="53">
        <f>SUM(J1031+J1030)</f>
        <v>3965.27</v>
      </c>
      <c r="K1029" s="53">
        <f t="shared" si="23"/>
        <v>23.325117647058825</v>
      </c>
      <c r="L1029" s="20">
        <f>SUM(L1031)</f>
        <v>0</v>
      </c>
    </row>
    <row r="1030" spans="1:12" s="37" customFormat="1" ht="12.75">
      <c r="A1030" s="9">
        <v>1024</v>
      </c>
      <c r="B1030" s="13"/>
      <c r="C1030" s="13"/>
      <c r="D1030" s="9"/>
      <c r="E1030" s="14" t="s">
        <v>627</v>
      </c>
      <c r="F1030" s="19"/>
      <c r="G1030" s="43">
        <v>5000</v>
      </c>
      <c r="H1030" s="52">
        <v>5000</v>
      </c>
      <c r="I1030" s="52">
        <v>5000</v>
      </c>
      <c r="J1030" s="52">
        <v>264.21</v>
      </c>
      <c r="K1030" s="53">
        <f t="shared" si="23"/>
        <v>5.284199999999999</v>
      </c>
      <c r="L1030" s="20"/>
    </row>
    <row r="1031" spans="1:12" ht="25.5">
      <c r="A1031" s="9">
        <v>1025</v>
      </c>
      <c r="B1031" s="9" t="s">
        <v>264</v>
      </c>
      <c r="C1031" s="9" t="s">
        <v>265</v>
      </c>
      <c r="D1031" s="9"/>
      <c r="E1031" s="14" t="s">
        <v>759</v>
      </c>
      <c r="F1031" s="15">
        <v>1200</v>
      </c>
      <c r="G1031" s="15">
        <v>7000</v>
      </c>
      <c r="H1031" s="51">
        <v>12000</v>
      </c>
      <c r="I1031" s="51">
        <v>12000</v>
      </c>
      <c r="J1031" s="51">
        <v>3701.06</v>
      </c>
      <c r="K1031" s="53">
        <f t="shared" si="23"/>
        <v>30.842166666666664</v>
      </c>
      <c r="L1031" s="16"/>
    </row>
    <row r="1032" spans="1:12" s="37" customFormat="1" ht="12.75">
      <c r="A1032" s="9">
        <v>1026</v>
      </c>
      <c r="B1032" s="13" t="s">
        <v>264</v>
      </c>
      <c r="C1032" s="13" t="s">
        <v>265</v>
      </c>
      <c r="D1032" s="9">
        <v>4300</v>
      </c>
      <c r="E1032" s="14" t="s">
        <v>327</v>
      </c>
      <c r="F1032" s="19">
        <f>SUM(F1033:F1044)</f>
        <v>91500</v>
      </c>
      <c r="G1032" s="19">
        <f>SUM(G1033:G1046)</f>
        <v>410200</v>
      </c>
      <c r="H1032" s="53">
        <f>SUM(H1033:H1046)</f>
        <v>703500</v>
      </c>
      <c r="I1032" s="53">
        <f>SUM(I1033:I1046)</f>
        <v>623520</v>
      </c>
      <c r="J1032" s="53">
        <f>SUM(J1033:J1046)</f>
        <v>197239.29</v>
      </c>
      <c r="K1032" s="53">
        <f aca="true" t="shared" si="24" ref="K1032:K1097">SUM(J1032/I1032)*100</f>
        <v>31.63319380292533</v>
      </c>
      <c r="L1032" s="20">
        <f>SUM(L1033:L1044)</f>
        <v>11000</v>
      </c>
    </row>
    <row r="1033" spans="1:12" ht="12.75">
      <c r="A1033" s="9">
        <v>1027</v>
      </c>
      <c r="B1033" s="9"/>
      <c r="C1033" s="9"/>
      <c r="D1033" s="9"/>
      <c r="E1033" s="14" t="s">
        <v>520</v>
      </c>
      <c r="F1033" s="15">
        <v>4500</v>
      </c>
      <c r="G1033" s="15">
        <v>3500</v>
      </c>
      <c r="H1033" s="51">
        <v>5000</v>
      </c>
      <c r="I1033" s="51">
        <v>5000</v>
      </c>
      <c r="J1033" s="51">
        <v>2781.6</v>
      </c>
      <c r="K1033" s="53">
        <f t="shared" si="24"/>
        <v>55.632000000000005</v>
      </c>
      <c r="L1033" s="16"/>
    </row>
    <row r="1034" spans="1:12" ht="12.75">
      <c r="A1034" s="9">
        <v>1028</v>
      </c>
      <c r="B1034" s="9"/>
      <c r="C1034" s="9"/>
      <c r="D1034" s="9"/>
      <c r="E1034" s="14" t="s">
        <v>524</v>
      </c>
      <c r="F1034" s="15">
        <v>5000</v>
      </c>
      <c r="G1034" s="15">
        <v>3500</v>
      </c>
      <c r="H1034" s="51">
        <v>5000</v>
      </c>
      <c r="I1034" s="51">
        <v>5000</v>
      </c>
      <c r="J1034" s="51">
        <v>0</v>
      </c>
      <c r="K1034" s="53">
        <f t="shared" si="24"/>
        <v>0</v>
      </c>
      <c r="L1034" s="16"/>
    </row>
    <row r="1035" spans="1:12" ht="12.75">
      <c r="A1035" s="9">
        <v>1029</v>
      </c>
      <c r="B1035" s="9" t="s">
        <v>264</v>
      </c>
      <c r="C1035" s="9" t="s">
        <v>265</v>
      </c>
      <c r="D1035" s="9"/>
      <c r="E1035" s="14" t="s">
        <v>525</v>
      </c>
      <c r="F1035" s="15">
        <v>4500</v>
      </c>
      <c r="G1035" s="15">
        <v>3500</v>
      </c>
      <c r="H1035" s="51">
        <v>5000</v>
      </c>
      <c r="I1035" s="51">
        <v>5000</v>
      </c>
      <c r="J1035" s="51">
        <v>0</v>
      </c>
      <c r="K1035" s="53">
        <f t="shared" si="24"/>
        <v>0</v>
      </c>
      <c r="L1035" s="16"/>
    </row>
    <row r="1036" spans="1:12" ht="12.75">
      <c r="A1036" s="9">
        <v>1030</v>
      </c>
      <c r="B1036" s="9"/>
      <c r="C1036" s="9"/>
      <c r="D1036" s="9"/>
      <c r="E1036" s="14" t="s">
        <v>220</v>
      </c>
      <c r="F1036" s="15"/>
      <c r="G1036" s="15">
        <v>3500</v>
      </c>
      <c r="H1036" s="51">
        <v>5000</v>
      </c>
      <c r="I1036" s="51">
        <v>5020</v>
      </c>
      <c r="J1036" s="51">
        <v>2700.01</v>
      </c>
      <c r="K1036" s="53">
        <f t="shared" si="24"/>
        <v>53.78505976095618</v>
      </c>
      <c r="L1036" s="16"/>
    </row>
    <row r="1037" spans="1:12" ht="12.75">
      <c r="A1037" s="9">
        <v>1031</v>
      </c>
      <c r="B1037" s="9"/>
      <c r="C1037" s="9"/>
      <c r="D1037" s="9"/>
      <c r="E1037" s="14" t="s">
        <v>549</v>
      </c>
      <c r="F1037" s="15"/>
      <c r="G1037" s="15"/>
      <c r="H1037" s="51">
        <v>5000</v>
      </c>
      <c r="I1037" s="51">
        <v>5000</v>
      </c>
      <c r="J1037" s="51">
        <v>0</v>
      </c>
      <c r="K1037" s="53">
        <f t="shared" si="24"/>
        <v>0</v>
      </c>
      <c r="L1037" s="16"/>
    </row>
    <row r="1038" spans="1:12" ht="12.75">
      <c r="A1038" s="9">
        <v>1032</v>
      </c>
      <c r="B1038" s="9"/>
      <c r="C1038" s="9"/>
      <c r="D1038" s="9"/>
      <c r="E1038" s="14" t="s">
        <v>60</v>
      </c>
      <c r="F1038" s="15"/>
      <c r="G1038" s="15">
        <v>250000</v>
      </c>
      <c r="H1038" s="51">
        <v>490000</v>
      </c>
      <c r="I1038" s="51">
        <v>407950</v>
      </c>
      <c r="J1038" s="51">
        <v>158183.08</v>
      </c>
      <c r="K1038" s="53">
        <f t="shared" si="24"/>
        <v>38.775114597377126</v>
      </c>
      <c r="L1038" s="16"/>
    </row>
    <row r="1039" spans="1:12" ht="15" customHeight="1">
      <c r="A1039" s="9">
        <v>1033</v>
      </c>
      <c r="B1039" s="9"/>
      <c r="C1039" s="9"/>
      <c r="D1039" s="9"/>
      <c r="E1039" s="14" t="s">
        <v>550</v>
      </c>
      <c r="F1039" s="15"/>
      <c r="G1039" s="15"/>
      <c r="H1039" s="51">
        <v>18000</v>
      </c>
      <c r="I1039" s="51">
        <v>18000</v>
      </c>
      <c r="J1039" s="51">
        <v>1277</v>
      </c>
      <c r="K1039" s="53">
        <f t="shared" si="24"/>
        <v>7.094444444444445</v>
      </c>
      <c r="L1039" s="16"/>
    </row>
    <row r="1040" spans="1:12" ht="12.75">
      <c r="A1040" s="9">
        <v>1034</v>
      </c>
      <c r="B1040" s="9" t="s">
        <v>264</v>
      </c>
      <c r="C1040" s="9" t="s">
        <v>265</v>
      </c>
      <c r="D1040" s="9"/>
      <c r="E1040" s="14" t="s">
        <v>760</v>
      </c>
      <c r="F1040" s="15">
        <v>18500</v>
      </c>
      <c r="G1040" s="15">
        <v>30000</v>
      </c>
      <c r="H1040" s="51">
        <v>18500</v>
      </c>
      <c r="I1040" s="51">
        <v>18500</v>
      </c>
      <c r="J1040" s="51">
        <v>0</v>
      </c>
      <c r="K1040" s="53">
        <f t="shared" si="24"/>
        <v>0</v>
      </c>
      <c r="L1040" s="16"/>
    </row>
    <row r="1041" spans="1:12" ht="12.75">
      <c r="A1041" s="9">
        <v>1035</v>
      </c>
      <c r="B1041" s="9"/>
      <c r="C1041" s="9"/>
      <c r="D1041" s="9"/>
      <c r="E1041" s="14" t="s">
        <v>761</v>
      </c>
      <c r="F1041" s="15"/>
      <c r="G1041" s="15"/>
      <c r="H1041" s="51">
        <v>15000</v>
      </c>
      <c r="I1041" s="51">
        <v>15000</v>
      </c>
      <c r="J1041" s="51">
        <v>62</v>
      </c>
      <c r="K1041" s="53">
        <f t="shared" si="24"/>
        <v>0.41333333333333333</v>
      </c>
      <c r="L1041" s="16"/>
    </row>
    <row r="1042" spans="1:12" ht="12.75">
      <c r="A1042" s="9">
        <v>1036</v>
      </c>
      <c r="B1042" s="9"/>
      <c r="C1042" s="9"/>
      <c r="D1042" s="9"/>
      <c r="E1042" s="14" t="s">
        <v>515</v>
      </c>
      <c r="F1042" s="15">
        <v>45000</v>
      </c>
      <c r="G1042" s="15">
        <v>50000</v>
      </c>
      <c r="H1042" s="51">
        <v>55000</v>
      </c>
      <c r="I1042" s="51">
        <v>55000</v>
      </c>
      <c r="J1042" s="51">
        <v>27209</v>
      </c>
      <c r="K1042" s="53">
        <f t="shared" si="24"/>
        <v>49.470909090909096</v>
      </c>
      <c r="L1042" s="16">
        <v>11000</v>
      </c>
    </row>
    <row r="1043" spans="1:12" ht="12.75">
      <c r="A1043" s="9">
        <v>1037</v>
      </c>
      <c r="B1043" s="9"/>
      <c r="C1043" s="9"/>
      <c r="D1043" s="9"/>
      <c r="E1043" s="14" t="s">
        <v>516</v>
      </c>
      <c r="F1043" s="15">
        <v>10000</v>
      </c>
      <c r="G1043" s="15">
        <v>20000</v>
      </c>
      <c r="H1043" s="51">
        <v>25000</v>
      </c>
      <c r="I1043" s="51">
        <v>25000</v>
      </c>
      <c r="J1043" s="51">
        <v>4000</v>
      </c>
      <c r="K1043" s="53">
        <f t="shared" si="24"/>
        <v>16</v>
      </c>
      <c r="L1043" s="16"/>
    </row>
    <row r="1044" spans="1:12" ht="12.75">
      <c r="A1044" s="9">
        <v>1038</v>
      </c>
      <c r="B1044" s="9"/>
      <c r="C1044" s="9"/>
      <c r="D1044" s="9"/>
      <c r="E1044" s="14" t="s">
        <v>517</v>
      </c>
      <c r="F1044" s="15">
        <v>4000</v>
      </c>
      <c r="G1044" s="15">
        <v>30000</v>
      </c>
      <c r="H1044" s="51">
        <v>40000</v>
      </c>
      <c r="I1044" s="51">
        <v>40000</v>
      </c>
      <c r="J1044" s="51">
        <v>0</v>
      </c>
      <c r="K1044" s="53">
        <f t="shared" si="24"/>
        <v>0</v>
      </c>
      <c r="L1044" s="16"/>
    </row>
    <row r="1045" spans="1:12" ht="12.75">
      <c r="A1045" s="9">
        <v>1039</v>
      </c>
      <c r="B1045" s="9"/>
      <c r="C1045" s="9"/>
      <c r="D1045" s="9"/>
      <c r="E1045" s="14" t="s">
        <v>526</v>
      </c>
      <c r="F1045" s="15"/>
      <c r="G1045" s="15">
        <v>15000</v>
      </c>
      <c r="H1045" s="51">
        <v>15000</v>
      </c>
      <c r="I1045" s="51">
        <v>17050</v>
      </c>
      <c r="J1045" s="51">
        <v>0</v>
      </c>
      <c r="K1045" s="53">
        <f t="shared" si="24"/>
        <v>0</v>
      </c>
      <c r="L1045" s="16"/>
    </row>
    <row r="1046" spans="1:12" ht="25.5">
      <c r="A1046" s="9">
        <v>1040</v>
      </c>
      <c r="B1046" s="9"/>
      <c r="C1046" s="9"/>
      <c r="D1046" s="9"/>
      <c r="E1046" s="14" t="s">
        <v>762</v>
      </c>
      <c r="F1046" s="15"/>
      <c r="G1046" s="15">
        <v>1200</v>
      </c>
      <c r="H1046" s="51">
        <v>2000</v>
      </c>
      <c r="I1046" s="51">
        <v>2000</v>
      </c>
      <c r="J1046" s="51">
        <v>1026.6</v>
      </c>
      <c r="K1046" s="53">
        <f t="shared" si="24"/>
        <v>51.33</v>
      </c>
      <c r="L1046" s="16"/>
    </row>
    <row r="1047" spans="1:12" ht="26.25" customHeight="1">
      <c r="A1047" s="9">
        <v>1041</v>
      </c>
      <c r="B1047" s="9"/>
      <c r="C1047" s="9"/>
      <c r="D1047" s="9">
        <v>4370</v>
      </c>
      <c r="E1047" s="14" t="s">
        <v>219</v>
      </c>
      <c r="F1047" s="15"/>
      <c r="G1047" s="15">
        <f>SUM(G1048:G1050)</f>
        <v>2800</v>
      </c>
      <c r="H1047" s="55">
        <f>SUM(H1048:H1051)</f>
        <v>5500</v>
      </c>
      <c r="I1047" s="55">
        <f>SUM(I1048:I1051)</f>
        <v>5500</v>
      </c>
      <c r="J1047" s="55">
        <f>SUM(J1048:J1051)</f>
        <v>1285.67</v>
      </c>
      <c r="K1047" s="53">
        <f t="shared" si="24"/>
        <v>23.375818181818182</v>
      </c>
      <c r="L1047" s="16"/>
    </row>
    <row r="1048" spans="1:12" ht="25.5">
      <c r="A1048" s="9">
        <v>1042</v>
      </c>
      <c r="B1048" s="9"/>
      <c r="C1048" s="9"/>
      <c r="D1048" s="9"/>
      <c r="E1048" s="14" t="s">
        <v>745</v>
      </c>
      <c r="F1048" s="15"/>
      <c r="G1048" s="15">
        <v>1200</v>
      </c>
      <c r="H1048" s="51">
        <v>1500</v>
      </c>
      <c r="I1048" s="51">
        <v>1500</v>
      </c>
      <c r="J1048" s="51">
        <v>470.01</v>
      </c>
      <c r="K1048" s="53">
        <f t="shared" si="24"/>
        <v>31.334</v>
      </c>
      <c r="L1048" s="16"/>
    </row>
    <row r="1049" spans="1:12" ht="25.5">
      <c r="A1049" s="9">
        <v>1043</v>
      </c>
      <c r="B1049" s="9"/>
      <c r="C1049" s="9"/>
      <c r="D1049" s="9"/>
      <c r="E1049" s="14" t="s">
        <v>628</v>
      </c>
      <c r="F1049" s="15"/>
      <c r="G1049" s="15">
        <v>800</v>
      </c>
      <c r="H1049" s="51">
        <v>1500</v>
      </c>
      <c r="I1049" s="51">
        <v>1500</v>
      </c>
      <c r="J1049" s="51">
        <v>542.03</v>
      </c>
      <c r="K1049" s="53">
        <f t="shared" si="24"/>
        <v>36.13533333333333</v>
      </c>
      <c r="L1049" s="16"/>
    </row>
    <row r="1050" spans="1:12" ht="25.5">
      <c r="A1050" s="9">
        <v>1044</v>
      </c>
      <c r="B1050" s="9"/>
      <c r="C1050" s="9"/>
      <c r="D1050" s="9"/>
      <c r="E1050" s="14" t="s">
        <v>527</v>
      </c>
      <c r="F1050" s="15"/>
      <c r="G1050" s="15">
        <v>800</v>
      </c>
      <c r="H1050" s="51">
        <v>1000</v>
      </c>
      <c r="I1050" s="51">
        <v>1000</v>
      </c>
      <c r="J1050" s="51">
        <v>273.63</v>
      </c>
      <c r="K1050" s="53">
        <f t="shared" si="24"/>
        <v>27.363</v>
      </c>
      <c r="L1050" s="16"/>
    </row>
    <row r="1051" spans="1:12" ht="25.5">
      <c r="A1051" s="9">
        <v>1045</v>
      </c>
      <c r="B1051" s="9"/>
      <c r="C1051" s="9"/>
      <c r="D1051" s="9"/>
      <c r="E1051" s="14" t="s">
        <v>763</v>
      </c>
      <c r="F1051" s="15"/>
      <c r="G1051" s="15"/>
      <c r="H1051" s="51">
        <v>1500</v>
      </c>
      <c r="I1051" s="51">
        <v>1500</v>
      </c>
      <c r="J1051" s="51">
        <v>0</v>
      </c>
      <c r="K1051" s="53">
        <f t="shared" si="24"/>
        <v>0</v>
      </c>
      <c r="L1051" s="16"/>
    </row>
    <row r="1052" spans="1:12" ht="12.75" customHeight="1">
      <c r="A1052" s="9">
        <v>1046</v>
      </c>
      <c r="B1052" s="9" t="s">
        <v>264</v>
      </c>
      <c r="C1052" s="9" t="s">
        <v>265</v>
      </c>
      <c r="D1052" s="9">
        <v>4430</v>
      </c>
      <c r="E1052" s="14" t="s">
        <v>328</v>
      </c>
      <c r="F1052" s="19">
        <f>SUM(F1053:F1054)</f>
        <v>4000</v>
      </c>
      <c r="G1052" s="19">
        <f>SUM(G1053:G1054)</f>
        <v>17500</v>
      </c>
      <c r="H1052" s="53">
        <f>SUM(H1053:H1054)</f>
        <v>18500</v>
      </c>
      <c r="I1052" s="53">
        <f>SUM(I1053:I1054)</f>
        <v>18500</v>
      </c>
      <c r="J1052" s="53">
        <f>SUM(J1053:J1054)</f>
        <v>5104</v>
      </c>
      <c r="K1052" s="53">
        <f t="shared" si="24"/>
        <v>27.589189189189188</v>
      </c>
      <c r="L1052" s="16">
        <f>SUM(L1053:L1053)</f>
        <v>0</v>
      </c>
    </row>
    <row r="1053" spans="1:12" ht="12.75">
      <c r="A1053" s="9">
        <v>1047</v>
      </c>
      <c r="B1053" s="9"/>
      <c r="C1053" s="9"/>
      <c r="D1053" s="9"/>
      <c r="E1053" s="14" t="s">
        <v>354</v>
      </c>
      <c r="F1053" s="15">
        <v>1000</v>
      </c>
      <c r="G1053" s="15">
        <v>2500</v>
      </c>
      <c r="H1053" s="51">
        <v>2500</v>
      </c>
      <c r="I1053" s="51">
        <v>2500</v>
      </c>
      <c r="J1053" s="51">
        <v>271</v>
      </c>
      <c r="K1053" s="53">
        <f t="shared" si="24"/>
        <v>10.84</v>
      </c>
      <c r="L1053" s="16"/>
    </row>
    <row r="1054" spans="1:12" ht="12.75">
      <c r="A1054" s="9">
        <v>1048</v>
      </c>
      <c r="B1054" s="9"/>
      <c r="C1054" s="9"/>
      <c r="D1054" s="9"/>
      <c r="E1054" s="14" t="s">
        <v>605</v>
      </c>
      <c r="F1054" s="15">
        <v>3000</v>
      </c>
      <c r="G1054" s="15">
        <v>15000</v>
      </c>
      <c r="H1054" s="51">
        <v>16000</v>
      </c>
      <c r="I1054" s="51">
        <v>16000</v>
      </c>
      <c r="J1054" s="51">
        <v>4833</v>
      </c>
      <c r="K1054" s="53">
        <f t="shared" si="24"/>
        <v>30.20625</v>
      </c>
      <c r="L1054" s="16"/>
    </row>
    <row r="1055" spans="1:12" ht="12.75">
      <c r="A1055" s="9">
        <v>1049</v>
      </c>
      <c r="B1055" s="9"/>
      <c r="C1055" s="9"/>
      <c r="D1055" s="9">
        <v>6050</v>
      </c>
      <c r="E1055" s="14" t="s">
        <v>329</v>
      </c>
      <c r="F1055" s="15"/>
      <c r="G1055" s="43">
        <f>SUM(G1056)</f>
        <v>2273051</v>
      </c>
      <c r="H1055" s="52">
        <f>SUM(H1056)</f>
        <v>4738000</v>
      </c>
      <c r="I1055" s="52">
        <f>SUM(I1056)</f>
        <v>241000</v>
      </c>
      <c r="J1055" s="52">
        <f>SUM(J1056)</f>
        <v>18559.23</v>
      </c>
      <c r="K1055" s="53">
        <f t="shared" si="24"/>
        <v>7.700925311203319</v>
      </c>
      <c r="L1055" s="16"/>
    </row>
    <row r="1056" spans="1:12" ht="17.25" customHeight="1">
      <c r="A1056" s="9">
        <v>1050</v>
      </c>
      <c r="B1056" s="9"/>
      <c r="C1056" s="9"/>
      <c r="D1056" s="9"/>
      <c r="E1056" s="42" t="s">
        <v>463</v>
      </c>
      <c r="F1056" s="43"/>
      <c r="G1056" s="43">
        <v>2273051</v>
      </c>
      <c r="H1056" s="52">
        <v>4738000</v>
      </c>
      <c r="I1056" s="52">
        <v>241000</v>
      </c>
      <c r="J1056" s="52">
        <v>18559.23</v>
      </c>
      <c r="K1056" s="53">
        <f t="shared" si="24"/>
        <v>7.700925311203319</v>
      </c>
      <c r="L1056" s="16"/>
    </row>
    <row r="1057" spans="1:12" ht="12.75">
      <c r="A1057" s="9">
        <v>1051</v>
      </c>
      <c r="B1057" s="9" t="s">
        <v>264</v>
      </c>
      <c r="C1057" s="13">
        <v>92116</v>
      </c>
      <c r="D1057" s="13" t="s">
        <v>266</v>
      </c>
      <c r="E1057" s="18" t="s">
        <v>679</v>
      </c>
      <c r="F1057" s="19">
        <f>SUM(F1058)</f>
        <v>336655</v>
      </c>
      <c r="G1057" s="19">
        <f>SUM(G1058)</f>
        <v>440490</v>
      </c>
      <c r="H1057" s="53">
        <f>SUM(H1058)</f>
        <v>479937</v>
      </c>
      <c r="I1057" s="53">
        <f>SUM(I1058)</f>
        <v>479937</v>
      </c>
      <c r="J1057" s="53">
        <f>SUM(J1058)</f>
        <v>200000</v>
      </c>
      <c r="K1057" s="53">
        <f t="shared" si="24"/>
        <v>41.67213613453433</v>
      </c>
      <c r="L1057" s="20">
        <f>SUM(L1058)</f>
        <v>0</v>
      </c>
    </row>
    <row r="1058" spans="1:12" ht="12.75">
      <c r="A1058" s="9">
        <v>1052</v>
      </c>
      <c r="B1058" s="9" t="s">
        <v>264</v>
      </c>
      <c r="C1058" s="9" t="s">
        <v>265</v>
      </c>
      <c r="D1058" s="9">
        <v>2480</v>
      </c>
      <c r="E1058" s="14" t="s">
        <v>115</v>
      </c>
      <c r="F1058" s="15">
        <f>SUM(F1059:F1060)</f>
        <v>336655</v>
      </c>
      <c r="G1058" s="15">
        <f>SUM(G1059:G1060)</f>
        <v>440490</v>
      </c>
      <c r="H1058" s="51">
        <f>SUM(H1059:H1060)</f>
        <v>479937</v>
      </c>
      <c r="I1058" s="51">
        <f>SUM(I1059:I1060)</f>
        <v>479937</v>
      </c>
      <c r="J1058" s="51">
        <f>SUM(J1059:J1060)</f>
        <v>200000</v>
      </c>
      <c r="K1058" s="53">
        <f t="shared" si="24"/>
        <v>41.67213613453433</v>
      </c>
      <c r="L1058" s="16">
        <f>SUM(L1059:L1060)</f>
        <v>0</v>
      </c>
    </row>
    <row r="1059" spans="1:12" ht="17.25" customHeight="1">
      <c r="A1059" s="9">
        <v>1053</v>
      </c>
      <c r="B1059" s="9" t="s">
        <v>264</v>
      </c>
      <c r="C1059" s="9" t="s">
        <v>265</v>
      </c>
      <c r="D1059" s="9"/>
      <c r="E1059" s="14" t="s">
        <v>122</v>
      </c>
      <c r="F1059" s="15">
        <v>163551</v>
      </c>
      <c r="G1059" s="15">
        <v>207530</v>
      </c>
      <c r="H1059" s="51">
        <v>229950</v>
      </c>
      <c r="I1059" s="51">
        <v>229950</v>
      </c>
      <c r="J1059" s="51">
        <v>95000</v>
      </c>
      <c r="K1059" s="53">
        <f t="shared" si="24"/>
        <v>41.313328984561856</v>
      </c>
      <c r="L1059" s="16"/>
    </row>
    <row r="1060" spans="1:12" ht="28.5" customHeight="1">
      <c r="A1060" s="9">
        <v>1054</v>
      </c>
      <c r="B1060" s="9"/>
      <c r="C1060" s="9"/>
      <c r="D1060" s="9"/>
      <c r="E1060" s="14" t="s">
        <v>522</v>
      </c>
      <c r="F1060" s="15">
        <v>173104</v>
      </c>
      <c r="G1060" s="15">
        <v>232960</v>
      </c>
      <c r="H1060" s="51">
        <v>249987</v>
      </c>
      <c r="I1060" s="51">
        <v>249987</v>
      </c>
      <c r="J1060" s="51">
        <v>105000</v>
      </c>
      <c r="K1060" s="53">
        <f t="shared" si="24"/>
        <v>42.002184113573904</v>
      </c>
      <c r="L1060" s="16"/>
    </row>
    <row r="1061" spans="1:12" ht="19.5" customHeight="1">
      <c r="A1061" s="9">
        <v>1055</v>
      </c>
      <c r="B1061" s="9" t="s">
        <v>264</v>
      </c>
      <c r="C1061" s="13">
        <v>92120</v>
      </c>
      <c r="D1061" s="13" t="s">
        <v>266</v>
      </c>
      <c r="E1061" s="18" t="s">
        <v>449</v>
      </c>
      <c r="F1061" s="15">
        <f>SUM(F1064+F1066+F1068)</f>
        <v>47500</v>
      </c>
      <c r="G1061" s="19">
        <f>SUM(G1064+G1066+G1068+G1062)</f>
        <v>118000</v>
      </c>
      <c r="H1061" s="53">
        <f>SUM(H1064+H1066+H1068+H1062)</f>
        <v>119000</v>
      </c>
      <c r="I1061" s="53">
        <f>SUM(I1064+I1066+I1068+I1062)</f>
        <v>119000</v>
      </c>
      <c r="J1061" s="53">
        <f>SUM(J1064+J1066+J1068+J1062)</f>
        <v>147.17</v>
      </c>
      <c r="K1061" s="53">
        <f t="shared" si="24"/>
        <v>0.12367226890756301</v>
      </c>
      <c r="L1061" s="20" t="e">
        <f>SUM(L1064+L1066+L1068+#REF!)</f>
        <v>#REF!</v>
      </c>
    </row>
    <row r="1062" spans="1:12" ht="38.25">
      <c r="A1062" s="9">
        <v>1056</v>
      </c>
      <c r="B1062" s="9"/>
      <c r="C1062" s="13"/>
      <c r="D1062" s="25">
        <v>2720</v>
      </c>
      <c r="E1062" s="38" t="s">
        <v>357</v>
      </c>
      <c r="F1062" s="15"/>
      <c r="G1062" s="19">
        <f>SUM(G1063)</f>
        <v>70000</v>
      </c>
      <c r="H1062" s="53">
        <f>SUM(H1063)</f>
        <v>70000</v>
      </c>
      <c r="I1062" s="53">
        <f>SUM(I1063)</f>
        <v>70000</v>
      </c>
      <c r="J1062" s="53">
        <f>SUM(J1063)</f>
        <v>0</v>
      </c>
      <c r="K1062" s="53">
        <f t="shared" si="24"/>
        <v>0</v>
      </c>
      <c r="L1062" s="20"/>
    </row>
    <row r="1063" spans="1:12" ht="47.25" customHeight="1">
      <c r="A1063" s="9">
        <v>1057</v>
      </c>
      <c r="B1063" s="9"/>
      <c r="C1063" s="13"/>
      <c r="D1063" s="13"/>
      <c r="E1063" s="38" t="s">
        <v>430</v>
      </c>
      <c r="F1063" s="15"/>
      <c r="G1063" s="39">
        <v>70000</v>
      </c>
      <c r="H1063" s="51">
        <v>70000</v>
      </c>
      <c r="I1063" s="51">
        <v>70000</v>
      </c>
      <c r="J1063" s="85">
        <v>0</v>
      </c>
      <c r="K1063" s="53">
        <f t="shared" si="24"/>
        <v>0</v>
      </c>
      <c r="L1063" s="20"/>
    </row>
    <row r="1064" spans="1:12" ht="12.75">
      <c r="A1064" s="9">
        <v>1058</v>
      </c>
      <c r="B1064" s="9" t="s">
        <v>264</v>
      </c>
      <c r="C1064" s="9" t="s">
        <v>265</v>
      </c>
      <c r="D1064" s="9">
        <v>4210</v>
      </c>
      <c r="E1064" s="14" t="s">
        <v>274</v>
      </c>
      <c r="F1064" s="15">
        <f>SUM(F1065:F1065)</f>
        <v>1500</v>
      </c>
      <c r="G1064" s="15">
        <f>SUM(G1065)</f>
        <v>2000</v>
      </c>
      <c r="H1064" s="51">
        <f>SUM(H1065)</f>
        <v>3000</v>
      </c>
      <c r="I1064" s="51">
        <f>SUM(I1065)</f>
        <v>3000</v>
      </c>
      <c r="J1064" s="51">
        <f>SUM(J1065)</f>
        <v>0</v>
      </c>
      <c r="K1064" s="53">
        <f t="shared" si="24"/>
        <v>0</v>
      </c>
      <c r="L1064" s="16">
        <f>SUM(L1065:L1065)</f>
        <v>0</v>
      </c>
    </row>
    <row r="1065" spans="1:12" ht="12.75">
      <c r="A1065" s="9">
        <v>1059</v>
      </c>
      <c r="B1065" s="9" t="s">
        <v>264</v>
      </c>
      <c r="C1065" s="9" t="s">
        <v>265</v>
      </c>
      <c r="D1065" s="9"/>
      <c r="E1065" s="14" t="s">
        <v>20</v>
      </c>
      <c r="F1065" s="15">
        <v>1500</v>
      </c>
      <c r="G1065" s="15">
        <v>2000</v>
      </c>
      <c r="H1065" s="51">
        <v>3000</v>
      </c>
      <c r="I1065" s="51">
        <v>3000</v>
      </c>
      <c r="J1065" s="51">
        <v>0</v>
      </c>
      <c r="K1065" s="53">
        <f t="shared" si="24"/>
        <v>0</v>
      </c>
      <c r="L1065" s="16"/>
    </row>
    <row r="1066" spans="1:12" ht="12.75">
      <c r="A1066" s="9">
        <v>1060</v>
      </c>
      <c r="B1066" s="9" t="s">
        <v>264</v>
      </c>
      <c r="C1066" s="9" t="s">
        <v>265</v>
      </c>
      <c r="D1066" s="9">
        <v>4260</v>
      </c>
      <c r="E1066" s="14" t="s">
        <v>276</v>
      </c>
      <c r="F1066" s="15">
        <f>SUM(F1067)</f>
        <v>1000</v>
      </c>
      <c r="G1066" s="15">
        <f>SUM(G1067)</f>
        <v>1000</v>
      </c>
      <c r="H1066" s="51">
        <f>SUM(H1067)</f>
        <v>1000</v>
      </c>
      <c r="I1066" s="51">
        <f>SUM(I1067)</f>
        <v>1000</v>
      </c>
      <c r="J1066" s="51">
        <f>SUM(J1067)</f>
        <v>147.17</v>
      </c>
      <c r="K1066" s="53">
        <f t="shared" si="24"/>
        <v>14.716999999999999</v>
      </c>
      <c r="L1066" s="16">
        <f>SUM(L1067)</f>
        <v>0</v>
      </c>
    </row>
    <row r="1067" spans="1:12" ht="12.75">
      <c r="A1067" s="9">
        <v>1061</v>
      </c>
      <c r="B1067" s="9" t="s">
        <v>264</v>
      </c>
      <c r="C1067" s="9" t="s">
        <v>265</v>
      </c>
      <c r="D1067" s="9"/>
      <c r="E1067" s="14" t="s">
        <v>88</v>
      </c>
      <c r="F1067" s="15">
        <v>1000</v>
      </c>
      <c r="G1067" s="15">
        <v>1000</v>
      </c>
      <c r="H1067" s="51">
        <v>1000</v>
      </c>
      <c r="I1067" s="51">
        <v>1000</v>
      </c>
      <c r="J1067" s="51">
        <v>147.17</v>
      </c>
      <c r="K1067" s="53">
        <f t="shared" si="24"/>
        <v>14.716999999999999</v>
      </c>
      <c r="L1067" s="16"/>
    </row>
    <row r="1068" spans="1:12" ht="12.75">
      <c r="A1068" s="9">
        <v>1062</v>
      </c>
      <c r="B1068" s="9" t="s">
        <v>264</v>
      </c>
      <c r="C1068" s="9" t="s">
        <v>265</v>
      </c>
      <c r="D1068" s="9">
        <v>4300</v>
      </c>
      <c r="E1068" s="14" t="s">
        <v>327</v>
      </c>
      <c r="F1068" s="15">
        <f>SUM(F1069)</f>
        <v>45000</v>
      </c>
      <c r="G1068" s="15">
        <f>SUM(G1069)</f>
        <v>45000</v>
      </c>
      <c r="H1068" s="51">
        <f>SUM(H1069)</f>
        <v>45000</v>
      </c>
      <c r="I1068" s="51">
        <f>SUM(I1069)</f>
        <v>45000</v>
      </c>
      <c r="J1068" s="51">
        <f>SUM(J1069)</f>
        <v>0</v>
      </c>
      <c r="K1068" s="53">
        <f t="shared" si="24"/>
        <v>0</v>
      </c>
      <c r="L1068" s="16">
        <f>SUM(L1069)</f>
        <v>10000</v>
      </c>
    </row>
    <row r="1069" spans="1:12" ht="25.5" customHeight="1">
      <c r="A1069" s="9">
        <v>1063</v>
      </c>
      <c r="B1069" s="9" t="s">
        <v>264</v>
      </c>
      <c r="C1069" s="9" t="s">
        <v>265</v>
      </c>
      <c r="D1069" s="9"/>
      <c r="E1069" s="14" t="s">
        <v>84</v>
      </c>
      <c r="F1069" s="15">
        <v>45000</v>
      </c>
      <c r="G1069" s="15">
        <v>45000</v>
      </c>
      <c r="H1069" s="51">
        <v>45000</v>
      </c>
      <c r="I1069" s="51">
        <v>45000</v>
      </c>
      <c r="J1069" s="51">
        <v>0</v>
      </c>
      <c r="K1069" s="53">
        <f t="shared" si="24"/>
        <v>0</v>
      </c>
      <c r="L1069" s="16">
        <v>10000</v>
      </c>
    </row>
    <row r="1070" spans="1:12" ht="12.75" customHeight="1">
      <c r="A1070" s="9">
        <v>1064</v>
      </c>
      <c r="B1070" s="9"/>
      <c r="C1070" s="26">
        <v>92195</v>
      </c>
      <c r="D1070" s="26"/>
      <c r="E1070" s="27" t="s">
        <v>221</v>
      </c>
      <c r="F1070" s="28"/>
      <c r="G1070" s="28">
        <f aca="true" t="shared" si="25" ref="G1070:J1071">SUM(G1071)</f>
        <v>20000</v>
      </c>
      <c r="H1070" s="55">
        <f t="shared" si="25"/>
        <v>20000</v>
      </c>
      <c r="I1070" s="55">
        <f t="shared" si="25"/>
        <v>20000</v>
      </c>
      <c r="J1070" s="55">
        <f t="shared" si="25"/>
        <v>0</v>
      </c>
      <c r="K1070" s="53">
        <f t="shared" si="24"/>
        <v>0</v>
      </c>
      <c r="L1070" s="16"/>
    </row>
    <row r="1071" spans="1:12" ht="12.75" customHeight="1">
      <c r="A1071" s="9">
        <v>1065</v>
      </c>
      <c r="B1071" s="9"/>
      <c r="C1071" s="9"/>
      <c r="D1071" s="9">
        <v>4300</v>
      </c>
      <c r="E1071" s="14" t="s">
        <v>327</v>
      </c>
      <c r="F1071" s="15"/>
      <c r="G1071" s="15">
        <f t="shared" si="25"/>
        <v>20000</v>
      </c>
      <c r="H1071" s="51">
        <f t="shared" si="25"/>
        <v>20000</v>
      </c>
      <c r="I1071" s="51">
        <f t="shared" si="25"/>
        <v>20000</v>
      </c>
      <c r="J1071" s="51">
        <f t="shared" si="25"/>
        <v>0</v>
      </c>
      <c r="K1071" s="53">
        <f t="shared" si="24"/>
        <v>0</v>
      </c>
      <c r="L1071" s="16"/>
    </row>
    <row r="1072" spans="1:12" ht="44.25" customHeight="1">
      <c r="A1072" s="9">
        <v>1066</v>
      </c>
      <c r="B1072" s="9"/>
      <c r="C1072" s="9"/>
      <c r="D1072" s="9"/>
      <c r="E1072" s="14" t="s">
        <v>358</v>
      </c>
      <c r="F1072" s="14" t="s">
        <v>327</v>
      </c>
      <c r="G1072" s="15">
        <v>20000</v>
      </c>
      <c r="H1072" s="57">
        <v>20000</v>
      </c>
      <c r="I1072" s="57">
        <v>20000</v>
      </c>
      <c r="J1072" s="51">
        <v>0</v>
      </c>
      <c r="K1072" s="53">
        <f t="shared" si="24"/>
        <v>0</v>
      </c>
      <c r="L1072" s="16"/>
    </row>
    <row r="1073" spans="1:12" ht="12.75">
      <c r="A1073" s="9">
        <v>1067</v>
      </c>
      <c r="B1073" s="97" t="s">
        <v>38</v>
      </c>
      <c r="C1073" s="98"/>
      <c r="D1073" s="98"/>
      <c r="E1073" s="98"/>
      <c r="F1073" s="21" t="e">
        <f>SUM(F1002+F1057+F1061)</f>
        <v>#REF!</v>
      </c>
      <c r="G1073" s="21">
        <f>SUM(G1002+G1057+G1061+G1070)</f>
        <v>3561041</v>
      </c>
      <c r="H1073" s="54">
        <f>SUM(H1002+H1057+H1061+H1070)</f>
        <v>6466437</v>
      </c>
      <c r="I1073" s="54">
        <f>SUM(I1002+I1057+I1061+I1070)</f>
        <v>1889437</v>
      </c>
      <c r="J1073" s="54">
        <f>SUM(J1002+J1057+J1061+J1070)</f>
        <v>551181.12</v>
      </c>
      <c r="K1073" s="53">
        <f t="shared" si="24"/>
        <v>29.17171199674824</v>
      </c>
      <c r="L1073" s="22" t="e">
        <f>SUM(L1002+L1057+L1061+#REF!)</f>
        <v>#REF!</v>
      </c>
    </row>
    <row r="1074" spans="1:12" s="48" customFormat="1" ht="12.75">
      <c r="A1074" s="9">
        <v>1068</v>
      </c>
      <c r="B1074" s="26">
        <v>926</v>
      </c>
      <c r="C1074" s="26">
        <v>92601</v>
      </c>
      <c r="D1074" s="26"/>
      <c r="E1074" s="26" t="s">
        <v>584</v>
      </c>
      <c r="F1074" s="82"/>
      <c r="G1074" s="82"/>
      <c r="H1074" s="55">
        <v>0</v>
      </c>
      <c r="I1074" s="55">
        <f>SUM(I1075)</f>
        <v>2513000</v>
      </c>
      <c r="J1074" s="55">
        <f>SUM(J1075)</f>
        <v>25056.43</v>
      </c>
      <c r="K1074" s="53">
        <f t="shared" si="24"/>
        <v>0.9970724233983288</v>
      </c>
      <c r="L1074" s="83"/>
    </row>
    <row r="1075" spans="1:12" ht="12.75">
      <c r="A1075" s="9">
        <v>1069</v>
      </c>
      <c r="B1075" s="9"/>
      <c r="C1075" s="25"/>
      <c r="D1075" s="25">
        <v>6050</v>
      </c>
      <c r="E1075" s="14" t="s">
        <v>329</v>
      </c>
      <c r="F1075" s="21"/>
      <c r="G1075" s="21"/>
      <c r="H1075" s="52">
        <f>SUM(H1076)</f>
        <v>0</v>
      </c>
      <c r="I1075" s="52">
        <f>SUM(I1076)</f>
        <v>2513000</v>
      </c>
      <c r="J1075" s="52">
        <f>SUM(J1076)</f>
        <v>25056.43</v>
      </c>
      <c r="K1075" s="53">
        <f t="shared" si="24"/>
        <v>0.9970724233983288</v>
      </c>
      <c r="L1075" s="22"/>
    </row>
    <row r="1076" spans="1:12" ht="12.75">
      <c r="A1076" s="9">
        <v>1070</v>
      </c>
      <c r="B1076" s="24"/>
      <c r="C1076" s="25"/>
      <c r="D1076" s="25"/>
      <c r="E1076" s="42" t="s">
        <v>108</v>
      </c>
      <c r="F1076" s="21"/>
      <c r="G1076" s="21"/>
      <c r="H1076" s="52">
        <v>0</v>
      </c>
      <c r="I1076" s="52">
        <v>2513000</v>
      </c>
      <c r="J1076" s="52">
        <v>25056.43</v>
      </c>
      <c r="K1076" s="53">
        <f t="shared" si="24"/>
        <v>0.9970724233983288</v>
      </c>
      <c r="L1076" s="22"/>
    </row>
    <row r="1077" spans="1:12" ht="12.75">
      <c r="A1077" s="9">
        <v>1071</v>
      </c>
      <c r="B1077" s="26">
        <v>926</v>
      </c>
      <c r="C1077" s="13">
        <v>92605</v>
      </c>
      <c r="D1077" s="13" t="s">
        <v>266</v>
      </c>
      <c r="E1077" s="18" t="s">
        <v>680</v>
      </c>
      <c r="F1077" s="19" t="e">
        <f>SUM(#REF!+F1092+F1102+F1110+F1112)</f>
        <v>#REF!</v>
      </c>
      <c r="G1077" s="19">
        <f>SUM(G1092+G1102+G1110+G1112)</f>
        <v>587000</v>
      </c>
      <c r="H1077" s="53">
        <f>SUM(H1092+H1099+H1102+H1110+H1112)</f>
        <v>1223000</v>
      </c>
      <c r="I1077" s="53">
        <f>SUM(I1078+I1080+I1082+I1084+I1088+I1090+I1092+I1095+I1097+I1099+I1102+I1106+I1108+I1110+I1086+I1112+I1114+I1116)</f>
        <v>5876000</v>
      </c>
      <c r="J1077" s="53">
        <f>SUM(J1092+J1099+J1102+J1110+J1112)</f>
        <v>64081.06</v>
      </c>
      <c r="K1077" s="53">
        <f t="shared" si="24"/>
        <v>1.090555820285909</v>
      </c>
      <c r="L1077" s="20" t="e">
        <f>SUM(L1092+L1102+L1110+#REF!+L1112)</f>
        <v>#REF!</v>
      </c>
    </row>
    <row r="1078" spans="1:12" ht="12.75">
      <c r="A1078" s="9">
        <v>1072</v>
      </c>
      <c r="B1078" s="9"/>
      <c r="C1078" s="13"/>
      <c r="D1078" s="9">
        <v>4115</v>
      </c>
      <c r="E1078" s="14" t="s">
        <v>334</v>
      </c>
      <c r="F1078" s="19"/>
      <c r="G1078" s="19"/>
      <c r="H1078" s="53">
        <f>SUM(H1079)</f>
        <v>0</v>
      </c>
      <c r="I1078" s="53">
        <f>SUM(I1079)</f>
        <v>2699.07</v>
      </c>
      <c r="J1078" s="53">
        <f>SUM(J1079)</f>
        <v>0</v>
      </c>
      <c r="K1078" s="53">
        <f t="shared" si="24"/>
        <v>0</v>
      </c>
      <c r="L1078" s="20"/>
    </row>
    <row r="1079" spans="1:12" ht="12.75">
      <c r="A1079" s="9">
        <v>1073</v>
      </c>
      <c r="B1079" s="9"/>
      <c r="C1079" s="13"/>
      <c r="D1079" s="13"/>
      <c r="E1079" s="14" t="s">
        <v>588</v>
      </c>
      <c r="F1079" s="19"/>
      <c r="G1079" s="19"/>
      <c r="H1079" s="53"/>
      <c r="I1079" s="53">
        <v>2699.07</v>
      </c>
      <c r="J1079" s="53">
        <v>0</v>
      </c>
      <c r="K1079" s="53">
        <f t="shared" si="24"/>
        <v>0</v>
      </c>
      <c r="L1079" s="20"/>
    </row>
    <row r="1080" spans="1:12" ht="12.75">
      <c r="A1080" s="9">
        <v>1074</v>
      </c>
      <c r="B1080" s="9"/>
      <c r="C1080" s="13"/>
      <c r="D1080" s="9">
        <v>4116</v>
      </c>
      <c r="E1080" s="14" t="s">
        <v>334</v>
      </c>
      <c r="F1080" s="19"/>
      <c r="G1080" s="19"/>
      <c r="H1080" s="53">
        <f>SUM(H1081)</f>
        <v>0</v>
      </c>
      <c r="I1080" s="53">
        <f>SUM(I1081)</f>
        <v>600.93</v>
      </c>
      <c r="J1080" s="53">
        <f>SUM(J1081)</f>
        <v>0</v>
      </c>
      <c r="K1080" s="53">
        <f t="shared" si="24"/>
        <v>0</v>
      </c>
      <c r="L1080" s="20"/>
    </row>
    <row r="1081" spans="1:12" ht="12.75">
      <c r="A1081" s="9">
        <v>1075</v>
      </c>
      <c r="B1081" s="9"/>
      <c r="C1081" s="13"/>
      <c r="D1081" s="13"/>
      <c r="E1081" s="14" t="s">
        <v>589</v>
      </c>
      <c r="F1081" s="19"/>
      <c r="G1081" s="19"/>
      <c r="H1081" s="53"/>
      <c r="I1081" s="53">
        <v>600.93</v>
      </c>
      <c r="J1081" s="53">
        <v>0</v>
      </c>
      <c r="K1081" s="53">
        <f t="shared" si="24"/>
        <v>0</v>
      </c>
      <c r="L1081" s="20"/>
    </row>
    <row r="1082" spans="1:12" ht="12.75">
      <c r="A1082" s="9">
        <v>1076</v>
      </c>
      <c r="B1082" s="9"/>
      <c r="C1082" s="13"/>
      <c r="D1082" s="9">
        <v>4125</v>
      </c>
      <c r="E1082" s="14" t="s">
        <v>335</v>
      </c>
      <c r="F1082" s="19"/>
      <c r="G1082" s="19"/>
      <c r="H1082" s="53">
        <f>SUM(H1083)</f>
        <v>0</v>
      </c>
      <c r="I1082" s="53">
        <f>SUM(I1083)</f>
        <v>291.17</v>
      </c>
      <c r="J1082" s="53">
        <f>SUM(J1083)</f>
        <v>0</v>
      </c>
      <c r="K1082" s="53">
        <f t="shared" si="24"/>
        <v>0</v>
      </c>
      <c r="L1082" s="20"/>
    </row>
    <row r="1083" spans="1:12" ht="12.75">
      <c r="A1083" s="9">
        <v>1077</v>
      </c>
      <c r="B1083" s="9"/>
      <c r="C1083" s="13"/>
      <c r="D1083" s="9"/>
      <c r="E1083" s="14" t="s">
        <v>590</v>
      </c>
      <c r="F1083" s="19"/>
      <c r="G1083" s="19"/>
      <c r="H1083" s="53"/>
      <c r="I1083" s="53">
        <v>291.17</v>
      </c>
      <c r="J1083" s="53">
        <v>0</v>
      </c>
      <c r="K1083" s="53">
        <f t="shared" si="24"/>
        <v>0</v>
      </c>
      <c r="L1083" s="20"/>
    </row>
    <row r="1084" spans="1:12" ht="12.75">
      <c r="A1084" s="9">
        <v>1078</v>
      </c>
      <c r="B1084" s="9"/>
      <c r="C1084" s="13"/>
      <c r="D1084" s="9">
        <v>4126</v>
      </c>
      <c r="E1084" s="14" t="s">
        <v>335</v>
      </c>
      <c r="F1084" s="19"/>
      <c r="G1084" s="19"/>
      <c r="H1084" s="53">
        <f>SUM(H1085)</f>
        <v>0</v>
      </c>
      <c r="I1084" s="53">
        <f>SUM(I1085)</f>
        <v>64.83</v>
      </c>
      <c r="J1084" s="53">
        <f>SUM(J1085)</f>
        <v>0</v>
      </c>
      <c r="K1084" s="53">
        <f t="shared" si="24"/>
        <v>0</v>
      </c>
      <c r="L1084" s="20"/>
    </row>
    <row r="1085" spans="1:12" ht="12.75">
      <c r="A1085" s="9">
        <v>1079</v>
      </c>
      <c r="B1085" s="9"/>
      <c r="C1085" s="13"/>
      <c r="D1085" s="9"/>
      <c r="E1085" s="14" t="s">
        <v>591</v>
      </c>
      <c r="F1085" s="19"/>
      <c r="G1085" s="19"/>
      <c r="H1085" s="53"/>
      <c r="I1085" s="53">
        <v>64.83</v>
      </c>
      <c r="J1085" s="53">
        <v>0</v>
      </c>
      <c r="K1085" s="53">
        <f t="shared" si="24"/>
        <v>0</v>
      </c>
      <c r="L1085" s="20"/>
    </row>
    <row r="1086" spans="1:12" ht="12.75">
      <c r="A1086" s="9">
        <v>1080</v>
      </c>
      <c r="B1086" s="9"/>
      <c r="C1086" s="13"/>
      <c r="D1086" s="9">
        <v>4170</v>
      </c>
      <c r="E1086" s="14" t="s">
        <v>245</v>
      </c>
      <c r="F1086" s="19"/>
      <c r="G1086" s="19"/>
      <c r="H1086" s="53">
        <f>SUM(H1087)</f>
        <v>0</v>
      </c>
      <c r="I1086" s="53">
        <f>SUM(I1087)</f>
        <v>45000</v>
      </c>
      <c r="J1086" s="53">
        <f>SUM(J1087)</f>
        <v>0</v>
      </c>
      <c r="K1086" s="53">
        <f t="shared" si="24"/>
        <v>0</v>
      </c>
      <c r="L1086" s="20"/>
    </row>
    <row r="1087" spans="1:12" ht="12.75">
      <c r="A1087" s="9">
        <v>1081</v>
      </c>
      <c r="B1087" s="9"/>
      <c r="C1087" s="13"/>
      <c r="D1087" s="9"/>
      <c r="E1087" s="14" t="s">
        <v>530</v>
      </c>
      <c r="F1087" s="19"/>
      <c r="G1087" s="19"/>
      <c r="H1087" s="53"/>
      <c r="I1087" s="52">
        <v>45000</v>
      </c>
      <c r="J1087" s="53">
        <v>0</v>
      </c>
      <c r="K1087" s="53">
        <f t="shared" si="24"/>
        <v>0</v>
      </c>
      <c r="L1087" s="20"/>
    </row>
    <row r="1088" spans="1:12" ht="12.75">
      <c r="A1088" s="9">
        <v>1082</v>
      </c>
      <c r="B1088" s="9"/>
      <c r="C1088" s="13"/>
      <c r="D1088" s="9">
        <v>4175</v>
      </c>
      <c r="E1088" s="14" t="s">
        <v>245</v>
      </c>
      <c r="F1088" s="19"/>
      <c r="G1088" s="19"/>
      <c r="H1088" s="53">
        <f>SUM(H1089)</f>
        <v>0</v>
      </c>
      <c r="I1088" s="53">
        <f>SUM(I1089)</f>
        <v>11896.35</v>
      </c>
      <c r="J1088" s="53">
        <f>SUM(J1089)</f>
        <v>0</v>
      </c>
      <c r="K1088" s="53">
        <f t="shared" si="24"/>
        <v>0</v>
      </c>
      <c r="L1088" s="20"/>
    </row>
    <row r="1089" spans="1:12" ht="12.75">
      <c r="A1089" s="9">
        <v>1083</v>
      </c>
      <c r="B1089" s="9"/>
      <c r="C1089" s="13"/>
      <c r="D1089" s="9"/>
      <c r="E1089" s="14" t="s">
        <v>592</v>
      </c>
      <c r="F1089" s="19"/>
      <c r="G1089" s="19"/>
      <c r="H1089" s="53"/>
      <c r="I1089" s="53">
        <v>11896.35</v>
      </c>
      <c r="J1089" s="53">
        <v>0</v>
      </c>
      <c r="K1089" s="53">
        <f t="shared" si="24"/>
        <v>0</v>
      </c>
      <c r="L1089" s="20"/>
    </row>
    <row r="1090" spans="1:12" ht="12.75">
      <c r="A1090" s="9">
        <v>1084</v>
      </c>
      <c r="B1090" s="9"/>
      <c r="C1090" s="13"/>
      <c r="D1090" s="9">
        <v>4176</v>
      </c>
      <c r="E1090" s="14" t="s">
        <v>245</v>
      </c>
      <c r="F1090" s="19"/>
      <c r="G1090" s="19"/>
      <c r="H1090" s="53">
        <f>SUM(H1091)</f>
        <v>0</v>
      </c>
      <c r="I1090" s="53">
        <f>SUM(I1091)</f>
        <v>2648.64</v>
      </c>
      <c r="J1090" s="53">
        <f>SUM(J1091)</f>
        <v>0</v>
      </c>
      <c r="K1090" s="53">
        <f t="shared" si="24"/>
        <v>0</v>
      </c>
      <c r="L1090" s="20"/>
    </row>
    <row r="1091" spans="1:12" ht="12.75">
      <c r="A1091" s="9">
        <v>1085</v>
      </c>
      <c r="B1091" s="9"/>
      <c r="C1091" s="13"/>
      <c r="D1091" s="9"/>
      <c r="E1091" s="14" t="s">
        <v>592</v>
      </c>
      <c r="F1091" s="19"/>
      <c r="G1091" s="19"/>
      <c r="H1091" s="53"/>
      <c r="I1091" s="53">
        <v>2648.64</v>
      </c>
      <c r="J1091" s="53">
        <v>0</v>
      </c>
      <c r="K1091" s="53">
        <f t="shared" si="24"/>
        <v>0</v>
      </c>
      <c r="L1091" s="20"/>
    </row>
    <row r="1092" spans="1:12" ht="12" customHeight="1">
      <c r="A1092" s="9">
        <v>1086</v>
      </c>
      <c r="B1092" s="9" t="s">
        <v>264</v>
      </c>
      <c r="C1092" s="9" t="s">
        <v>265</v>
      </c>
      <c r="D1092" s="9">
        <v>4210</v>
      </c>
      <c r="E1092" s="14" t="s">
        <v>274</v>
      </c>
      <c r="F1092" s="15">
        <f>SUM(F1093:F1094)</f>
        <v>14000</v>
      </c>
      <c r="G1092" s="15">
        <f>SUM(G1093:G1094)</f>
        <v>32000</v>
      </c>
      <c r="H1092" s="51">
        <f>SUM(H1093:H1094)</f>
        <v>38000</v>
      </c>
      <c r="I1092" s="51">
        <f>SUM(I1093:I1094)</f>
        <v>38000</v>
      </c>
      <c r="J1092" s="51">
        <f>SUM(J1093:J1094)</f>
        <v>11682.83</v>
      </c>
      <c r="K1092" s="53">
        <f t="shared" si="24"/>
        <v>30.744289473684212</v>
      </c>
      <c r="L1092" s="16">
        <f>SUM(L1093:L1094)</f>
        <v>0</v>
      </c>
    </row>
    <row r="1093" spans="1:12" ht="12.75">
      <c r="A1093" s="9">
        <v>1087</v>
      </c>
      <c r="B1093" s="9" t="s">
        <v>264</v>
      </c>
      <c r="C1093" s="9" t="s">
        <v>265</v>
      </c>
      <c r="D1093" s="9"/>
      <c r="E1093" s="14" t="s">
        <v>61</v>
      </c>
      <c r="F1093" s="15">
        <v>9000</v>
      </c>
      <c r="G1093" s="15">
        <v>27000</v>
      </c>
      <c r="H1093" s="51">
        <v>32000</v>
      </c>
      <c r="I1093" s="51">
        <v>32000</v>
      </c>
      <c r="J1093" s="51">
        <v>7217.05</v>
      </c>
      <c r="K1093" s="53">
        <f t="shared" si="24"/>
        <v>22.55328125</v>
      </c>
      <c r="L1093" s="16"/>
    </row>
    <row r="1094" spans="1:12" ht="12.75">
      <c r="A1094" s="9">
        <v>1088</v>
      </c>
      <c r="B1094" s="9"/>
      <c r="C1094" s="9"/>
      <c r="D1094" s="9"/>
      <c r="E1094" s="14" t="s">
        <v>229</v>
      </c>
      <c r="F1094" s="15">
        <v>5000</v>
      </c>
      <c r="G1094" s="15">
        <v>5000</v>
      </c>
      <c r="H1094" s="51">
        <v>6000</v>
      </c>
      <c r="I1094" s="51">
        <v>6000</v>
      </c>
      <c r="J1094" s="51">
        <v>4465.78</v>
      </c>
      <c r="K1094" s="53">
        <f t="shared" si="24"/>
        <v>74.42966666666666</v>
      </c>
      <c r="L1094" s="16"/>
    </row>
    <row r="1095" spans="1:12" ht="12.75">
      <c r="A1095" s="9">
        <v>1089</v>
      </c>
      <c r="B1095" s="9"/>
      <c r="C1095" s="9"/>
      <c r="D1095" s="9">
        <v>4215</v>
      </c>
      <c r="E1095" s="14" t="s">
        <v>274</v>
      </c>
      <c r="F1095" s="15"/>
      <c r="G1095" s="15"/>
      <c r="H1095" s="51">
        <f>SUM(H1096)</f>
        <v>0</v>
      </c>
      <c r="I1095" s="51">
        <f>SUM(I1096)</f>
        <v>78618.18</v>
      </c>
      <c r="J1095" s="51">
        <f>SUM(J1096)</f>
        <v>0</v>
      </c>
      <c r="K1095" s="53">
        <f t="shared" si="24"/>
        <v>0</v>
      </c>
      <c r="L1095" s="16"/>
    </row>
    <row r="1096" spans="1:12" ht="12.75">
      <c r="A1096" s="9">
        <v>1090</v>
      </c>
      <c r="B1096" s="9"/>
      <c r="C1096" s="9"/>
      <c r="D1096" s="9"/>
      <c r="E1096" s="14" t="s">
        <v>594</v>
      </c>
      <c r="F1096" s="15"/>
      <c r="G1096" s="15"/>
      <c r="H1096" s="51"/>
      <c r="I1096" s="51">
        <v>78618.18</v>
      </c>
      <c r="J1096" s="51">
        <v>0</v>
      </c>
      <c r="K1096" s="53">
        <f t="shared" si="24"/>
        <v>0</v>
      </c>
      <c r="L1096" s="16"/>
    </row>
    <row r="1097" spans="1:12" ht="12.75">
      <c r="A1097" s="9">
        <v>1091</v>
      </c>
      <c r="B1097" s="9"/>
      <c r="C1097" s="9"/>
      <c r="D1097" s="9">
        <v>4216</v>
      </c>
      <c r="E1097" s="14" t="s">
        <v>274</v>
      </c>
      <c r="F1097" s="15"/>
      <c r="G1097" s="15"/>
      <c r="H1097" s="51">
        <f>SUM(H1098)</f>
        <v>0</v>
      </c>
      <c r="I1097" s="51">
        <f>SUM(I1098)</f>
        <v>17503.82</v>
      </c>
      <c r="J1097" s="51">
        <f>SUM(J1098)</f>
        <v>0</v>
      </c>
      <c r="K1097" s="53">
        <f t="shared" si="24"/>
        <v>0</v>
      </c>
      <c r="L1097" s="16"/>
    </row>
    <row r="1098" spans="1:12" ht="12.75">
      <c r="A1098" s="9">
        <v>1092</v>
      </c>
      <c r="B1098" s="9"/>
      <c r="C1098" s="9"/>
      <c r="D1098" s="9"/>
      <c r="E1098" s="14" t="s">
        <v>594</v>
      </c>
      <c r="F1098" s="15"/>
      <c r="G1098" s="15"/>
      <c r="H1098" s="51"/>
      <c r="I1098" s="51">
        <v>17503.82</v>
      </c>
      <c r="J1098" s="51">
        <v>0</v>
      </c>
      <c r="K1098" s="53">
        <f aca="true" t="shared" si="26" ref="K1098:K1129">SUM(J1098/I1098)*100</f>
        <v>0</v>
      </c>
      <c r="L1098" s="16"/>
    </row>
    <row r="1099" spans="1:12" ht="12.75">
      <c r="A1099" s="9">
        <v>1093</v>
      </c>
      <c r="B1099" s="9"/>
      <c r="C1099" s="9"/>
      <c r="D1099" s="9">
        <v>4270</v>
      </c>
      <c r="E1099" s="14" t="s">
        <v>277</v>
      </c>
      <c r="F1099" s="15"/>
      <c r="G1099" s="15">
        <f>SUM(G1100)</f>
        <v>0</v>
      </c>
      <c r="H1099" s="51">
        <f>SUM(H1100)</f>
        <v>20000</v>
      </c>
      <c r="I1099" s="51">
        <f>SUM(I1100:I1101)</f>
        <v>23000</v>
      </c>
      <c r="J1099" s="51">
        <f>SUM(J1100:J1101)</f>
        <v>2597.9</v>
      </c>
      <c r="K1099" s="53">
        <f t="shared" si="26"/>
        <v>11.295217391304348</v>
      </c>
      <c r="L1099" s="16"/>
    </row>
    <row r="1100" spans="1:12" ht="25.5">
      <c r="A1100" s="9">
        <v>1094</v>
      </c>
      <c r="B1100" s="9"/>
      <c r="C1100" s="9"/>
      <c r="D1100" s="9"/>
      <c r="E1100" s="59" t="s">
        <v>293</v>
      </c>
      <c r="F1100" s="15"/>
      <c r="G1100" s="15"/>
      <c r="H1100" s="51">
        <v>20000</v>
      </c>
      <c r="I1100" s="51">
        <v>20000</v>
      </c>
      <c r="J1100" s="51">
        <v>2597.9</v>
      </c>
      <c r="K1100" s="53">
        <f t="shared" si="26"/>
        <v>12.989500000000001</v>
      </c>
      <c r="L1100" s="16"/>
    </row>
    <row r="1101" spans="1:12" ht="12.75">
      <c r="A1101" s="9">
        <v>1095</v>
      </c>
      <c r="B1101" s="9"/>
      <c r="C1101" s="9"/>
      <c r="D1101" s="9"/>
      <c r="E1101" s="59" t="s">
        <v>585</v>
      </c>
      <c r="F1101" s="15"/>
      <c r="G1101" s="15"/>
      <c r="H1101" s="51">
        <v>0</v>
      </c>
      <c r="I1101" s="51">
        <v>3000</v>
      </c>
      <c r="J1101" s="51">
        <v>0</v>
      </c>
      <c r="K1101" s="53">
        <f t="shared" si="26"/>
        <v>0</v>
      </c>
      <c r="L1101" s="16"/>
    </row>
    <row r="1102" spans="1:12" ht="12.75">
      <c r="A1102" s="9">
        <v>1096</v>
      </c>
      <c r="B1102" s="9" t="s">
        <v>264</v>
      </c>
      <c r="C1102" s="9" t="s">
        <v>265</v>
      </c>
      <c r="D1102" s="9">
        <v>4300</v>
      </c>
      <c r="E1102" s="14" t="s">
        <v>327</v>
      </c>
      <c r="F1102" s="15">
        <f>SUM(F1103:F1103)</f>
        <v>23000</v>
      </c>
      <c r="G1102" s="15">
        <f>SUM(G1103)</f>
        <v>75000</v>
      </c>
      <c r="H1102" s="51">
        <f>SUM(H1103)</f>
        <v>75000</v>
      </c>
      <c r="I1102" s="51">
        <f>SUM(I1103:I1105)</f>
        <v>222760</v>
      </c>
      <c r="J1102" s="51">
        <f>SUM(J1103:J1105)</f>
        <v>49800.33</v>
      </c>
      <c r="K1102" s="53">
        <f t="shared" si="26"/>
        <v>22.356046866582872</v>
      </c>
      <c r="L1102" s="16">
        <f>SUM(L1103:L1103)</f>
        <v>10000</v>
      </c>
    </row>
    <row r="1103" spans="1:18" ht="27" customHeight="1">
      <c r="A1103" s="9">
        <v>1097</v>
      </c>
      <c r="B1103" s="9" t="s">
        <v>264</v>
      </c>
      <c r="C1103" s="9" t="s">
        <v>265</v>
      </c>
      <c r="D1103" s="9"/>
      <c r="E1103" s="14" t="s">
        <v>523</v>
      </c>
      <c r="F1103" s="15">
        <v>23000</v>
      </c>
      <c r="G1103" s="15">
        <v>75000</v>
      </c>
      <c r="H1103" s="51">
        <v>75000</v>
      </c>
      <c r="I1103" s="51">
        <v>72000</v>
      </c>
      <c r="J1103" s="51">
        <v>32960.33</v>
      </c>
      <c r="K1103" s="53">
        <f t="shared" si="26"/>
        <v>45.77823611111111</v>
      </c>
      <c r="L1103" s="16">
        <v>10000</v>
      </c>
      <c r="R1103" s="1">
        <v>3</v>
      </c>
    </row>
    <row r="1104" spans="1:12" ht="27" customHeight="1">
      <c r="A1104" s="9">
        <v>1098</v>
      </c>
      <c r="B1104" s="9"/>
      <c r="C1104" s="9"/>
      <c r="D1104" s="9"/>
      <c r="E1104" s="14" t="s">
        <v>593</v>
      </c>
      <c r="F1104" s="15"/>
      <c r="G1104" s="15"/>
      <c r="H1104" s="51">
        <v>0</v>
      </c>
      <c r="I1104" s="51">
        <v>70760</v>
      </c>
      <c r="J1104" s="51">
        <v>16840</v>
      </c>
      <c r="K1104" s="53">
        <f t="shared" si="26"/>
        <v>23.798756359525157</v>
      </c>
      <c r="L1104" s="16"/>
    </row>
    <row r="1105" spans="1:12" ht="27" customHeight="1">
      <c r="A1105" s="9">
        <v>1099</v>
      </c>
      <c r="B1105" s="9"/>
      <c r="C1105" s="9"/>
      <c r="D1105" s="9"/>
      <c r="E1105" s="14" t="s">
        <v>593</v>
      </c>
      <c r="F1105" s="15"/>
      <c r="G1105" s="15"/>
      <c r="H1105" s="51"/>
      <c r="I1105" s="51">
        <v>80000</v>
      </c>
      <c r="J1105" s="51">
        <v>0</v>
      </c>
      <c r="K1105" s="53">
        <f t="shared" si="26"/>
        <v>0</v>
      </c>
      <c r="L1105" s="16"/>
    </row>
    <row r="1106" spans="1:12" ht="18.75" customHeight="1">
      <c r="A1106" s="9">
        <v>1100</v>
      </c>
      <c r="B1106" s="9"/>
      <c r="C1106" s="9"/>
      <c r="D1106" s="9">
        <v>4305</v>
      </c>
      <c r="E1106" s="14" t="s">
        <v>327</v>
      </c>
      <c r="F1106" s="15"/>
      <c r="G1106" s="15"/>
      <c r="H1106" s="51">
        <f>SUM(H1107)</f>
        <v>0</v>
      </c>
      <c r="I1106" s="51">
        <f>SUM(I1107)</f>
        <v>129855.23</v>
      </c>
      <c r="J1106" s="51">
        <f>SUM(J1107)</f>
        <v>0</v>
      </c>
      <c r="K1106" s="53">
        <f t="shared" si="26"/>
        <v>0</v>
      </c>
      <c r="L1106" s="16"/>
    </row>
    <row r="1107" spans="1:12" ht="15" customHeight="1">
      <c r="A1107" s="9">
        <v>1101</v>
      </c>
      <c r="B1107" s="9"/>
      <c r="C1107" s="9"/>
      <c r="D1107" s="9"/>
      <c r="E1107" s="14" t="s">
        <v>660</v>
      </c>
      <c r="F1107" s="15"/>
      <c r="G1107" s="15"/>
      <c r="H1107" s="51">
        <v>0</v>
      </c>
      <c r="I1107" s="51">
        <v>129855.23</v>
      </c>
      <c r="J1107" s="51">
        <v>0</v>
      </c>
      <c r="K1107" s="53">
        <f t="shared" si="26"/>
        <v>0</v>
      </c>
      <c r="L1107" s="16"/>
    </row>
    <row r="1108" spans="1:12" ht="16.5" customHeight="1">
      <c r="A1108" s="9">
        <v>1102</v>
      </c>
      <c r="B1108" s="9"/>
      <c r="C1108" s="9"/>
      <c r="D1108" s="9">
        <v>4306</v>
      </c>
      <c r="E1108" s="14" t="s">
        <v>327</v>
      </c>
      <c r="F1108" s="15"/>
      <c r="G1108" s="15"/>
      <c r="H1108" s="51">
        <f>SUM(H1109)</f>
        <v>0</v>
      </c>
      <c r="I1108" s="51">
        <f>SUM(I1109)</f>
        <v>28911.4</v>
      </c>
      <c r="J1108" s="51">
        <f>SUM(J1109)</f>
        <v>0</v>
      </c>
      <c r="K1108" s="53">
        <f t="shared" si="26"/>
        <v>0</v>
      </c>
      <c r="L1108" s="16"/>
    </row>
    <row r="1109" spans="1:12" ht="15" customHeight="1">
      <c r="A1109" s="9">
        <v>1103</v>
      </c>
      <c r="B1109" s="9"/>
      <c r="C1109" s="9"/>
      <c r="D1109" s="9"/>
      <c r="E1109" s="14" t="s">
        <v>586</v>
      </c>
      <c r="F1109" s="15"/>
      <c r="G1109" s="15"/>
      <c r="H1109" s="51">
        <v>0</v>
      </c>
      <c r="I1109" s="51">
        <v>28911.4</v>
      </c>
      <c r="J1109" s="51">
        <v>0</v>
      </c>
      <c r="K1109" s="53">
        <f t="shared" si="26"/>
        <v>0</v>
      </c>
      <c r="L1109" s="16"/>
    </row>
    <row r="1110" spans="1:12" ht="12" customHeight="1">
      <c r="A1110" s="9">
        <v>1104</v>
      </c>
      <c r="B1110" s="9" t="s">
        <v>264</v>
      </c>
      <c r="C1110" s="9" t="s">
        <v>265</v>
      </c>
      <c r="D1110" s="9">
        <v>4430</v>
      </c>
      <c r="E1110" s="14" t="s">
        <v>328</v>
      </c>
      <c r="F1110" s="15">
        <f>SUM(F1111)</f>
        <v>8000</v>
      </c>
      <c r="G1110" s="15">
        <f>SUM(G1111)</f>
        <v>10000</v>
      </c>
      <c r="H1110" s="51">
        <f>SUM(H1111)</f>
        <v>10000</v>
      </c>
      <c r="I1110" s="51">
        <f>SUM(I1111)</f>
        <v>10000</v>
      </c>
      <c r="J1110" s="51">
        <f>SUM(J1111)</f>
        <v>0</v>
      </c>
      <c r="K1110" s="53">
        <f t="shared" si="26"/>
        <v>0</v>
      </c>
      <c r="L1110" s="16">
        <f>SUM(L1111)</f>
        <v>0</v>
      </c>
    </row>
    <row r="1111" spans="1:12" ht="12.75">
      <c r="A1111" s="9">
        <v>1105</v>
      </c>
      <c r="B1111" s="9" t="s">
        <v>264</v>
      </c>
      <c r="C1111" s="9" t="s">
        <v>265</v>
      </c>
      <c r="D1111" s="9"/>
      <c r="E1111" s="14" t="s">
        <v>230</v>
      </c>
      <c r="F1111" s="15">
        <v>8000</v>
      </c>
      <c r="G1111" s="15">
        <v>10000</v>
      </c>
      <c r="H1111" s="51">
        <v>10000</v>
      </c>
      <c r="I1111" s="51">
        <v>10000</v>
      </c>
      <c r="J1111" s="51">
        <v>0</v>
      </c>
      <c r="K1111" s="53">
        <f t="shared" si="26"/>
        <v>0</v>
      </c>
      <c r="L1111" s="16"/>
    </row>
    <row r="1112" spans="1:12" ht="18" customHeight="1">
      <c r="A1112" s="9">
        <v>1106</v>
      </c>
      <c r="B1112" s="9"/>
      <c r="C1112" s="9"/>
      <c r="D1112" s="9">
        <v>6050</v>
      </c>
      <c r="E1112" s="14" t="s">
        <v>329</v>
      </c>
      <c r="F1112" s="15">
        <f>SUM(F1113:F1113)</f>
        <v>225000</v>
      </c>
      <c r="G1112" s="43">
        <f>SUM(G1113:G1113)</f>
        <v>470000</v>
      </c>
      <c r="H1112" s="52">
        <f>SUM(H1113:H1113)</f>
        <v>1080000</v>
      </c>
      <c r="I1112" s="52">
        <f>SUM(I1113:I1113)</f>
        <v>994073.38</v>
      </c>
      <c r="J1112" s="52">
        <f>SUM(J1113:J1113)</f>
        <v>0</v>
      </c>
      <c r="K1112" s="53">
        <f t="shared" si="26"/>
        <v>0</v>
      </c>
      <c r="L1112" s="16">
        <f>SUM(L1113:L1113)</f>
        <v>20000</v>
      </c>
    </row>
    <row r="1113" spans="1:12" ht="12.75">
      <c r="A1113" s="9">
        <v>1107</v>
      </c>
      <c r="B1113" s="9"/>
      <c r="C1113" s="9"/>
      <c r="D1113" s="9"/>
      <c r="E1113" s="42" t="s">
        <v>108</v>
      </c>
      <c r="F1113" s="43">
        <v>225000</v>
      </c>
      <c r="G1113" s="43">
        <v>470000</v>
      </c>
      <c r="H1113" s="52">
        <v>1080000</v>
      </c>
      <c r="I1113" s="52">
        <v>994073.38</v>
      </c>
      <c r="J1113" s="52">
        <v>0</v>
      </c>
      <c r="K1113" s="53">
        <f t="shared" si="26"/>
        <v>0</v>
      </c>
      <c r="L1113" s="16">
        <v>20000</v>
      </c>
    </row>
    <row r="1114" spans="1:12" ht="12.75">
      <c r="A1114" s="9">
        <v>1108</v>
      </c>
      <c r="B1114" s="9"/>
      <c r="C1114" s="9"/>
      <c r="D1114" s="9">
        <v>6055</v>
      </c>
      <c r="E1114" s="14" t="s">
        <v>329</v>
      </c>
      <c r="F1114" s="43"/>
      <c r="G1114" s="43"/>
      <c r="H1114" s="52">
        <f>SUM(H1115)</f>
        <v>0</v>
      </c>
      <c r="I1114" s="52">
        <f>SUM(I1115)</f>
        <v>3492495.98</v>
      </c>
      <c r="J1114" s="52">
        <f>SUM(J1115)</f>
        <v>0</v>
      </c>
      <c r="K1114" s="53">
        <f t="shared" si="26"/>
        <v>0</v>
      </c>
      <c r="L1114" s="16"/>
    </row>
    <row r="1115" spans="1:12" ht="25.5">
      <c r="A1115" s="9">
        <v>1109</v>
      </c>
      <c r="B1115" s="9"/>
      <c r="C1115" s="9"/>
      <c r="D1115" s="9"/>
      <c r="E1115" s="42" t="s">
        <v>659</v>
      </c>
      <c r="F1115" s="43"/>
      <c r="G1115" s="43"/>
      <c r="H1115" s="52">
        <v>0</v>
      </c>
      <c r="I1115" s="52">
        <v>3492495.98</v>
      </c>
      <c r="J1115" s="52">
        <v>0</v>
      </c>
      <c r="K1115" s="53">
        <f t="shared" si="26"/>
        <v>0</v>
      </c>
      <c r="L1115" s="16"/>
    </row>
    <row r="1116" spans="1:12" ht="12.75">
      <c r="A1116" s="9">
        <v>1110</v>
      </c>
      <c r="B1116" s="9"/>
      <c r="C1116" s="9"/>
      <c r="D1116" s="9">
        <v>6056</v>
      </c>
      <c r="E1116" s="14" t="s">
        <v>329</v>
      </c>
      <c r="F1116" s="43"/>
      <c r="G1116" s="43"/>
      <c r="H1116" s="52">
        <f>SUM(H1117)</f>
        <v>0</v>
      </c>
      <c r="I1116" s="52">
        <f>SUM(I1117)</f>
        <v>777581.02</v>
      </c>
      <c r="J1116" s="52">
        <f>SUM(J1117)</f>
        <v>0</v>
      </c>
      <c r="K1116" s="53">
        <f t="shared" si="26"/>
        <v>0</v>
      </c>
      <c r="L1116" s="16"/>
    </row>
    <row r="1117" spans="1:12" ht="25.5">
      <c r="A1117" s="9">
        <v>1111</v>
      </c>
      <c r="B1117" s="9"/>
      <c r="C1117" s="9"/>
      <c r="D1117" s="9"/>
      <c r="E1117" s="42" t="s">
        <v>587</v>
      </c>
      <c r="F1117" s="43"/>
      <c r="G1117" s="43"/>
      <c r="H1117" s="52">
        <v>0</v>
      </c>
      <c r="I1117" s="52">
        <v>777581.02</v>
      </c>
      <c r="J1117" s="52">
        <v>0</v>
      </c>
      <c r="K1117" s="53">
        <f t="shared" si="26"/>
        <v>0</v>
      </c>
      <c r="L1117" s="16"/>
    </row>
    <row r="1118" spans="1:12" ht="12.75">
      <c r="A1118" s="9">
        <v>1112</v>
      </c>
      <c r="B1118" s="9"/>
      <c r="C1118" s="13">
        <v>92695</v>
      </c>
      <c r="D1118" s="13" t="s">
        <v>266</v>
      </c>
      <c r="E1118" s="18" t="s">
        <v>65</v>
      </c>
      <c r="F1118" s="15">
        <f>SUM(F1119)</f>
        <v>12500</v>
      </c>
      <c r="G1118" s="19">
        <f>SUM(G1119+G1121+G1124+G1126)</f>
        <v>84000</v>
      </c>
      <c r="H1118" s="53">
        <f>SUM(H1119+H1121+H1124+H1126)</f>
        <v>112000</v>
      </c>
      <c r="I1118" s="53">
        <f>SUM(I1119+I1121+I1124+I1126)</f>
        <v>112000</v>
      </c>
      <c r="J1118" s="53">
        <f>SUM(J1119+J1121+J1124+J1126)</f>
        <v>28082.090000000004</v>
      </c>
      <c r="K1118" s="53">
        <f t="shared" si="26"/>
        <v>25.073294642857146</v>
      </c>
      <c r="L1118" s="16"/>
    </row>
    <row r="1119" spans="1:12" ht="25.5">
      <c r="A1119" s="9">
        <v>1113</v>
      </c>
      <c r="B1119" s="9"/>
      <c r="C1119" s="9"/>
      <c r="D1119" s="9">
        <v>2820</v>
      </c>
      <c r="E1119" s="14" t="s">
        <v>249</v>
      </c>
      <c r="F1119" s="15">
        <f>SUM(F1120)</f>
        <v>12500</v>
      </c>
      <c r="G1119" s="15">
        <f>SUM(G1120)</f>
        <v>18000</v>
      </c>
      <c r="H1119" s="51">
        <f>SUM(H1120)</f>
        <v>20000</v>
      </c>
      <c r="I1119" s="51">
        <f>SUM(I1120)</f>
        <v>20000</v>
      </c>
      <c r="J1119" s="51">
        <f>SUM(J1120)</f>
        <v>0</v>
      </c>
      <c r="K1119" s="53">
        <f t="shared" si="26"/>
        <v>0</v>
      </c>
      <c r="L1119" s="16"/>
    </row>
    <row r="1120" spans="1:12" ht="25.5">
      <c r="A1120" s="9">
        <v>1114</v>
      </c>
      <c r="B1120" s="9"/>
      <c r="C1120" s="9"/>
      <c r="D1120" s="9"/>
      <c r="E1120" s="14" t="s">
        <v>129</v>
      </c>
      <c r="F1120" s="15">
        <v>12500</v>
      </c>
      <c r="G1120" s="15">
        <v>18000</v>
      </c>
      <c r="H1120" s="51">
        <v>20000</v>
      </c>
      <c r="I1120" s="51">
        <v>20000</v>
      </c>
      <c r="J1120" s="51">
        <v>0</v>
      </c>
      <c r="K1120" s="53">
        <f t="shared" si="26"/>
        <v>0</v>
      </c>
      <c r="L1120" s="16"/>
    </row>
    <row r="1121" spans="1:12" ht="12.75">
      <c r="A1121" s="9">
        <v>1115</v>
      </c>
      <c r="B1121" s="9"/>
      <c r="C1121" s="9"/>
      <c r="D1121" s="9">
        <v>4170</v>
      </c>
      <c r="E1121" s="14" t="s">
        <v>245</v>
      </c>
      <c r="F1121" s="15"/>
      <c r="G1121" s="15">
        <f>SUM(G1122)</f>
        <v>60000</v>
      </c>
      <c r="H1121" s="51">
        <f>SUM(H1122+H1123)</f>
        <v>86000</v>
      </c>
      <c r="I1121" s="51">
        <f>SUM(I1122+I1123)</f>
        <v>86000</v>
      </c>
      <c r="J1121" s="51">
        <f>SUM(J1122+J1123)</f>
        <v>25894.440000000002</v>
      </c>
      <c r="K1121" s="53">
        <f t="shared" si="26"/>
        <v>30.109813953488374</v>
      </c>
      <c r="L1121" s="16"/>
    </row>
    <row r="1122" spans="1:12" ht="12.75">
      <c r="A1122" s="9">
        <v>1116</v>
      </c>
      <c r="B1122" s="9"/>
      <c r="C1122" s="9"/>
      <c r="D1122" s="9"/>
      <c r="E1122" s="14" t="s">
        <v>765</v>
      </c>
      <c r="F1122" s="15"/>
      <c r="G1122" s="15">
        <v>60000</v>
      </c>
      <c r="H1122" s="51">
        <v>70000</v>
      </c>
      <c r="I1122" s="51">
        <v>70000</v>
      </c>
      <c r="J1122" s="51">
        <v>22521.22</v>
      </c>
      <c r="K1122" s="53">
        <f t="shared" si="26"/>
        <v>32.17317142857143</v>
      </c>
      <c r="L1122" s="16"/>
    </row>
    <row r="1123" spans="1:12" ht="25.5">
      <c r="A1123" s="9">
        <v>1117</v>
      </c>
      <c r="B1123" s="9"/>
      <c r="C1123" s="9"/>
      <c r="D1123" s="9"/>
      <c r="E1123" s="14" t="s">
        <v>764</v>
      </c>
      <c r="F1123" s="15"/>
      <c r="G1123" s="15"/>
      <c r="H1123" s="51">
        <v>16000</v>
      </c>
      <c r="I1123" s="51">
        <v>16000</v>
      </c>
      <c r="J1123" s="51">
        <v>3373.22</v>
      </c>
      <c r="K1123" s="53">
        <f t="shared" si="26"/>
        <v>21.082625</v>
      </c>
      <c r="L1123" s="16"/>
    </row>
    <row r="1124" spans="1:12" ht="12.75">
      <c r="A1124" s="9">
        <v>1118</v>
      </c>
      <c r="B1124" s="9"/>
      <c r="C1124" s="9"/>
      <c r="D1124" s="9">
        <v>4110</v>
      </c>
      <c r="E1124" s="14" t="s">
        <v>334</v>
      </c>
      <c r="F1124" s="15">
        <v>8500</v>
      </c>
      <c r="G1124" s="15">
        <f>SUM(G1125)</f>
        <v>5000</v>
      </c>
      <c r="H1124" s="51">
        <f>SUM(H1125)</f>
        <v>5000</v>
      </c>
      <c r="I1124" s="51">
        <f>SUM(I1125)</f>
        <v>5000</v>
      </c>
      <c r="J1124" s="51">
        <f>SUM(J1125)</f>
        <v>1971.16</v>
      </c>
      <c r="K1124" s="53">
        <f t="shared" si="26"/>
        <v>39.4232</v>
      </c>
      <c r="L1124" s="16"/>
    </row>
    <row r="1125" spans="1:12" ht="12.75">
      <c r="A1125" s="9">
        <v>1119</v>
      </c>
      <c r="B1125" s="9"/>
      <c r="C1125" s="9"/>
      <c r="D1125" s="9"/>
      <c r="E1125" s="14" t="s">
        <v>334</v>
      </c>
      <c r="F1125" s="15"/>
      <c r="G1125" s="15">
        <v>5000</v>
      </c>
      <c r="H1125" s="51">
        <v>5000</v>
      </c>
      <c r="I1125" s="51">
        <v>5000</v>
      </c>
      <c r="J1125" s="51">
        <v>1971.16</v>
      </c>
      <c r="K1125" s="53">
        <f t="shared" si="26"/>
        <v>39.4232</v>
      </c>
      <c r="L1125" s="16"/>
    </row>
    <row r="1126" spans="1:12" ht="12.75">
      <c r="A1126" s="9">
        <v>1120</v>
      </c>
      <c r="B1126" s="9"/>
      <c r="C1126" s="9"/>
      <c r="D1126" s="9">
        <v>4120</v>
      </c>
      <c r="E1126" s="14" t="s">
        <v>335</v>
      </c>
      <c r="F1126" s="15">
        <v>1200</v>
      </c>
      <c r="G1126" s="15">
        <f>SUM(G1127)</f>
        <v>1000</v>
      </c>
      <c r="H1126" s="51">
        <f>SUM(H1127)</f>
        <v>1000</v>
      </c>
      <c r="I1126" s="51">
        <f>SUM(I1127)</f>
        <v>1000</v>
      </c>
      <c r="J1126" s="51">
        <f>SUM(J1127)</f>
        <v>216.49</v>
      </c>
      <c r="K1126" s="53">
        <f t="shared" si="26"/>
        <v>21.649</v>
      </c>
      <c r="L1126" s="16"/>
    </row>
    <row r="1127" spans="1:12" ht="12.75">
      <c r="A1127" s="9">
        <v>1121</v>
      </c>
      <c r="B1127" s="9"/>
      <c r="C1127" s="9"/>
      <c r="D1127" s="9"/>
      <c r="E1127" s="14" t="s">
        <v>335</v>
      </c>
      <c r="F1127" s="15"/>
      <c r="G1127" s="15">
        <v>1000</v>
      </c>
      <c r="H1127" s="51">
        <v>1000</v>
      </c>
      <c r="I1127" s="51">
        <v>1000</v>
      </c>
      <c r="J1127" s="51">
        <v>216.49</v>
      </c>
      <c r="K1127" s="53">
        <f t="shared" si="26"/>
        <v>21.649</v>
      </c>
      <c r="L1127" s="16"/>
    </row>
    <row r="1128" spans="1:12" ht="12.75">
      <c r="A1128" s="9">
        <v>1122</v>
      </c>
      <c r="B1128" s="97" t="s">
        <v>39</v>
      </c>
      <c r="C1128" s="98"/>
      <c r="D1128" s="98"/>
      <c r="E1128" s="98"/>
      <c r="F1128" s="21" t="e">
        <f>SUM(#REF!+F1077+F1118)</f>
        <v>#REF!</v>
      </c>
      <c r="G1128" s="21">
        <f>SUM(G1077+G1118)</f>
        <v>671000</v>
      </c>
      <c r="H1128" s="54">
        <f>SUM(H1077+H1118)</f>
        <v>1335000</v>
      </c>
      <c r="I1128" s="54">
        <f>SUM(I1077+I1118+I1074)</f>
        <v>8501000</v>
      </c>
      <c r="J1128" s="54">
        <f>SUM(J1077+J1118+J1074)</f>
        <v>117219.57999999999</v>
      </c>
      <c r="K1128" s="53">
        <f t="shared" si="26"/>
        <v>1.3788916598047287</v>
      </c>
      <c r="L1128" s="22" t="e">
        <f>SUM(#REF!+L1077+#REF!)</f>
        <v>#REF!</v>
      </c>
    </row>
    <row r="1129" spans="1:12" ht="12.75">
      <c r="A1129" s="9">
        <v>1123</v>
      </c>
      <c r="B1129" s="101" t="s">
        <v>139</v>
      </c>
      <c r="C1129" s="101"/>
      <c r="D1129" s="101"/>
      <c r="E1129" s="101"/>
      <c r="F1129" s="21" t="e">
        <f>SUM(F47+F96+F124+F128+F228+F244+#REF!+F322+F326+F337+F755+F796+F906+F959+F1001+F1073+F1128)</f>
        <v>#REF!</v>
      </c>
      <c r="G1129" s="21" t="e">
        <f>SUM(G47+G96+G124+G128+G228+G244+G322+G326+G337+G755+G796+G906+G959+G1001+G1073+G1128+G759)</f>
        <v>#REF!</v>
      </c>
      <c r="H1129" s="54">
        <f>SUM(H47+H96+H124+H128+H228+H244+H322+H326+H337+H755+H796+H906+H959+H1001+H1073+H1128+H759)</f>
        <v>80328086</v>
      </c>
      <c r="I1129" s="54">
        <f>SUM(I47+I96+I124+I128+I228+I244+I322+I326+I337+I755+I796+I906+I959+I1001+I1073+I1128+I759)</f>
        <v>87864640</v>
      </c>
      <c r="J1129" s="54">
        <f>SUM(J47+J96+J124+J128+J228+J244+J322+J326+J337+J755+J796+J906+J959+J1001+J1073+J1128+J759)</f>
        <v>29069409.84</v>
      </c>
      <c r="K1129" s="53">
        <f t="shared" si="26"/>
        <v>33.08430995676987</v>
      </c>
      <c r="L1129" s="22" t="e">
        <f>SUM(L47+L96+L124+L128+L228+L244+#REF!+L322+L326+L337+L755+L796+L906+L959+L1001+L1073+L1128)</f>
        <v>#REF!</v>
      </c>
    </row>
    <row r="1130" ht="12.75">
      <c r="A1130" s="6"/>
    </row>
    <row r="1132" ht="12.75">
      <c r="E1132" s="40"/>
    </row>
  </sheetData>
  <mergeCells count="18">
    <mergeCell ref="A3:E3"/>
    <mergeCell ref="B1129:E1129"/>
    <mergeCell ref="B47:E47"/>
    <mergeCell ref="B96:E96"/>
    <mergeCell ref="B124:E124"/>
    <mergeCell ref="B128:E128"/>
    <mergeCell ref="B228:E228"/>
    <mergeCell ref="B244:E244"/>
    <mergeCell ref="B322:E322"/>
    <mergeCell ref="B1073:E1073"/>
    <mergeCell ref="B1128:E1128"/>
    <mergeCell ref="B906:E906"/>
    <mergeCell ref="B959:E959"/>
    <mergeCell ref="B1001:E1001"/>
    <mergeCell ref="B337:E337"/>
    <mergeCell ref="B755:E755"/>
    <mergeCell ref="B796:E796"/>
    <mergeCell ref="B326:E326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landscape" paperSize="9" scale="8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2009-08-04T09:48:20Z</cp:lastPrinted>
  <dcterms:created xsi:type="dcterms:W3CDTF">2001-08-02T07:18:30Z</dcterms:created>
  <dcterms:modified xsi:type="dcterms:W3CDTF">2009-08-12T13:01:59Z</dcterms:modified>
  <cp:category/>
  <cp:version/>
  <cp:contentType/>
  <cp:contentStatus/>
</cp:coreProperties>
</file>