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firstSheet="1" activeTab="7"/>
  </bookViews>
  <sheets>
    <sheet name="Zarz. wrzesień" sheetId="1" r:id="rId1"/>
    <sheet name="RG wrzes" sheetId="2" r:id="rId2"/>
    <sheet name="RG IX06" sheetId="3" r:id="rId3"/>
    <sheet name="Zarz X" sheetId="4" r:id="rId4"/>
    <sheet name="Zarz XI" sheetId="5" r:id="rId5"/>
    <sheet name="czerwiec zarz" sheetId="6" r:id="rId6"/>
    <sheet name="RG X" sheetId="7" r:id="rId7"/>
    <sheet name="Zarz IV" sheetId="8" r:id="rId8"/>
    <sheet name="Zarz XII" sheetId="9" r:id="rId9"/>
    <sheet name="dod zm VI przedsz" sheetId="10" r:id="rId10"/>
    <sheet name="RG list" sheetId="11" r:id="rId11"/>
    <sheet name="Zarz VIII" sheetId="12" r:id="rId12"/>
    <sheet name="RG wrzesień" sheetId="13" r:id="rId13"/>
    <sheet name="Zarz W wrzesień" sheetId="14" r:id="rId14"/>
    <sheet name="ZW list" sheetId="15" r:id="rId15"/>
    <sheet name="wrzesien" sheetId="16" r:id="rId16"/>
  </sheets>
  <definedNames>
    <definedName name="_xlnm.Print_Area" localSheetId="1">'RG wrzes'!$A$4:$G$42</definedName>
    <definedName name="_xlnm.Print_Area" localSheetId="15">'wrzesien'!$A$1:$G$47</definedName>
    <definedName name="_xlnm.Print_Area" localSheetId="7">'Zarz IV'!$A$2:$N$158</definedName>
    <definedName name="_xlnm.Print_Area" localSheetId="4">'Zarz XI'!$A$1:$G$189</definedName>
    <definedName name="_xlnm.Print_Area" localSheetId="0">'Zarz. wrzesień'!$A$3:$H$191</definedName>
    <definedName name="_xlnm.Print_Area" localSheetId="14">'ZW list'!$A$1:$G$46</definedName>
  </definedNames>
  <calcPr fullCalcOnLoad="1"/>
</workbook>
</file>

<file path=xl/sharedStrings.xml><?xml version="1.0" encoding="utf-8"?>
<sst xmlns="http://schemas.openxmlformats.org/spreadsheetml/2006/main" count="1399" uniqueCount="304">
  <si>
    <t>Dz</t>
  </si>
  <si>
    <t>§</t>
  </si>
  <si>
    <t>Zadanie</t>
  </si>
  <si>
    <t>Zmniejszenie</t>
  </si>
  <si>
    <t>Zwiększenie</t>
  </si>
  <si>
    <t>Rozdz</t>
  </si>
  <si>
    <t>Wójt Gminy Michałowice</t>
  </si>
  <si>
    <t>Oświata i wychowanie</t>
  </si>
  <si>
    <t>Zakup usług pozostałych</t>
  </si>
  <si>
    <t>Podróże służbowe krajowe</t>
  </si>
  <si>
    <t>80101 - Szkoły podstawowe : Razem</t>
  </si>
  <si>
    <t>Zakup materiałów i wyposażenia</t>
  </si>
  <si>
    <t>80110 - Gimnazja : Razem</t>
  </si>
  <si>
    <t>80120 - Licea ogólnokształcące : Razem</t>
  </si>
  <si>
    <t>Zespół Obsługi Ekonomiczno-Administracyjnej Szkół Gminy Michałowice zwraca się z prośbą o wyrażenie zgody na dokonanie zmian w planie wydatków budżetowych do załącznika nr 2 uchwały Rady Gminy Nr  XVIII/125/04 z 25 marca 2004 r. w sprawie uchwalenia budżetu gminy Michałowice na 2004 rok w następujący sposób:</t>
  </si>
  <si>
    <t>wyjazdy służbowe związane z organizowanymi wycieczkami szkolnymi Nowa Wieś</t>
  </si>
  <si>
    <t>Michałowice, 2004.09.10</t>
  </si>
  <si>
    <t>Zakup leków i materiałów medycznych</t>
  </si>
  <si>
    <t>Zakup usług remontowych</t>
  </si>
  <si>
    <t>konserwacja sprzętu znajdującego się w szkole w Komorowie</t>
  </si>
  <si>
    <t>konserwacja sprzętu znajdującego się w szkole w Nowej Wsi</t>
  </si>
  <si>
    <t>z przeznaczeniem na konserwcję sprzętu Nowa Wieś</t>
  </si>
  <si>
    <t>z przeznaczeniem na zakup krzeseł,leków i materiałów med.M-ce</t>
  </si>
  <si>
    <t>z przeznaczeniem na dowóz dzieci z gimnazjum i dziecka niepełnosprawnego ponadgimnazjalnego -Komorów</t>
  </si>
  <si>
    <t>80113 - Dowożenie uczniów do szkół : Razem</t>
  </si>
  <si>
    <t>Zakup energii</t>
  </si>
  <si>
    <t>zabezpieczenie środków za energię elektr.i gaz Komorów</t>
  </si>
  <si>
    <t>na dowóz dzieci do szkół PKS-em - Komorów</t>
  </si>
  <si>
    <t xml:space="preserve">na pokrycie wydatków związanych z opłatami za energię elktryczną i gaz </t>
  </si>
  <si>
    <t>na dowóz dziecka niepełnosprawnego do szkoły ponadgimnazjalnej</t>
  </si>
  <si>
    <t>na zakup krzeseł do sal lekcyjnych Michałowice</t>
  </si>
  <si>
    <t>z przeznaczeniem na konserwcję sprzętu Komorów</t>
  </si>
  <si>
    <t>z przeznaczeniem na zakup materiałów dla potrzeb szkoły oraz energię elktryczą i gaz Komorów</t>
  </si>
  <si>
    <t xml:space="preserve">z przeznaczeniem na podróże służbowe krajowe związane z organizowanymi wycieczkami szkolnymiNowa Wieś </t>
  </si>
  <si>
    <t xml:space="preserve">zabezpieczenie środków za zużycie energii elektrycznej i gazu </t>
  </si>
  <si>
    <t>do gabinetu lekarskiego i stomatologicznego w Michałowicach</t>
  </si>
  <si>
    <t>zakup materiałów dla potrzeb szkoły w Komorowie</t>
  </si>
  <si>
    <t>Michałowice</t>
  </si>
  <si>
    <t>Komorów</t>
  </si>
  <si>
    <t>Nowa Wieś</t>
  </si>
  <si>
    <t>Wpłaty na PFRON</t>
  </si>
  <si>
    <t>Nagrody i wydatki osobowe niezalicz.do wynagr</t>
  </si>
  <si>
    <t>Wynagrodzenia osobowe pracowników</t>
  </si>
  <si>
    <t>Składki na ubezpieczenia społeczne</t>
  </si>
  <si>
    <t>Składki na fundusz pracy</t>
  </si>
  <si>
    <t>Podróże służbowe zagraniczne</t>
  </si>
  <si>
    <t>Zakup pomocy naukowych,dydaktycznych i książek</t>
  </si>
  <si>
    <t>"O" Michałowice</t>
  </si>
  <si>
    <t>Przedszkole Michałowice</t>
  </si>
  <si>
    <t>Zakup usług zdrowotnych</t>
  </si>
  <si>
    <t>80104 - Przedszkola : Razem</t>
  </si>
  <si>
    <t>WYDATKI OGÓŁEM</t>
  </si>
  <si>
    <t>Dodatkowe wynagrodzenie roczne</t>
  </si>
  <si>
    <t>Przedszkole Nowa W</t>
  </si>
  <si>
    <t>Przedszkole Nowa Wieś</t>
  </si>
  <si>
    <t>Przedszkole "O" Nowa Wieś</t>
  </si>
  <si>
    <t>Nagrody i wydatki osobowe niezalicz.do wynagrodzeń</t>
  </si>
  <si>
    <t>"O" Komorów</t>
  </si>
  <si>
    <t>Zespół Obsługi Ekonomiczno-Administracyjnej Szkół Gminy Michałowice zwraca się z prośbą o wyrażenie zgody na dokonanie zmian w planie wydatków budżetowych do załącznika nr 2 uchwały Rady Gminy Nr  XXIX/245/05 z 21 marca 2005 r. w sprawie uchwalenia budżetu Gminy Michałowice na 2005 rok w następujący sposób:</t>
  </si>
  <si>
    <t>Stypendia dla uczniów</t>
  </si>
  <si>
    <t>Odpisy na zakładowy fundusz świadczeń socjalnych</t>
  </si>
  <si>
    <t>Wynagrodzenie bezosobowe</t>
  </si>
  <si>
    <t>80104- Przedszkola: Razem</t>
  </si>
  <si>
    <t>80103- Oddziały przedszkolne w szkołach podstawowych: Razem</t>
  </si>
  <si>
    <t>85415 - Pomoc materialna dla uczniów : Razem</t>
  </si>
  <si>
    <t>Zwiększyć</t>
  </si>
  <si>
    <t>Inne formy pomocy dla uczniów</t>
  </si>
  <si>
    <t>Dotacja podmiotowa z budżetu dla niepublicznej jednostki systemu oświaty</t>
  </si>
  <si>
    <t>80104- Przedszkola niepubliczne: Razem</t>
  </si>
  <si>
    <t>Edukacyjna opieka wychowawcza : Ogółem</t>
  </si>
  <si>
    <t>Oswiata i wychowanie : Ogółem</t>
  </si>
  <si>
    <t>OGÓŁEM WYDATKI</t>
  </si>
  <si>
    <t>ZOEAS/0114/ 56 /05</t>
  </si>
  <si>
    <t xml:space="preserve">       Zmiany w przedszkolach niepublicznych spowodowane są koniecznością uregulowania należności za 2004r Gminie Raszyn; zabezpieczeniem środków na bieżący zwrot dotacji gminom: Piastów, Raszyn, Pruszków- ze względu na zwiększoną liczbę dzieci z naszej gminy uczęszczających do przedszkoli w/w gmin; wprowadzeniem do budżetu nowego zadania -Przedszkole Integracyjne Nr 5 w Pruszkowie, zwiększenia od września o 15 dzieci w przedszkolu w Komorowie.</t>
  </si>
  <si>
    <t>Oświata i wychowanie : Ogółem</t>
  </si>
  <si>
    <t>szkoła Michałowice</t>
  </si>
  <si>
    <t>szkoła Komorów</t>
  </si>
  <si>
    <t>remont budynku szkolnego w Komorowie</t>
  </si>
  <si>
    <t>Nowa Wieś  2005.07.04</t>
  </si>
  <si>
    <t>Ze względu na zakres wykonywanych prac nastąpiło zmniejszenia środków finansowych na zadaniach remontowych, a zwiększenia na zadaniach inwestycyjnych.</t>
  </si>
  <si>
    <t>ZOEAS /0114/ 109 /05</t>
  </si>
  <si>
    <t>Wpłaty na Państwowy Fundusz Rehabilitacji Osób Niepełnosprawnych</t>
  </si>
  <si>
    <t>Nowa Wieś  2005.08.04</t>
  </si>
  <si>
    <t>ZOEAS /0114/ 122 /05</t>
  </si>
  <si>
    <t>Szkoła Nowa Wieś</t>
  </si>
  <si>
    <t>Ze względu na zakres wykonywanych prac nastąpiło zmniejszenia środków finansowych na zadaniu remont w szkole, a zwiększenia na zadaniu remont w przedszkolu.</t>
  </si>
  <si>
    <t>Nowa Wieś  2005.09.06</t>
  </si>
  <si>
    <t>Przedszkola niepubliczne w Pruszkowie dotacja za 2004r.</t>
  </si>
  <si>
    <t>80101- Szkoły podstawowe: Razem</t>
  </si>
  <si>
    <t>Zmniejszyć</t>
  </si>
  <si>
    <t>80110- Gimnazja:Razem</t>
  </si>
  <si>
    <t>Zespół Obsługi Ekonomiczno-Administracyjnej Szkół Gminy Michałowice na podstawie złożonego wniosku Dyrektora Szkoły w Nowej Wsi zwraca się z prośbą o wyrażenie zgody na dokonanie zmian w planie wydatków budżetowych do załącznika nr 2 uchwały Rady Gminy Nr  XXIX/245/05 z 21 marca 2005 r. w sprawie uchwalenia budżetu Gminy Michałowice na 2005 rok w następujący sposób:</t>
  </si>
  <si>
    <t>ZOEAS/0114/129/05</t>
  </si>
  <si>
    <t>Powyższe zmiany spowodowane są koniecznością zabezpieczenia środków finansowych na bieżące zakupy i usługi w Zespole Szkolno-Przedszkolnym w Nowej Wsi.</t>
  </si>
  <si>
    <t>80110- Gimnazja: Razem</t>
  </si>
  <si>
    <t>Nowa Wieś- szkoła podstawowa</t>
  </si>
  <si>
    <t>Nowa Wieś- gimnazjum</t>
  </si>
  <si>
    <t>85415- Pomoc materialna dla uczniów: Razem</t>
  </si>
  <si>
    <t xml:space="preserve">Zmiany spowodowane są koniecznością uregulowania należności za uczęszczanie dzieci do przedszkoli niepublicznych w Pruszkowie za 2004r. oraz zabezpieczenie środków niezbędnych na wypłaty stypendium naukowe i sportowe dla uczniów w szkole podstawowej i gimnazjum w Nowej Wsi. W związku z utworzeniem klasy sportowej zwiększa się środki finansowe celem pokrycia wydatków związanych z opłaceniem basenu. </t>
  </si>
  <si>
    <t>Nowa Wieś  2005.11.10</t>
  </si>
  <si>
    <t xml:space="preserve">Nagrody  i wyd. osobowe niezalicz.do wynagrodzeń </t>
  </si>
  <si>
    <t>Różne opłaty i składki</t>
  </si>
  <si>
    <t>80114-Zespoły obsługi ekonomiczno-administracyjnej szkół:Razem</t>
  </si>
  <si>
    <t>ZOEAS/0114/ 168/05</t>
  </si>
  <si>
    <t>Komorów (z przeznaczeniem na dodatki wiejskie, mieszkaniowe i pobory w oddziale przedszkolnym, zastępstwo- choroba nauczyciela)</t>
  </si>
  <si>
    <t>Komorów ( zwiększenie środków ze względu na zastępstwo za chorego nauczyciela)</t>
  </si>
  <si>
    <t>Nowa Wieś (z przeznaczeniem na dodatki wiejskie, mieszkaniowe, pobory i pochodne w oddziale przedszkolnym - zwiększenie etatu od września)</t>
  </si>
  <si>
    <t>Komorów ( z przeznaczeniem na ubezpieczenie planowanego zakupu samochodu służbowego)</t>
  </si>
  <si>
    <t>ZOEAS- zabezpieczenie środków na ubezpieczenie planowanego zakupu nowego samochodu służbowego dla potrzeb obsługi placówek oświatowych</t>
  </si>
  <si>
    <t>Zespół Obsługi Ekonomiczno-Administracyjnej Szkół Gminy Michałowice na podstawie złożonych wniosków Dyrektorów  zwraca się z prośbą o wyrażenie zgody na dokonanie zmian w planie wydatków budżetowych do załącznika nr 2 uchwały Rady Gminy Nr  XXIX/245/05 z 21 marca 2005 r. w sprawie uchwalenia budżetu Gminy Michałowice na 2005 rok w następujący sposób:</t>
  </si>
  <si>
    <t>Nowa Wieś (z przeznaczeniem na dodatki wiejskie, mieszkaniowe, pobory i pochodne w oddziale przedszkolnym - zwiększenie etatu od września 2006r)</t>
  </si>
  <si>
    <t>Nowa Wieś (zwiększenie etatu w oddziale przedszkolnym od IX 2006r)</t>
  </si>
  <si>
    <t xml:space="preserve">Przedszkole Niepubliczne w Komorowie </t>
  </si>
  <si>
    <t>Przedszkola Niepubliczne Miasto Stołeczne Warszawa</t>
  </si>
  <si>
    <t>Przedszkole Niepubliczne w Michałowicach</t>
  </si>
  <si>
    <t>Zespół Obsługi Ekonomiczno-Administracyjnej Szkół Gminy Michałowice na podstawie złożonych wniosków Dyrektorów zwraca się z prośbą o wyrażenie zgody na dokonanie zmian w planie wydatków budżetowych do załącznika nr 2 uchwały Rady Gminy Nr  XXIX/245/05 z 21 marca 2005 r. w sprawie uchwalenia budżetu Gminy Michałowice na 2005 rok w następujący sposób:</t>
  </si>
  <si>
    <t>Michałowice-z pzreznacz.na zakup pomocy dyd. i ksiązek do multimedialnej biblioteki szkolnej</t>
  </si>
  <si>
    <t xml:space="preserve"> Komorów-doposażenie pracowni historycznej w ławki i krzesła</t>
  </si>
  <si>
    <t>85415- Pomoc materialna dla uczniów</t>
  </si>
  <si>
    <t xml:space="preserve"> Edukacyjna opieka wychowawcza</t>
  </si>
  <si>
    <t>Dotacja podmiotowa z budżetu dla niepubl.jednostki systemu oświaty</t>
  </si>
  <si>
    <t>Przedszkole Niepubl. Sióstr Służebniczek NMP Komorów</t>
  </si>
  <si>
    <t>Prywatne Przedszkole w Michałowicach</t>
  </si>
  <si>
    <t>Przedszkole Niepubliczne Jedynka Pruszków</t>
  </si>
  <si>
    <t>Przedszkole Niepubl. Dział.dydakt-wych Pruszków</t>
  </si>
  <si>
    <t>Przedszkole Zgromadzenia Sióstr Franciszk. Piastów</t>
  </si>
  <si>
    <t>Przedszkole Niepubliczne Gmina Raszyn</t>
  </si>
  <si>
    <t>80104 - Przedszkola niepubliczne : Razem</t>
  </si>
  <si>
    <t>80103 - Oddziały przedszkolne w szkołach podstawowych : Razem</t>
  </si>
  <si>
    <t>85401- Świetlice szkolne: Razem</t>
  </si>
  <si>
    <t>80120 - Licea ogółnokształcące: Razem</t>
  </si>
  <si>
    <t>Oddział przedszkolny przy niepubl. Szk. Podst. im. Św. Teresy od Dzieciątka Jezus - Podkowa Leśna</t>
  </si>
  <si>
    <t>Przedszkole Niepubl. Zgromadzenia Sióstr Misjonarek Św.Rodziny w Komorowie</t>
  </si>
  <si>
    <t>Przedszkole Michałowice-zakup wózka do posiłków, taboretu elektrycznego, mebli do sal, talerzy</t>
  </si>
  <si>
    <t>Przedszkole Michałowice-zakup zabawek dydaktycznych, układanek, książek</t>
  </si>
  <si>
    <t>Przedszkole Nowa Wieś- zakup zabawek, zestawów sprawnościowych</t>
  </si>
  <si>
    <t xml:space="preserve">Komorów </t>
  </si>
  <si>
    <t xml:space="preserve">Nowa Wieś </t>
  </si>
  <si>
    <t>stypendia szkoły podstawowe (otrzymana dotacja)</t>
  </si>
  <si>
    <t>Proponowane zmiany wynikają z konieczności zabezpieczenia środków na bieżącą "działalność oświatową":</t>
  </si>
  <si>
    <t xml:space="preserve"> Urząd Miasta w Podkowie Leśnej wystąpił o zwrot dotacji przekazywanej na uczniów będących uczniami niepublicznej placówki oświatowej w klasie "O" a będących mieszkańcami naszej gminy;</t>
  </si>
  <si>
    <t xml:space="preserve">zmniejszeniu ulega zaplanowana dotacja na 2005r. dla pokrycia kosztów uczęszczania uczniów do przedszkoli niepubliczncyh funkcjonujących na terenie naszej gminy, a także zamieszkałych na terenie naszej gminy a uczęszczających do innych przedszkoli, w związku ze zmniejszeniem się liczby dzieci w stosunku do zgłoszonego planu.  </t>
  </si>
  <si>
    <t xml:space="preserve"> "odpisy na zakładowy funduszu świadczeń socjalnych" wynikają z korekty związanej z przeliczeniem przeciętnej liczby pracowników zatrudnionych w danym roku kalendarzowym  w stosunku do zaplanowanych na 2005r w poszczególnych placówkach oświatowych;</t>
  </si>
  <si>
    <t>ZOEAS /0114/175/05</t>
  </si>
  <si>
    <t>Michałowice, 2005.11.21</t>
  </si>
  <si>
    <t>Michałowice-z przeznacz.na zakup pomocy dyd. i ksiązek do multimedialnej biblioteki szkolnej</t>
  </si>
  <si>
    <t>Michałowice-zakup pomocy dyd. i ksiązek do multimedialnej biblioteki szkolnej</t>
  </si>
  <si>
    <t>Michałowice - wykonanie u producenta mebli i stolików do modernizowanej pracowni komputerowej</t>
  </si>
  <si>
    <t>Michałowice z przeznaczeniem na zakup wyposażenia i pomocy dydaktycznych</t>
  </si>
  <si>
    <t>Michałowice obowiązkowe badania lekarskie</t>
  </si>
  <si>
    <t>Komorów- z przeznaczeniem na zatrudnienie na umowę zlecenie za zastępstwo chorej intendentki</t>
  </si>
  <si>
    <t>Komorów- zakup pomocy naukowych, książek i gier planszowych</t>
  </si>
  <si>
    <t xml:space="preserve"> Komorów- z przeznaczeniem na zakup pomocy naukowych do pracowni j.polskiego(plansze dydakt, reprodukcje, kasety DVD)</t>
  </si>
  <si>
    <t xml:space="preserve"> Komorów- doposażenie pracowni językowej w stoliki i krzesła</t>
  </si>
  <si>
    <t>Komorów- doposażenie pracowni fizycznej-zakup rzutnika multimedialnego oraz komputera</t>
  </si>
  <si>
    <t xml:space="preserve"> Komorów- z pzreznaczeniem na doposażenie pracowni językowej w stoliki i krzesła</t>
  </si>
  <si>
    <t xml:space="preserve"> Komorów- z przeznaczeniem na doposażenie pracowni językowej w stoliki i krzesła</t>
  </si>
  <si>
    <t>Nowa Wieś z pzreznaczeniem na zakup wyposażenia i pomocy dydaktycznych</t>
  </si>
  <si>
    <t>Nowa Wieś- zakup mebli, regałów, ławek, stolików oraz sprzętu RTV</t>
  </si>
  <si>
    <t>Nowa Wieś zakup pomocy dydaktycznych i naukowych do pracowni językowej</t>
  </si>
  <si>
    <t>Nowa Wieś z przeznaczeniem na zakup wyposażenia i pomocy dydaktycznych w szkole podstawowej i gimnazjum</t>
  </si>
  <si>
    <t>Nowa Wieś z przeznacz za zakup wyposażenia i pomocy dydakt</t>
  </si>
  <si>
    <t>Nowa Wieś -dodatkowe koszty związane z obowiązkowym wywozem odpadów żywieniowych</t>
  </si>
  <si>
    <t>Nowa Wieś z przeznaczeniem na zakup pomocy dydaktycznych</t>
  </si>
  <si>
    <t>Nowa Wieś wyposażenie pracowni fizycznej- zestaw do fotoelektrycznego pomiaru czasu, tor powietrzny, zestaw do elektryczności</t>
  </si>
  <si>
    <t>80114-Zespoły obsługi ekonomiczno-administracyjnej szkół: Razem</t>
  </si>
  <si>
    <t>Michałowice z przeznaczeniem na zakup pomocy dydaktycznych, ksiązek i zabawek</t>
  </si>
  <si>
    <t>Michałowice zakup pomocy dydaktycznych, ksiązek i zabawek</t>
  </si>
  <si>
    <t>Opłaty za usługi internetowe</t>
  </si>
  <si>
    <t>Michałowice-  zakup materiałów biurowych, czystościowych</t>
  </si>
  <si>
    <t>Komorów zakup pomocy naukowych do pracowni j.polskiego (plansze dydaktyczne, reprodukcje, kasety DVD)</t>
  </si>
  <si>
    <t xml:space="preserve">Podróże służbowe krajowe </t>
  </si>
  <si>
    <t>zatrudnienie radcy prawnego do obsługi ZOEAS i placówek oświatowych</t>
  </si>
  <si>
    <t xml:space="preserve">z przeznaczeniem na zwiększenie zatrudnienie </t>
  </si>
  <si>
    <t xml:space="preserve">wzrost opłat licencjackich za programy komputerowe </t>
  </si>
  <si>
    <t>z przeznaczeniem na zwiększenie opłat za pozostałe usługi</t>
  </si>
  <si>
    <t>Przedszkole niepubl.Gojżewska w Komorowie-Granicy (zadeklarowane rozpoczęcie działalności przedszkola od marca 2006r)</t>
  </si>
  <si>
    <t>Zespół Obsługi Ekonomiczno-Administracyjnej Szkół Gminy Michałowice  zwraca się z prośbą o wyrażenie zgody na dokonanie zmian w planie wydatków budżetowych do załącznika nr 2 uchwały Rady Gminy Nr  XXX/338/06 z 12 stycznia 2006 r. w sprawie uchwalenia budżetu Gminy Michałowice na 2006 rok w następujący sposób:</t>
  </si>
  <si>
    <t>Nowa Wieś - umowa z 2005r. za roboty budowlane: uzupełnienie ogrodzenia wokół szkoły, barierki zabezpieczające, obłożenie terakotą wejścia do kotłowni (wykonanie robót w 2005r. f-ra wystawiona w styczniu 2006r)</t>
  </si>
  <si>
    <t>Przedszkole niepubl.Chatka Puchatka w Komorowie (zadeklarowane rozpoczęcie działalności przedszkola od czerwca 2006r)</t>
  </si>
  <si>
    <t>Przedzkole niepubl. w Opaczy ( brak potwierdzenia o rozpoczęciu działalności przedszkola - brak kontaktu z osobą zgłaszającą działalność)</t>
  </si>
  <si>
    <t>Nowa Wieś  2006.06.27</t>
  </si>
  <si>
    <t>ZOEAS/0114/ 129 /06</t>
  </si>
  <si>
    <t>Wynagrodzenie osobowe pracowników</t>
  </si>
  <si>
    <t>Nowa Wieś  2006.08.31</t>
  </si>
  <si>
    <t xml:space="preserve"> Komorów- przeniesienie środków do budżetu gimnazjum na wypłatę ryczałtu samochodowego</t>
  </si>
  <si>
    <t xml:space="preserve"> Nowa Wieś- przeniesienie środków do budżetu gimnazjum na wypłatę ryczałtu samochodowego</t>
  </si>
  <si>
    <t>80145 - Komisje egzaminacyjne : Razem</t>
  </si>
  <si>
    <t>ZOEAS /0114/  146 /06</t>
  </si>
  <si>
    <t>Michałowice, 2006.08.31</t>
  </si>
  <si>
    <t xml:space="preserve">Michałowice (zatrudnienie pielęgniarki na 1/5 etatu umowa zlecenie) </t>
  </si>
  <si>
    <t>wynagrodzenia bezosobowe</t>
  </si>
  <si>
    <t xml:space="preserve">Michałowice (zmniejszenie środków z przeznaczeniem na zatrudnienie pielęgniarki) </t>
  </si>
  <si>
    <t>80104- Przedszkola:Razem</t>
  </si>
  <si>
    <t>Michałowice- zwiększenie środków ziązane jest z realizacją budowy boiska sportowego wraz z lodowiskiem przy Zespole Szkół)</t>
  </si>
  <si>
    <t>Michałowice- dokonanie przeglądu warunków bhp i bpoż w budynkach szkolnych</t>
  </si>
  <si>
    <t>ZOEAS/0114/146/06</t>
  </si>
  <si>
    <t>Zespół Obsługi Ekonomiczno-Administracyjnej Szkół Gminy Michałowice  na podstawie złożonych wniosków przez Dyrektorów zwraca się z prośbą o wyrażenie zgody na dokonanie zmian w planie wydatków budżetowych do załącznika nr 2 uchwały Rady Gminy Nr  XXX/338/06 z 12 stycznia 2006 r. w sprawie uchwalenia budżetu Gminy Michałowice na 2006 rok w następujący sposób:</t>
  </si>
  <si>
    <t>Komorów-zakup pomocy dydaktycznych do pracowni szkolnych</t>
  </si>
  <si>
    <t>Nowa Wieś- dokonanie przeglądu warunków bhp i bpoż w budynkach szkolnych</t>
  </si>
  <si>
    <t xml:space="preserve">Komorów- dokonanie przeglądu warunków bhp i bpoż w budynkach szkolnych </t>
  </si>
  <si>
    <t>zakup usług pozostałych</t>
  </si>
  <si>
    <t>Michałowice- zmiana rozporządzenia w sprawie szczegółowej klasyfikacji dochodów i wydatków</t>
  </si>
  <si>
    <t>Komorów- zmiana rozporządzenia w sprawie szczegółowej klasyfikacji dochodów i wydatków</t>
  </si>
  <si>
    <t>Komorów- zmiana rozporządzenia w sprawie szczegółowej klasyfikacji dochodów i wydatków ( szkoła podst.760zł, gimnazjum 380zł, Lo 6 750 zł)</t>
  </si>
  <si>
    <t>Michałowice- zmiana rozporządzenia w sprawie szczegółowej klasyfikacji dochodów i wydatków (szkołą podst.340zł, gimna.40zł)</t>
  </si>
  <si>
    <t>Nowa Wieś- zmiana rozporządzenia w sprawie szczegółowej klasyfikacji dochodów i wydatków (szkoła podst)</t>
  </si>
  <si>
    <t>Michałowice- zmiana rozporządzenia w sprawie szczegółowej klasyfikacji dochodów i wydatków (szkoła podst)</t>
  </si>
  <si>
    <t>Michałowice - dokonanie przeglądu warunków bhp i bpoż w budynku przedszkola, naprawa sprzętu na terenie przedszkola</t>
  </si>
  <si>
    <t>Plan po zmianach 16 826 683 zł</t>
  </si>
  <si>
    <t>Nowa Wieś-ubezpieczenie hali sportowej</t>
  </si>
  <si>
    <t>Nowa Wieś 2006.09.18</t>
  </si>
  <si>
    <t>Przedszkole Niepubl. Zgromadzenia Sióstr Misjonarek Św.Rodziny w Komorowie (od września planowana liczba dzieci 110 było 105)</t>
  </si>
  <si>
    <t>Przedszkole Zgromadzenia Sióstr Franciszk. Piastów ( 2 dzieci planowana dotacja była 493,50 zł obecnie 519 zł)</t>
  </si>
  <si>
    <t xml:space="preserve">Oddziały przedszkolne przy niepubl. szk. podst. w Warszawie ( 3 dzieci dotacja 162,17 zł) </t>
  </si>
  <si>
    <t xml:space="preserve">Przedszkole Niepubliczne Idzikowska w Komorowie (ze względu na trudności w uruchomieniu przedszkola planowany termin otwarcia grudzień) </t>
  </si>
  <si>
    <t>Odpisy na zakładowy fundusz świadczeń socjalnych (korekta naliczonego FŚS za 2006r.)</t>
  </si>
  <si>
    <t>80114 - Zespoły obsługi ekonomiczno-administracyjnej szkół : Razem</t>
  </si>
  <si>
    <t>ZOEAS /0114/ 158 /06</t>
  </si>
  <si>
    <t>Nowa Wieś (zwiększone koszty zużycia energii ze względu na korzystanie z hali sportowej)</t>
  </si>
  <si>
    <t>Komorów- (zmiana rozporządzenuia w sprawie szczegółowej klasyfikacji dochodów i wydatków 760 zł), (dokonanie przeglądu warunków bhp i bpoż w budynkach szkolnych 6 100 zł)</t>
  </si>
  <si>
    <t>Michałowice- (zmiana rozporządzenia w sprawie szczegółowej klasyfikacji dochodów i wydatków 340 zł), (dokonanie przeglądu warunków bhp i bpoż w budynkach szkolnych 5500 zł)</t>
  </si>
  <si>
    <t>Nowa Wieś- (zmiana rozporządzenia w sprawie szczegółowej klasyfikacji dochodów i wydatków 60 zł), ( dokonanie przeglądu warunków bhp i bpoż w budynkach szkolnych 4900 zł)</t>
  </si>
  <si>
    <t>Michałowice- przeniesienie środków dokonanie przeglądu warunków bhp i bpoż w budynkach szkolnych</t>
  </si>
  <si>
    <t>Nowa Wieś- dokonanie przeglądu warunków bhp i bpoż w budynku przedszkolnym</t>
  </si>
  <si>
    <t>Nowa Wieś- przeniesienie środków na dokonanie przeglądu warunków bhp i bpoż w budynku przedszkolnym</t>
  </si>
  <si>
    <t xml:space="preserve">Nowa Wieś- (przeniesienie środków na dokonanie przeglądu warunków bhp i bpoż w budynkach szkolnych 4 900 zł) oraz ubezpieczenie hali sportowej1000 zł) </t>
  </si>
  <si>
    <t xml:space="preserve"> Nowa Wieś- przeniesienie środków do budżetu gimnazjum na wypłatę ryczałtu samochodowego oraz ubezpieczenie hali sportowej</t>
  </si>
  <si>
    <t>Komorów- przeniesienie środków na dokonanie przeglądu warunków bhp i bpoż w budynkach szkolnych 6 100 zł</t>
  </si>
  <si>
    <t>80195- Pozostała działalność</t>
  </si>
  <si>
    <t>wydatki osobowe niezaliczane do wynagrodzeń</t>
  </si>
  <si>
    <t>Przedszkola niepubliczne Raszyn (do września więcej o 1 dziecko)</t>
  </si>
  <si>
    <t>Przedszkola Niepubliczne w Pruszkowie (planowano 20 dzieci dotacja 378,75 zł, od września 31 dzieci dotacja 379,87 zł)</t>
  </si>
  <si>
    <t>Dotacje celowe przekazane gminie na zadania bieżące realizowane na podstawie porozumień między jst</t>
  </si>
  <si>
    <t>wyprawka szkolna (M-ce 372 zł, Nowa Wieś 279zł)</t>
  </si>
  <si>
    <t>wyprawka szkolna (M-ce 372 zł, Nowa Wieś 279zł) zmiana paragrafu</t>
  </si>
  <si>
    <t>Michałowice, 2006.10.17</t>
  </si>
  <si>
    <t>Michałowice (wykonanie i oprawienie tablicy pamiątkowej patrona szkoły, wyhaftowanie nowego sztandaru szkoły)</t>
  </si>
  <si>
    <t>Michałowice (zakup materiałów i środków czystościowych niezbędnych do utrzymania czystości w szkole)</t>
  </si>
  <si>
    <t>Michałowice z przeznaczeniem na zakupy i usługi</t>
  </si>
  <si>
    <t>stypendia szkoły podstawowe (z przeznaczeniem na stypendium sportowe)</t>
  </si>
  <si>
    <t>stypendium Wójta dla ucznia za osiągnięcia sportowe</t>
  </si>
  <si>
    <t>Nowa Wieś  2006.10.17</t>
  </si>
  <si>
    <t>remonty w budynku szkolnym w Nowej Wsi</t>
  </si>
  <si>
    <t>ZOEAS/0114/ 193 /06</t>
  </si>
  <si>
    <t>remonty w budynku przedszkolnym w Nowej Wsi</t>
  </si>
  <si>
    <t>ZOEAS /0114/ 193 /06</t>
  </si>
  <si>
    <t>Zespół Obsługi Ekonomiczno-Administracyjnej Szkół Gminy Michałowice zwraca się z prośbą o wyrażenie zgody na dokonanie zmian w planie wydatków budżetowych do załącznika nr 2 uchwały Rady Gminy Nr  XXX/338/06 z 12 stycznia 2006 r. w sprawie uchwalenia budżetu Gminy Michałowice na 2006 rok w następujący sposób:</t>
  </si>
  <si>
    <t>remonty w budynku szkolnym w Michałowicach</t>
  </si>
  <si>
    <t xml:space="preserve">Przedszkola Niepubliczne w Warszawie </t>
  </si>
  <si>
    <t>Przedszkole Niepubliczne w Nadarzynie (1 dziecko dotacja 449,32 za 4 m-ce)</t>
  </si>
  <si>
    <t>stypendium dla ucznia za osiągnięcia sportowe w szkole w Komorowie</t>
  </si>
  <si>
    <t>Przedszkole Michałowice (z przeznaczeniem na roboty remontowe w ZSP w Nowej Wsi</t>
  </si>
  <si>
    <t>Nowa Wieś roboty remontowe budynku szkoły</t>
  </si>
  <si>
    <t>Michałowice, 2006.11.10</t>
  </si>
  <si>
    <t>Michałowice przeksięgowanie odzież bhp</t>
  </si>
  <si>
    <t>Komorów przeksięgowanie odzież bhp</t>
  </si>
  <si>
    <t>Nowa Wieś przeksięgowanie odzież bhp</t>
  </si>
  <si>
    <t>Wydatki osobowe niezalicz.do wynagrodzeń</t>
  </si>
  <si>
    <t>ZOEAS /0114/ 200 /06</t>
  </si>
  <si>
    <t>Komorów - remont w budynkach szkolnych (przegląd instalacji wentylacyjnej)</t>
  </si>
  <si>
    <t>Nowa Wieś -  remont w budynkach szkolnych (remont w kotłowni instalacji ciepłej wody )</t>
  </si>
  <si>
    <t>Michałowice z przeznaczeniem na remont w kotłowni  SP w Nowej Wsi instalacji ciepłej wody</t>
  </si>
  <si>
    <t>Komorów z przeznaczeniem na usługi remontowe - przegląd instalacji wentylacyjnej</t>
  </si>
  <si>
    <t>Michałowice - zakup odzieży bhp</t>
  </si>
  <si>
    <t>Komorów zakup odzieży bhp</t>
  </si>
  <si>
    <t>Nowa Wieś zakup odzieży bhp</t>
  </si>
  <si>
    <t>Michałowice zakup odzieży bhp</t>
  </si>
  <si>
    <t>Michałowice, 2006.12.05</t>
  </si>
  <si>
    <t>Przedszkola Niepubliczne w Pruszkowie (mniejsza liczba dzieci uczęszczających do przedszkola od zaplanowanej)</t>
  </si>
  <si>
    <t>oddział przedszk.przy niepubl.szkole Podkowa Leśna (mniejsza liczba dzieci uczęszczających do przedszkola od zaplanowanej)</t>
  </si>
  <si>
    <t>Przedszkola niepubliczne M.St. Warszawa (mniejsza liczba dzieci uczęszczających do przedszkola od zaplanowanej)</t>
  </si>
  <si>
    <t>Przedszkole Niepubl. Sióstr Służebniczek NMP w Komorowie (mniejsza liczba dzieci uczęszczających do przedszkola od zaplanowanej)</t>
  </si>
  <si>
    <t>Prywatne przedszkole w Michałowicach (mniejsza liczba dzieci uczęszczających do przedszkola od zaplanowanej)</t>
  </si>
  <si>
    <t>Przedszkole Niepubliczne Gojżewska Komorów- Granica (mniejsza liczba dzieci uczęszczających do przedszkola od zaplanowanej)</t>
  </si>
  <si>
    <t xml:space="preserve">Przedszkole Niepubliczne Idzikowska w Komorowie (działalność przedszkola zawieszona ze względu na prace remontowo-adaptacyjne) </t>
  </si>
  <si>
    <t>Przedszkola niepubliczne Gmina Raszyn (mniejsza liczba dzieci uczęszczających do przedszkola od zaplanowanej)</t>
  </si>
  <si>
    <t xml:space="preserve">Przedszkola niepubliczne Gmina Raszyn </t>
  </si>
  <si>
    <t xml:space="preserve">Składki na ubezpieczenia społeczne </t>
  </si>
  <si>
    <t xml:space="preserve">stypendia szkoły podstawowe </t>
  </si>
  <si>
    <t>stypendia szkoły gimnazja</t>
  </si>
  <si>
    <t xml:space="preserve">Michałowice </t>
  </si>
  <si>
    <t xml:space="preserve">Zakup materiałów i wyposażenia </t>
  </si>
  <si>
    <t xml:space="preserve">Różne opłaty i składki </t>
  </si>
  <si>
    <t xml:space="preserve">Odpisy na zakładowy fundusz świadczeń socjalnych </t>
  </si>
  <si>
    <t xml:space="preserve"> Komorów</t>
  </si>
  <si>
    <t>Proponowane zmiany wynikają z konieczności zabezpieczenia środków na bieżącą działalność jednostek oświatowych</t>
  </si>
  <si>
    <t xml:space="preserve"> Korekty w odpisach na zakładowy funduszu świadczeń socjalnych związane są z przeliczeniem przeciętnej liczby pracowników zatrudnionych w danym roku kalendarzowym  w stosunku do zaplanowanych na 2006r. </t>
  </si>
  <si>
    <t>ZOEAS /0114/ 204 /06</t>
  </si>
  <si>
    <t>85401- Świetlice szkolne : Razem</t>
  </si>
  <si>
    <t>80113- Dowóz uczniów do szkół : Razem</t>
  </si>
  <si>
    <t>Michałowice szkoła podstawowa dowóz dzieci niepełnosprawnych</t>
  </si>
  <si>
    <t>Michałowice gimnazjum dowóz dzieci niepełnosprawnych</t>
  </si>
  <si>
    <t>Komorów szkoła podstawowa dowóz dzieci niepełnosprawnych</t>
  </si>
  <si>
    <t>Komorów gimnazjum dowóz dzieci niepełnosprawnych</t>
  </si>
  <si>
    <t>Komorów  dowóz młodzieży ponadgimnazjalnej niepełnosprawnej</t>
  </si>
  <si>
    <t>Załącznik Nr 1</t>
  </si>
  <si>
    <t>Wójta Gminy Michałowice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</si>
  <si>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</si>
  <si>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75818 Rezerwy ogólne i celowe : Razem</t>
  </si>
  <si>
    <t xml:space="preserve">758  Różne rozliczenia </t>
  </si>
  <si>
    <t>Rezerwy                                                                                                (rezerwa celowa na wydatki oswiaty i wychowania - planowane podwyżki dla nauczycieli, pracowników administracji i obsługi szkół i przedszkoli)</t>
  </si>
  <si>
    <t>do Zarządzenia  Nr  75/2007r.</t>
  </si>
  <si>
    <t>z dnia  24 kwietnia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</si>
</sst>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</numFmts>
  <fonts count="15">
    <font>
      <sz val="10"/>
      <name val="Arial CE"/>
      <family val="0"/>
    </font>
    <font>
      <sz val="7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18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7" fillId="0" borderId="1" xfId="18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6" fillId="0" borderId="4" xfId="0" applyFont="1" applyBorder="1" applyAlignment="1" quotePrefix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6" xfId="0" applyFont="1" applyBorder="1" applyAlignment="1" quotePrefix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" fontId="7" fillId="0" borderId="2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4" fontId="7" fillId="0" borderId="6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right" vertical="top" wrapText="1"/>
    </xf>
    <xf numFmtId="4" fontId="10" fillId="0" borderId="1" xfId="18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center"/>
    </xf>
    <xf numFmtId="4" fontId="10" fillId="0" borderId="1" xfId="0" applyNumberFormat="1" applyFont="1" applyBorder="1" applyAlignment="1">
      <alignment vertical="top" wrapText="1"/>
    </xf>
    <xf numFmtId="4" fontId="9" fillId="0" borderId="0" xfId="0" applyNumberFormat="1" applyFont="1" applyAlignment="1">
      <alignment vertical="top" wrapText="1"/>
    </xf>
    <xf numFmtId="0" fontId="9" fillId="0" borderId="7" xfId="0" applyFont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3" fontId="9" fillId="0" borderId="10" xfId="0" applyNumberFormat="1" applyFont="1" applyBorder="1" applyAlignment="1">
      <alignment vertical="top" wrapText="1"/>
    </xf>
    <xf numFmtId="4" fontId="10" fillId="0" borderId="6" xfId="18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/>
    </xf>
    <xf numFmtId="4" fontId="10" fillId="0" borderId="5" xfId="0" applyNumberFormat="1" applyFont="1" applyBorder="1" applyAlignment="1">
      <alignment horizontal="right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4" fontId="10" fillId="0" borderId="2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5" xfId="0" applyNumberFormat="1" applyFont="1" applyBorder="1" applyAlignment="1">
      <alignment horizontal="right" vertical="top" wrapText="1"/>
    </xf>
    <xf numFmtId="4" fontId="7" fillId="0" borderId="2" xfId="18" applyNumberFormat="1" applyFont="1" applyBorder="1" applyAlignment="1">
      <alignment vertical="top" wrapText="1"/>
    </xf>
    <xf numFmtId="4" fontId="6" fillId="0" borderId="2" xfId="18" applyNumberFormat="1" applyFont="1" applyBorder="1" applyAlignment="1">
      <alignment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3" fontId="9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0" borderId="1" xfId="18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4" fontId="6" fillId="0" borderId="4" xfId="18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3" fontId="6" fillId="0" borderId="0" xfId="0" applyNumberFormat="1" applyFont="1" applyAlignment="1">
      <alignment vertical="center"/>
    </xf>
    <xf numFmtId="4" fontId="7" fillId="0" borderId="2" xfId="18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left" vertical="top" wrapText="1"/>
    </xf>
    <xf numFmtId="4" fontId="6" fillId="0" borderId="0" xfId="0" applyNumberFormat="1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9" fillId="0" borderId="2" xfId="0" applyFont="1" applyBorder="1" applyAlignment="1" quotePrefix="1">
      <alignment horizontal="center" vertical="top" wrapText="1"/>
    </xf>
    <xf numFmtId="4" fontId="9" fillId="0" borderId="2" xfId="18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vertical="top" wrapText="1"/>
    </xf>
    <xf numFmtId="4" fontId="6" fillId="0" borderId="2" xfId="18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4" fontId="6" fillId="0" borderId="1" xfId="18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18" applyNumberFormat="1" applyFont="1" applyBorder="1" applyAlignment="1">
      <alignment horizontal="right" vertical="top" wrapText="1"/>
    </xf>
    <xf numFmtId="4" fontId="9" fillId="0" borderId="4" xfId="18" applyNumberFormat="1" applyFont="1" applyBorder="1" applyAlignment="1">
      <alignment horizontal="right" vertical="top" wrapText="1"/>
    </xf>
    <xf numFmtId="4" fontId="9" fillId="0" borderId="6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3" fontId="9" fillId="0" borderId="8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" fontId="9" fillId="0" borderId="2" xfId="18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vertical="center"/>
    </xf>
    <xf numFmtId="4" fontId="9" fillId="0" borderId="4" xfId="18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" fontId="10" fillId="0" borderId="1" xfId="18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vertical="center"/>
    </xf>
    <xf numFmtId="4" fontId="6" fillId="0" borderId="6" xfId="18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2" xfId="0" applyFont="1" applyBorder="1" applyAlignment="1" quotePrefix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6" xfId="0" applyFont="1" applyBorder="1" applyAlignment="1">
      <alignment/>
    </xf>
    <xf numFmtId="0" fontId="7" fillId="0" borderId="8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4" fontId="7" fillId="0" borderId="0" xfId="0" applyNumberFormat="1" applyFont="1" applyAlignment="1">
      <alignment horizontal="left" vertical="top" wrapText="1"/>
    </xf>
    <xf numFmtId="4" fontId="10" fillId="0" borderId="2" xfId="18" applyNumberFormat="1" applyFont="1" applyBorder="1" applyAlignment="1">
      <alignment horizontal="right" vertical="top" wrapText="1"/>
    </xf>
    <xf numFmtId="4" fontId="9" fillId="0" borderId="1" xfId="18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wrapText="1"/>
    </xf>
    <xf numFmtId="0" fontId="9" fillId="0" borderId="5" xfId="0" applyFont="1" applyBorder="1" applyAlignment="1">
      <alignment vertical="top" wrapText="1"/>
    </xf>
    <xf numFmtId="0" fontId="9" fillId="0" borderId="2" xfId="0" applyFont="1" applyBorder="1" applyAlignment="1">
      <alignment horizontal="right" vertical="top" wrapText="1"/>
    </xf>
    <xf numFmtId="0" fontId="10" fillId="0" borderId="9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right" vertical="top" wrapText="1"/>
    </xf>
    <xf numFmtId="4" fontId="12" fillId="0" borderId="1" xfId="18" applyNumberFormat="1" applyFont="1" applyBorder="1" applyAlignment="1">
      <alignment horizontal="right" vertical="top" wrapText="1"/>
    </xf>
    <xf numFmtId="4" fontId="12" fillId="0" borderId="2" xfId="18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right" vertical="top" wrapText="1"/>
    </xf>
    <xf numFmtId="0" fontId="10" fillId="0" borderId="9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4" fontId="9" fillId="0" borderId="2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6" fillId="0" borderId="4" xfId="0" applyFont="1" applyBorder="1" applyAlignment="1" quotePrefix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2" xfId="0" applyFont="1" applyBorder="1" applyAlignment="1" quotePrefix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4" fontId="6" fillId="0" borderId="2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4" fontId="6" fillId="0" borderId="2" xfId="18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4" fontId="6" fillId="0" borderId="4" xfId="18" applyNumberFormat="1" applyFont="1" applyBorder="1" applyAlignment="1">
      <alignment horizontal="right" vertical="top" wrapText="1"/>
    </xf>
    <xf numFmtId="4" fontId="6" fillId="0" borderId="6" xfId="18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" fontId="6" fillId="0" borderId="1" xfId="18" applyNumberFormat="1" applyFont="1" applyBorder="1" applyAlignment="1">
      <alignment horizontal="right" vertical="top" wrapText="1"/>
    </xf>
    <xf numFmtId="3" fontId="9" fillId="0" borderId="7" xfId="0" applyNumberFormat="1" applyFont="1" applyBorder="1" applyAlignment="1">
      <alignment horizontal="left" vertical="top" wrapText="1"/>
    </xf>
    <xf numFmtId="3" fontId="0" fillId="0" borderId="13" xfId="0" applyNumberFormat="1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right" vertical="top" wrapText="1"/>
    </xf>
    <xf numFmtId="4" fontId="9" fillId="0" borderId="2" xfId="18" applyNumberFormat="1" applyFont="1" applyBorder="1" applyAlignment="1">
      <alignment horizontal="right" vertical="top" wrapText="1"/>
    </xf>
    <xf numFmtId="4" fontId="9" fillId="0" borderId="4" xfId="18" applyNumberFormat="1" applyFont="1" applyBorder="1" applyAlignment="1">
      <alignment horizontal="right" vertical="top" wrapText="1"/>
    </xf>
    <xf numFmtId="4" fontId="9" fillId="0" borderId="1" xfId="18" applyNumberFormat="1" applyFont="1" applyBorder="1" applyAlignment="1">
      <alignment horizontal="right" vertical="top" wrapText="1"/>
    </xf>
    <xf numFmtId="4" fontId="9" fillId="0" borderId="6" xfId="18" applyNumberFormat="1" applyFont="1" applyBorder="1" applyAlignment="1">
      <alignment horizontal="right" vertical="top" wrapText="1"/>
    </xf>
    <xf numFmtId="0" fontId="9" fillId="0" borderId="2" xfId="0" applyFont="1" applyBorder="1" applyAlignment="1" quotePrefix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9" fillId="0" borderId="4" xfId="0" applyFont="1" applyBorder="1" applyAlignment="1" quotePrefix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0" fillId="0" borderId="4" xfId="0" applyBorder="1" applyAlignment="1">
      <alignment horizontal="right" vertical="top" wrapText="1"/>
    </xf>
    <xf numFmtId="3" fontId="9" fillId="0" borderId="6" xfId="0" applyNumberFormat="1" applyFont="1" applyBorder="1" applyAlignment="1">
      <alignment horizontal="right" vertical="top" wrapText="1"/>
    </xf>
    <xf numFmtId="4" fontId="10" fillId="0" borderId="2" xfId="18" applyNumberFormat="1" applyFont="1" applyBorder="1" applyAlignment="1">
      <alignment horizontal="right" vertical="top" wrapText="1"/>
    </xf>
    <xf numFmtId="4" fontId="10" fillId="0" borderId="6" xfId="18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9" fillId="0" borderId="6" xfId="0" applyFont="1" applyBorder="1" applyAlignment="1">
      <alignment vertical="top"/>
    </xf>
    <xf numFmtId="0" fontId="10" fillId="0" borderId="3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9" fillId="0" borderId="2" xfId="18" applyNumberFormat="1" applyFont="1" applyBorder="1" applyAlignment="1">
      <alignment horizontal="right" vertical="center"/>
    </xf>
    <xf numFmtId="4" fontId="9" fillId="0" borderId="6" xfId="18" applyNumberFormat="1" applyFont="1" applyBorder="1" applyAlignment="1">
      <alignment horizontal="right" vertical="center"/>
    </xf>
    <xf numFmtId="4" fontId="9" fillId="0" borderId="4" xfId="18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4" fontId="9" fillId="0" borderId="1" xfId="18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top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6" fillId="0" borderId="7" xfId="0" applyFont="1" applyBorder="1" applyAlignment="1" quotePrefix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 quotePrefix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8" fillId="0" borderId="9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5" xfId="0" applyFont="1" applyBorder="1" applyAlignment="1">
      <alignment wrapText="1"/>
    </xf>
    <xf numFmtId="4" fontId="6" fillId="0" borderId="2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vertical="top" wrapText="1"/>
    </xf>
    <xf numFmtId="4" fontId="0" fillId="0" borderId="2" xfId="18" applyNumberFormat="1" applyFont="1" applyBorder="1" applyAlignment="1">
      <alignment horizontal="right" vertical="center"/>
    </xf>
    <xf numFmtId="4" fontId="0" fillId="0" borderId="6" xfId="18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2" xfId="18" applyNumberFormat="1" applyBorder="1" applyAlignment="1">
      <alignment horizontal="right" vertical="center"/>
    </xf>
    <xf numFmtId="4" fontId="0" fillId="0" borderId="6" xfId="18" applyNumberFormat="1" applyBorder="1" applyAlignment="1">
      <alignment horizontal="right" vertical="center"/>
    </xf>
    <xf numFmtId="4" fontId="0" fillId="0" borderId="2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0" fillId="0" borderId="1" xfId="18" applyNumberFormat="1" applyBorder="1" applyAlignment="1">
      <alignment horizontal="right" vertical="center"/>
    </xf>
    <xf numFmtId="4" fontId="0" fillId="0" borderId="4" xfId="18" applyNumberForma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vertical="top"/>
    </xf>
    <xf numFmtId="0" fontId="0" fillId="0" borderId="0" xfId="0" applyAlignment="1">
      <alignment horizontal="justify" vertical="center" wrapText="1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2"/>
  <sheetViews>
    <sheetView workbookViewId="0" topLeftCell="A148">
      <selection activeCell="D199" sqref="D199"/>
    </sheetView>
  </sheetViews>
  <sheetFormatPr defaultColWidth="9.00390625" defaultRowHeight="12.75"/>
  <cols>
    <col min="1" max="1" width="4.25390625" style="24" customWidth="1"/>
    <col min="2" max="2" width="6.125" style="24" customWidth="1"/>
    <col min="3" max="3" width="4.875" style="24" customWidth="1"/>
    <col min="4" max="4" width="45.625" style="24" customWidth="1"/>
    <col min="5" max="5" width="8.125" style="24" customWidth="1"/>
    <col min="6" max="6" width="14.125" style="24" customWidth="1"/>
    <col min="7" max="7" width="12.625" style="24" customWidth="1"/>
    <col min="8" max="8" width="0.12890625" style="23" customWidth="1"/>
    <col min="9" max="16384" width="9.125" style="23" customWidth="1"/>
  </cols>
  <sheetData>
    <row r="3" spans="1:8" ht="26.25" customHeight="1">
      <c r="A3" s="21"/>
      <c r="B3" s="21"/>
      <c r="C3" s="21"/>
      <c r="D3" s="21"/>
      <c r="E3" s="21"/>
      <c r="F3" s="278" t="s">
        <v>189</v>
      </c>
      <c r="G3" s="278"/>
      <c r="H3" s="273"/>
    </row>
    <row r="4" spans="1:7" ht="11.25">
      <c r="A4" s="303" t="s">
        <v>188</v>
      </c>
      <c r="B4" s="303"/>
      <c r="C4" s="303"/>
      <c r="D4" s="304"/>
      <c r="E4" s="21"/>
      <c r="F4" s="21"/>
      <c r="G4" s="21"/>
    </row>
    <row r="5" spans="1:7" ht="11.25">
      <c r="A5" s="133"/>
      <c r="B5" s="133"/>
      <c r="C5" s="133"/>
      <c r="D5" s="62"/>
      <c r="E5" s="21"/>
      <c r="F5" s="21"/>
      <c r="G5" s="21"/>
    </row>
    <row r="6" spans="1:7" ht="11.25">
      <c r="A6" s="133"/>
      <c r="B6" s="133"/>
      <c r="C6" s="133"/>
      <c r="D6" s="21"/>
      <c r="E6" s="21"/>
      <c r="F6" s="21"/>
      <c r="G6" s="21"/>
    </row>
    <row r="7" spans="1:8" ht="14.25" customHeight="1">
      <c r="A7" s="23"/>
      <c r="B7" s="22"/>
      <c r="C7" s="22"/>
      <c r="D7" s="22"/>
      <c r="E7" s="279" t="s">
        <v>6</v>
      </c>
      <c r="F7" s="273"/>
      <c r="G7" s="22"/>
      <c r="H7" s="22"/>
    </row>
    <row r="8" spans="1:7" ht="37.5" customHeight="1">
      <c r="A8" s="303" t="s">
        <v>177</v>
      </c>
      <c r="B8" s="303"/>
      <c r="C8" s="303"/>
      <c r="D8" s="303"/>
      <c r="E8" s="303"/>
      <c r="F8" s="303"/>
      <c r="G8" s="303"/>
    </row>
    <row r="9" spans="1:7" ht="16.5" customHeight="1">
      <c r="A9" s="133"/>
      <c r="B9" s="133"/>
      <c r="C9" s="133"/>
      <c r="D9" s="133"/>
      <c r="E9" s="133"/>
      <c r="F9" s="133"/>
      <c r="G9" s="133"/>
    </row>
    <row r="10" spans="1:7" ht="27" customHeight="1">
      <c r="A10" s="26" t="s">
        <v>0</v>
      </c>
      <c r="B10" s="26" t="s">
        <v>5</v>
      </c>
      <c r="C10" s="26" t="s">
        <v>1</v>
      </c>
      <c r="D10" s="292" t="s">
        <v>2</v>
      </c>
      <c r="E10" s="270"/>
      <c r="F10" s="26" t="s">
        <v>3</v>
      </c>
      <c r="G10" s="26" t="s">
        <v>4</v>
      </c>
    </row>
    <row r="11" spans="1:7" ht="11.25">
      <c r="A11" s="49">
        <v>1</v>
      </c>
      <c r="B11" s="49">
        <v>2</v>
      </c>
      <c r="C11" s="49">
        <v>3</v>
      </c>
      <c r="D11" s="280">
        <v>4</v>
      </c>
      <c r="E11" s="281"/>
      <c r="F11" s="49">
        <v>5</v>
      </c>
      <c r="G11" s="49">
        <v>6</v>
      </c>
    </row>
    <row r="12" spans="1:7" ht="15" customHeight="1" hidden="1">
      <c r="A12" s="258">
        <v>801</v>
      </c>
      <c r="B12" s="305">
        <v>80101</v>
      </c>
      <c r="C12" s="305">
        <v>3020</v>
      </c>
      <c r="D12" s="28" t="s">
        <v>56</v>
      </c>
      <c r="E12" s="34"/>
      <c r="F12" s="294"/>
      <c r="G12" s="294"/>
    </row>
    <row r="13" spans="1:7" ht="15" customHeight="1" hidden="1">
      <c r="A13" s="259"/>
      <c r="B13" s="289"/>
      <c r="C13" s="289"/>
      <c r="D13" s="28" t="s">
        <v>37</v>
      </c>
      <c r="E13" s="32"/>
      <c r="F13" s="288"/>
      <c r="G13" s="295"/>
    </row>
    <row r="14" spans="1:7" ht="15" customHeight="1" hidden="1">
      <c r="A14" s="259"/>
      <c r="B14" s="289"/>
      <c r="C14" s="289"/>
      <c r="D14" s="28" t="s">
        <v>38</v>
      </c>
      <c r="E14" s="32"/>
      <c r="F14" s="288"/>
      <c r="G14" s="295"/>
    </row>
    <row r="15" spans="1:7" ht="15" customHeight="1" hidden="1">
      <c r="A15" s="259"/>
      <c r="B15" s="289"/>
      <c r="C15" s="306"/>
      <c r="D15" s="28" t="s">
        <v>39</v>
      </c>
      <c r="E15" s="32"/>
      <c r="F15" s="300"/>
      <c r="G15" s="296"/>
    </row>
    <row r="16" spans="1:7" ht="15" customHeight="1" hidden="1">
      <c r="A16" s="259"/>
      <c r="B16" s="289"/>
      <c r="C16" s="305">
        <v>4010</v>
      </c>
      <c r="D16" s="28" t="s">
        <v>42</v>
      </c>
      <c r="E16" s="34"/>
      <c r="F16" s="294"/>
      <c r="G16" s="294"/>
    </row>
    <row r="17" spans="1:7" ht="15" customHeight="1" hidden="1">
      <c r="A17" s="259"/>
      <c r="B17" s="289"/>
      <c r="C17" s="289"/>
      <c r="D17" s="28" t="s">
        <v>37</v>
      </c>
      <c r="E17" s="32"/>
      <c r="F17" s="288"/>
      <c r="G17" s="288"/>
    </row>
    <row r="18" spans="1:7" ht="15" customHeight="1" hidden="1">
      <c r="A18" s="259"/>
      <c r="B18" s="289"/>
      <c r="C18" s="289"/>
      <c r="D18" s="28" t="s">
        <v>38</v>
      </c>
      <c r="E18" s="32"/>
      <c r="F18" s="288"/>
      <c r="G18" s="288"/>
    </row>
    <row r="19" spans="1:7" ht="15" customHeight="1" hidden="1">
      <c r="A19" s="259"/>
      <c r="B19" s="289"/>
      <c r="C19" s="305">
        <v>4110</v>
      </c>
      <c r="D19" s="28" t="s">
        <v>43</v>
      </c>
      <c r="E19" s="34"/>
      <c r="F19" s="294"/>
      <c r="G19" s="294"/>
    </row>
    <row r="20" spans="1:7" ht="15" customHeight="1" hidden="1">
      <c r="A20" s="259"/>
      <c r="B20" s="289"/>
      <c r="C20" s="289"/>
      <c r="D20" s="28" t="s">
        <v>37</v>
      </c>
      <c r="E20" s="32"/>
      <c r="F20" s="288"/>
      <c r="G20" s="288"/>
    </row>
    <row r="21" spans="1:7" ht="15" customHeight="1" hidden="1">
      <c r="A21" s="259"/>
      <c r="B21" s="289"/>
      <c r="C21" s="289"/>
      <c r="D21" s="28" t="s">
        <v>38</v>
      </c>
      <c r="E21" s="32"/>
      <c r="F21" s="288"/>
      <c r="G21" s="288"/>
    </row>
    <row r="22" spans="1:7" ht="15" customHeight="1" hidden="1">
      <c r="A22" s="259"/>
      <c r="B22" s="289"/>
      <c r="C22" s="306"/>
      <c r="D22" s="28" t="s">
        <v>39</v>
      </c>
      <c r="E22" s="32"/>
      <c r="F22" s="300"/>
      <c r="G22" s="300"/>
    </row>
    <row r="23" spans="1:7" ht="15" customHeight="1" hidden="1">
      <c r="A23" s="259"/>
      <c r="B23" s="289"/>
      <c r="C23" s="305">
        <v>4120</v>
      </c>
      <c r="D23" s="28" t="s">
        <v>44</v>
      </c>
      <c r="E23" s="34"/>
      <c r="F23" s="294"/>
      <c r="G23" s="294"/>
    </row>
    <row r="24" spans="1:7" ht="15" customHeight="1" hidden="1">
      <c r="A24" s="259"/>
      <c r="B24" s="289"/>
      <c r="C24" s="289"/>
      <c r="D24" s="28" t="s">
        <v>37</v>
      </c>
      <c r="E24" s="32"/>
      <c r="F24" s="288"/>
      <c r="G24" s="288"/>
    </row>
    <row r="25" spans="1:7" ht="15" customHeight="1" hidden="1">
      <c r="A25" s="259"/>
      <c r="B25" s="289"/>
      <c r="C25" s="289"/>
      <c r="D25" s="28" t="s">
        <v>38</v>
      </c>
      <c r="E25" s="32"/>
      <c r="F25" s="288"/>
      <c r="G25" s="288"/>
    </row>
    <row r="26" spans="1:7" ht="15" customHeight="1" hidden="1">
      <c r="A26" s="259"/>
      <c r="B26" s="289"/>
      <c r="C26" s="306"/>
      <c r="D26" s="28" t="s">
        <v>39</v>
      </c>
      <c r="E26" s="32"/>
      <c r="F26" s="300"/>
      <c r="G26" s="300"/>
    </row>
    <row r="27" spans="1:7" ht="12" customHeight="1" hidden="1">
      <c r="A27" s="259"/>
      <c r="B27" s="289"/>
      <c r="C27" s="305">
        <v>4140</v>
      </c>
      <c r="D27" s="28" t="s">
        <v>40</v>
      </c>
      <c r="E27" s="34"/>
      <c r="F27" s="294"/>
      <c r="G27" s="294"/>
    </row>
    <row r="28" spans="1:7" ht="23.25" customHeight="1" hidden="1">
      <c r="A28" s="259"/>
      <c r="B28" s="289"/>
      <c r="C28" s="289"/>
      <c r="D28" s="28" t="s">
        <v>145</v>
      </c>
      <c r="E28" s="32"/>
      <c r="F28" s="288"/>
      <c r="G28" s="288"/>
    </row>
    <row r="29" spans="1:7" ht="11.25" customHeight="1" hidden="1">
      <c r="A29" s="259"/>
      <c r="B29" s="289"/>
      <c r="C29" s="289"/>
      <c r="D29" s="28" t="s">
        <v>38</v>
      </c>
      <c r="E29" s="32"/>
      <c r="F29" s="288"/>
      <c r="G29" s="288"/>
    </row>
    <row r="30" spans="1:7" ht="21.75" customHeight="1" hidden="1">
      <c r="A30" s="259"/>
      <c r="B30" s="289"/>
      <c r="C30" s="306"/>
      <c r="D30" s="28" t="s">
        <v>157</v>
      </c>
      <c r="E30" s="32">
        <v>-1080</v>
      </c>
      <c r="F30" s="300"/>
      <c r="G30" s="300"/>
    </row>
    <row r="31" spans="1:7" ht="12.75" customHeight="1">
      <c r="A31" s="259"/>
      <c r="B31" s="289"/>
      <c r="C31" s="305">
        <v>4170</v>
      </c>
      <c r="D31" s="283" t="s">
        <v>61</v>
      </c>
      <c r="E31" s="284"/>
      <c r="F31" s="299"/>
      <c r="G31" s="299">
        <f>SUM(E32+E33+E34)</f>
        <v>17660</v>
      </c>
    </row>
    <row r="32" spans="1:7" ht="35.25" customHeight="1">
      <c r="A32" s="259"/>
      <c r="B32" s="289"/>
      <c r="C32" s="289"/>
      <c r="D32" s="28" t="s">
        <v>220</v>
      </c>
      <c r="E32" s="32">
        <f>760+6100</f>
        <v>6860</v>
      </c>
      <c r="F32" s="301"/>
      <c r="G32" s="301"/>
    </row>
    <row r="33" spans="1:7" ht="34.5" customHeight="1">
      <c r="A33" s="259"/>
      <c r="B33" s="289"/>
      <c r="C33" s="30"/>
      <c r="D33" s="28" t="s">
        <v>221</v>
      </c>
      <c r="E33" s="32">
        <f>340+5500</f>
        <v>5840</v>
      </c>
      <c r="F33" s="137"/>
      <c r="G33" s="137"/>
    </row>
    <row r="34" spans="1:7" ht="35.25" customHeight="1">
      <c r="A34" s="259"/>
      <c r="B34" s="289"/>
      <c r="C34" s="30"/>
      <c r="D34" s="28" t="s">
        <v>222</v>
      </c>
      <c r="E34" s="32">
        <f>60+4900</f>
        <v>4960</v>
      </c>
      <c r="F34" s="137"/>
      <c r="G34" s="137"/>
    </row>
    <row r="35" spans="1:7" s="55" customFormat="1" ht="12" customHeight="1">
      <c r="A35" s="259"/>
      <c r="B35" s="289"/>
      <c r="C35" s="305">
        <v>4210</v>
      </c>
      <c r="D35" s="287" t="s">
        <v>11</v>
      </c>
      <c r="E35" s="287"/>
      <c r="F35" s="299"/>
      <c r="G35" s="299">
        <v>100</v>
      </c>
    </row>
    <row r="36" spans="1:7" s="55" customFormat="1" ht="22.5" customHeight="1">
      <c r="A36" s="259"/>
      <c r="B36" s="289"/>
      <c r="C36" s="289"/>
      <c r="D36" s="28" t="s">
        <v>202</v>
      </c>
      <c r="E36" s="32">
        <v>0</v>
      </c>
      <c r="F36" s="301"/>
      <c r="G36" s="301"/>
    </row>
    <row r="37" spans="1:7" s="55" customFormat="1" ht="12" customHeight="1" hidden="1">
      <c r="A37" s="259"/>
      <c r="B37" s="289"/>
      <c r="C37" s="290"/>
      <c r="D37" s="31" t="s">
        <v>158</v>
      </c>
      <c r="E37" s="32"/>
      <c r="F37" s="300"/>
      <c r="G37" s="300"/>
    </row>
    <row r="38" spans="1:7" s="55" customFormat="1" ht="15" customHeight="1" hidden="1">
      <c r="A38" s="259"/>
      <c r="B38" s="289"/>
      <c r="C38" s="305">
        <v>4240</v>
      </c>
      <c r="D38" s="287" t="s">
        <v>46</v>
      </c>
      <c r="E38" s="287"/>
      <c r="F38" s="299"/>
      <c r="G38" s="299"/>
    </row>
    <row r="39" spans="1:7" s="55" customFormat="1" ht="23.25" customHeight="1" hidden="1">
      <c r="A39" s="259"/>
      <c r="B39" s="289"/>
      <c r="C39" s="289"/>
      <c r="D39" s="28" t="s">
        <v>146</v>
      </c>
      <c r="E39" s="32"/>
      <c r="F39" s="301"/>
      <c r="G39" s="301"/>
    </row>
    <row r="40" spans="1:7" s="55" customFormat="1" ht="23.25" customHeight="1" hidden="1">
      <c r="A40" s="259"/>
      <c r="B40" s="289"/>
      <c r="C40" s="290"/>
      <c r="D40" s="28" t="s">
        <v>159</v>
      </c>
      <c r="E40" s="32"/>
      <c r="F40" s="300"/>
      <c r="G40" s="300"/>
    </row>
    <row r="41" spans="1:7" s="55" customFormat="1" ht="12" customHeight="1" hidden="1">
      <c r="A41" s="259"/>
      <c r="B41" s="289"/>
      <c r="C41" s="305">
        <v>4260</v>
      </c>
      <c r="D41" s="283" t="s">
        <v>25</v>
      </c>
      <c r="E41" s="277"/>
      <c r="F41" s="299"/>
      <c r="G41" s="299"/>
    </row>
    <row r="42" spans="1:7" s="55" customFormat="1" ht="21" customHeight="1" hidden="1">
      <c r="A42" s="259"/>
      <c r="B42" s="289"/>
      <c r="C42" s="306"/>
      <c r="D42" s="31" t="s">
        <v>160</v>
      </c>
      <c r="E42" s="32"/>
      <c r="F42" s="296"/>
      <c r="G42" s="302"/>
    </row>
    <row r="43" spans="1:7" s="55" customFormat="1" ht="15" customHeight="1" hidden="1">
      <c r="A43" s="259"/>
      <c r="B43" s="289"/>
      <c r="C43" s="305">
        <v>4270</v>
      </c>
      <c r="D43" s="287" t="s">
        <v>18</v>
      </c>
      <c r="E43" s="287"/>
      <c r="F43" s="299"/>
      <c r="G43" s="307"/>
    </row>
    <row r="44" spans="1:7" s="55" customFormat="1" ht="45" customHeight="1" hidden="1">
      <c r="A44" s="259"/>
      <c r="B44" s="289"/>
      <c r="C44" s="289"/>
      <c r="D44" s="28" t="s">
        <v>178</v>
      </c>
      <c r="E44" s="36"/>
      <c r="F44" s="301"/>
      <c r="G44" s="299"/>
    </row>
    <row r="45" spans="1:7" s="55" customFormat="1" ht="11.25" customHeight="1" hidden="1">
      <c r="A45" s="259"/>
      <c r="B45" s="289"/>
      <c r="C45" s="305">
        <v>4280</v>
      </c>
      <c r="D45" s="113" t="s">
        <v>49</v>
      </c>
      <c r="E45" s="35"/>
      <c r="F45" s="294"/>
      <c r="G45" s="294"/>
    </row>
    <row r="46" spans="1:7" s="55" customFormat="1" ht="11.25" customHeight="1" hidden="1">
      <c r="A46" s="259"/>
      <c r="B46" s="289"/>
      <c r="C46" s="306"/>
      <c r="D46" s="28" t="s">
        <v>161</v>
      </c>
      <c r="E46" s="32"/>
      <c r="F46" s="296"/>
      <c r="G46" s="296"/>
    </row>
    <row r="47" spans="1:7" s="55" customFormat="1" ht="15" customHeight="1" hidden="1">
      <c r="A47" s="259"/>
      <c r="B47" s="289"/>
      <c r="C47" s="291">
        <v>4300</v>
      </c>
      <c r="D47" s="285" t="s">
        <v>8</v>
      </c>
      <c r="E47" s="286"/>
      <c r="F47" s="294"/>
      <c r="G47" s="294"/>
    </row>
    <row r="48" spans="1:7" s="55" customFormat="1" ht="24.75" customHeight="1" hidden="1">
      <c r="A48" s="259"/>
      <c r="B48" s="289"/>
      <c r="C48" s="289"/>
      <c r="D48" s="28" t="s">
        <v>147</v>
      </c>
      <c r="E48" s="32"/>
      <c r="F48" s="295"/>
      <c r="G48" s="295"/>
    </row>
    <row r="49" spans="1:7" s="55" customFormat="1" ht="21.75" customHeight="1" hidden="1">
      <c r="A49" s="259"/>
      <c r="B49" s="289"/>
      <c r="C49" s="289"/>
      <c r="D49" s="28" t="s">
        <v>150</v>
      </c>
      <c r="E49" s="32"/>
      <c r="F49" s="295"/>
      <c r="G49" s="295"/>
    </row>
    <row r="50" spans="1:7" s="55" customFormat="1" ht="13.5" customHeight="1" hidden="1">
      <c r="A50" s="259"/>
      <c r="B50" s="289"/>
      <c r="C50" s="289"/>
      <c r="D50" s="28" t="s">
        <v>161</v>
      </c>
      <c r="E50" s="32"/>
      <c r="F50" s="296"/>
      <c r="G50" s="296"/>
    </row>
    <row r="51" spans="1:7" s="55" customFormat="1" ht="13.5" customHeight="1">
      <c r="A51" s="259"/>
      <c r="B51" s="289"/>
      <c r="C51" s="49">
        <v>4300</v>
      </c>
      <c r="D51" s="31" t="s">
        <v>201</v>
      </c>
      <c r="E51" s="85"/>
      <c r="F51" s="294">
        <f>SUM(E52+E53+E54)</f>
        <v>17500</v>
      </c>
      <c r="G51" s="294"/>
    </row>
    <row r="52" spans="1:7" s="55" customFormat="1" ht="24.75" customHeight="1">
      <c r="A52" s="259"/>
      <c r="B52" s="289"/>
      <c r="C52" s="30"/>
      <c r="D52" s="33" t="s">
        <v>228</v>
      </c>
      <c r="E52" s="36">
        <v>6100</v>
      </c>
      <c r="F52" s="295"/>
      <c r="G52" s="295"/>
    </row>
    <row r="53" spans="1:7" s="55" customFormat="1" ht="27" customHeight="1">
      <c r="A53" s="259"/>
      <c r="B53" s="289"/>
      <c r="C53" s="30"/>
      <c r="D53" s="33" t="s">
        <v>223</v>
      </c>
      <c r="E53" s="36">
        <v>5500</v>
      </c>
      <c r="F53" s="295"/>
      <c r="G53" s="295"/>
    </row>
    <row r="54" spans="1:7" s="55" customFormat="1" ht="33" customHeight="1">
      <c r="A54" s="259"/>
      <c r="B54" s="289"/>
      <c r="C54" s="30"/>
      <c r="D54" s="33" t="s">
        <v>226</v>
      </c>
      <c r="E54" s="36">
        <f>4900+1000</f>
        <v>5900</v>
      </c>
      <c r="F54" s="296"/>
      <c r="G54" s="296"/>
    </row>
    <row r="55" spans="1:7" s="55" customFormat="1" ht="12" customHeight="1">
      <c r="A55" s="259"/>
      <c r="B55" s="289"/>
      <c r="C55" s="291">
        <v>4410</v>
      </c>
      <c r="D55" s="285" t="s">
        <v>9</v>
      </c>
      <c r="E55" s="286"/>
      <c r="F55" s="299">
        <f>E56+E57</f>
        <v>3200</v>
      </c>
      <c r="G55" s="299"/>
    </row>
    <row r="56" spans="1:7" s="55" customFormat="1" ht="21.75" customHeight="1">
      <c r="A56" s="259"/>
      <c r="B56" s="289"/>
      <c r="C56" s="289"/>
      <c r="D56" s="31" t="s">
        <v>185</v>
      </c>
      <c r="E56" s="32">
        <v>1200</v>
      </c>
      <c r="F56" s="301"/>
      <c r="G56" s="301"/>
    </row>
    <row r="57" spans="1:7" s="55" customFormat="1" ht="24" customHeight="1">
      <c r="A57" s="259"/>
      <c r="B57" s="289"/>
      <c r="C57" s="290"/>
      <c r="D57" s="31" t="s">
        <v>227</v>
      </c>
      <c r="E57" s="112">
        <v>2000</v>
      </c>
      <c r="F57" s="300"/>
      <c r="G57" s="300"/>
    </row>
    <row r="58" spans="1:7" s="55" customFormat="1" ht="15" customHeight="1" hidden="1">
      <c r="A58" s="259"/>
      <c r="B58" s="289"/>
      <c r="C58" s="291">
        <v>4420</v>
      </c>
      <c r="D58" s="285" t="s">
        <v>45</v>
      </c>
      <c r="E58" s="286"/>
      <c r="F58" s="299"/>
      <c r="G58" s="299"/>
    </row>
    <row r="59" spans="1:7" s="55" customFormat="1" ht="21.75" customHeight="1" hidden="1">
      <c r="A59" s="259"/>
      <c r="B59" s="289"/>
      <c r="C59" s="289"/>
      <c r="D59" s="46" t="s">
        <v>145</v>
      </c>
      <c r="E59" s="153"/>
      <c r="F59" s="301"/>
      <c r="G59" s="301"/>
    </row>
    <row r="60" spans="1:7" s="55" customFormat="1" ht="12" customHeight="1">
      <c r="A60" s="259"/>
      <c r="B60" s="30"/>
      <c r="C60" s="49">
        <v>4430</v>
      </c>
      <c r="D60" s="31" t="s">
        <v>101</v>
      </c>
      <c r="E60" s="32"/>
      <c r="F60" s="301"/>
      <c r="G60" s="301">
        <v>2000</v>
      </c>
    </row>
    <row r="61" spans="1:7" s="55" customFormat="1" ht="15.75" customHeight="1">
      <c r="A61" s="259"/>
      <c r="B61" s="30"/>
      <c r="C61" s="49"/>
      <c r="D61" s="31" t="s">
        <v>210</v>
      </c>
      <c r="E61" s="32"/>
      <c r="F61" s="302"/>
      <c r="G61" s="302"/>
    </row>
    <row r="62" spans="1:9" s="55" customFormat="1" ht="13.5" customHeight="1">
      <c r="A62" s="259"/>
      <c r="B62" s="49"/>
      <c r="C62" s="269" t="s">
        <v>10</v>
      </c>
      <c r="D62" s="269"/>
      <c r="E62" s="270"/>
      <c r="F62" s="43">
        <f>SUM(F12:F61)</f>
        <v>20700</v>
      </c>
      <c r="G62" s="43">
        <f>SUM(G12:G61)</f>
        <v>19760</v>
      </c>
      <c r="I62" s="141"/>
    </row>
    <row r="63" spans="1:7" s="55" customFormat="1" ht="13.5" customHeight="1" hidden="1">
      <c r="A63" s="259"/>
      <c r="B63" s="305">
        <v>80103</v>
      </c>
      <c r="C63" s="305">
        <v>4240</v>
      </c>
      <c r="D63" s="287" t="s">
        <v>46</v>
      </c>
      <c r="E63" s="287"/>
      <c r="F63" s="299">
        <v>0</v>
      </c>
      <c r="G63" s="299">
        <v>0</v>
      </c>
    </row>
    <row r="64" spans="1:7" s="55" customFormat="1" ht="13.5" customHeight="1" hidden="1">
      <c r="A64" s="259"/>
      <c r="B64" s="306"/>
      <c r="C64" s="290"/>
      <c r="D64" s="28" t="s">
        <v>151</v>
      </c>
      <c r="E64" s="32"/>
      <c r="F64" s="301"/>
      <c r="G64" s="301"/>
    </row>
    <row r="65" spans="1:7" s="55" customFormat="1" ht="13.5" customHeight="1" hidden="1">
      <c r="A65" s="259"/>
      <c r="B65" s="27"/>
      <c r="C65" s="292" t="s">
        <v>63</v>
      </c>
      <c r="D65" s="267"/>
      <c r="E65" s="268"/>
      <c r="F65" s="142">
        <f>SUM(F63)</f>
        <v>0</v>
      </c>
      <c r="G65" s="142">
        <f>SUM(G63)</f>
        <v>0</v>
      </c>
    </row>
    <row r="66" spans="1:7" s="55" customFormat="1" ht="27" customHeight="1" hidden="1">
      <c r="A66" s="259"/>
      <c r="B66" s="27">
        <v>80104</v>
      </c>
      <c r="C66" s="143">
        <v>2540</v>
      </c>
      <c r="D66" s="31" t="s">
        <v>67</v>
      </c>
      <c r="E66" s="144"/>
      <c r="F66" s="117"/>
      <c r="G66" s="117"/>
    </row>
    <row r="67" spans="1:7" s="55" customFormat="1" ht="33.75" customHeight="1" hidden="1">
      <c r="A67" s="259"/>
      <c r="B67" s="27"/>
      <c r="C67" s="145"/>
      <c r="D67" s="31" t="s">
        <v>176</v>
      </c>
      <c r="E67" s="37">
        <v>-25400</v>
      </c>
      <c r="F67" s="117"/>
      <c r="G67" s="117"/>
    </row>
    <row r="68" spans="1:7" s="55" customFormat="1" ht="25.5" customHeight="1" hidden="1">
      <c r="A68" s="259"/>
      <c r="B68" s="27"/>
      <c r="C68" s="145"/>
      <c r="D68" s="31" t="s">
        <v>179</v>
      </c>
      <c r="E68" s="37">
        <v>-76400</v>
      </c>
      <c r="F68" s="117"/>
      <c r="G68" s="116"/>
    </row>
    <row r="69" spans="1:7" s="55" customFormat="1" ht="35.25" customHeight="1" hidden="1">
      <c r="A69" s="259"/>
      <c r="B69" s="27"/>
      <c r="C69" s="145"/>
      <c r="D69" s="31" t="s">
        <v>180</v>
      </c>
      <c r="E69" s="37">
        <v>-152928</v>
      </c>
      <c r="F69" s="117"/>
      <c r="G69" s="116"/>
    </row>
    <row r="70" spans="1:7" s="55" customFormat="1" ht="13.5" customHeight="1" hidden="1">
      <c r="A70" s="259"/>
      <c r="B70" s="27"/>
      <c r="C70" s="292" t="s">
        <v>68</v>
      </c>
      <c r="D70" s="284"/>
      <c r="E70" s="37"/>
      <c r="F70" s="116">
        <f>SUM(F66)</f>
        <v>0</v>
      </c>
      <c r="G70" s="116">
        <f>SUM(G66)</f>
        <v>0</v>
      </c>
    </row>
    <row r="71" spans="1:7" s="55" customFormat="1" ht="13.5" customHeight="1" hidden="1">
      <c r="A71" s="259"/>
      <c r="B71" s="27"/>
      <c r="C71" s="145"/>
      <c r="D71" s="31"/>
      <c r="E71" s="115"/>
      <c r="F71" s="116"/>
      <c r="G71" s="116"/>
    </row>
    <row r="72" spans="1:7" s="55" customFormat="1" ht="15" customHeight="1" hidden="1">
      <c r="A72" s="259"/>
      <c r="B72" s="305">
        <v>80104</v>
      </c>
      <c r="C72" s="305">
        <v>4040</v>
      </c>
      <c r="D72" s="28" t="s">
        <v>52</v>
      </c>
      <c r="E72" s="34"/>
      <c r="F72" s="294"/>
      <c r="G72" s="299"/>
    </row>
    <row r="73" spans="1:7" s="55" customFormat="1" ht="15" customHeight="1" hidden="1">
      <c r="A73" s="259"/>
      <c r="B73" s="282"/>
      <c r="C73" s="289"/>
      <c r="D73" s="28" t="s">
        <v>161</v>
      </c>
      <c r="E73" s="32">
        <v>-900</v>
      </c>
      <c r="F73" s="266"/>
      <c r="G73" s="301"/>
    </row>
    <row r="74" spans="1:7" s="55" customFormat="1" ht="21.75" customHeight="1" hidden="1">
      <c r="A74" s="259"/>
      <c r="B74" s="282"/>
      <c r="C74" s="290"/>
      <c r="D74" s="28" t="s">
        <v>166</v>
      </c>
      <c r="E74" s="32">
        <v>-1800</v>
      </c>
      <c r="F74" s="300"/>
      <c r="G74" s="300"/>
    </row>
    <row r="75" spans="1:7" s="55" customFormat="1" ht="15" customHeight="1" hidden="1">
      <c r="A75" s="259"/>
      <c r="B75" s="282"/>
      <c r="C75" s="305">
        <v>4010</v>
      </c>
      <c r="D75" s="28" t="s">
        <v>42</v>
      </c>
      <c r="E75" s="34"/>
      <c r="F75" s="294"/>
      <c r="G75" s="294"/>
    </row>
    <row r="76" spans="1:7" s="55" customFormat="1" ht="15" customHeight="1" hidden="1">
      <c r="A76" s="259"/>
      <c r="B76" s="282"/>
      <c r="C76" s="289"/>
      <c r="D76" s="28"/>
      <c r="E76" s="32">
        <v>0</v>
      </c>
      <c r="F76" s="266"/>
      <c r="G76" s="266"/>
    </row>
    <row r="77" spans="1:7" s="55" customFormat="1" ht="15" customHeight="1" hidden="1">
      <c r="A77" s="259"/>
      <c r="B77" s="282"/>
      <c r="C77" s="289"/>
      <c r="D77" s="28"/>
      <c r="E77" s="32"/>
      <c r="F77" s="266"/>
      <c r="G77" s="266"/>
    </row>
    <row r="78" spans="1:7" s="55" customFormat="1" ht="15" customHeight="1" hidden="1">
      <c r="A78" s="259"/>
      <c r="B78" s="282"/>
      <c r="C78" s="289"/>
      <c r="D78" s="28"/>
      <c r="E78" s="32"/>
      <c r="F78" s="266"/>
      <c r="G78" s="266"/>
    </row>
    <row r="79" spans="1:7" s="55" customFormat="1" ht="15" customHeight="1" hidden="1">
      <c r="A79" s="259"/>
      <c r="B79" s="282"/>
      <c r="C79" s="289"/>
      <c r="D79" s="28"/>
      <c r="E79" s="32"/>
      <c r="F79" s="266"/>
      <c r="G79" s="266"/>
    </row>
    <row r="80" spans="1:7" s="55" customFormat="1" ht="15" customHeight="1">
      <c r="A80" s="259"/>
      <c r="B80" s="282"/>
      <c r="C80" s="305">
        <v>4110</v>
      </c>
      <c r="D80" s="28" t="s">
        <v>43</v>
      </c>
      <c r="E80" s="34"/>
      <c r="F80" s="299"/>
      <c r="G80" s="294">
        <v>300</v>
      </c>
    </row>
    <row r="81" spans="1:7" s="55" customFormat="1" ht="22.5" customHeight="1">
      <c r="A81" s="259"/>
      <c r="B81" s="282"/>
      <c r="C81" s="289"/>
      <c r="D81" s="28" t="s">
        <v>190</v>
      </c>
      <c r="E81" s="146"/>
      <c r="F81" s="301"/>
      <c r="G81" s="295"/>
    </row>
    <row r="82" spans="1:7" s="55" customFormat="1" ht="15" customHeight="1" hidden="1">
      <c r="A82" s="259"/>
      <c r="B82" s="282"/>
      <c r="C82" s="289"/>
      <c r="D82" s="28"/>
      <c r="E82" s="146"/>
      <c r="F82" s="301"/>
      <c r="G82" s="295"/>
    </row>
    <row r="83" spans="1:7" s="55" customFormat="1" ht="15" customHeight="1" hidden="1">
      <c r="A83" s="259"/>
      <c r="B83" s="282"/>
      <c r="C83" s="289"/>
      <c r="D83" s="28"/>
      <c r="E83" s="32"/>
      <c r="F83" s="301"/>
      <c r="G83" s="266"/>
    </row>
    <row r="84" spans="1:7" s="55" customFormat="1" ht="15" customHeight="1">
      <c r="A84" s="259"/>
      <c r="B84" s="282"/>
      <c r="C84" s="305">
        <v>4120</v>
      </c>
      <c r="D84" s="28" t="s">
        <v>44</v>
      </c>
      <c r="E84" s="34"/>
      <c r="F84" s="299"/>
      <c r="G84" s="294">
        <v>50</v>
      </c>
    </row>
    <row r="85" spans="1:7" s="55" customFormat="1" ht="21.75" customHeight="1">
      <c r="A85" s="259"/>
      <c r="B85" s="282"/>
      <c r="C85" s="289"/>
      <c r="D85" s="28" t="s">
        <v>190</v>
      </c>
      <c r="E85" s="32"/>
      <c r="F85" s="301"/>
      <c r="G85" s="266"/>
    </row>
    <row r="86" spans="1:7" s="55" customFormat="1" ht="12" customHeight="1">
      <c r="A86" s="259"/>
      <c r="B86" s="282"/>
      <c r="C86" s="305">
        <v>4170</v>
      </c>
      <c r="D86" s="287" t="s">
        <v>191</v>
      </c>
      <c r="E86" s="287"/>
      <c r="F86" s="299"/>
      <c r="G86" s="299">
        <f>SUM(E87+E88)</f>
        <v>4780</v>
      </c>
    </row>
    <row r="87" spans="1:7" s="55" customFormat="1" ht="21.75" customHeight="1">
      <c r="A87" s="259"/>
      <c r="B87" s="282"/>
      <c r="C87" s="290"/>
      <c r="D87" s="28" t="s">
        <v>190</v>
      </c>
      <c r="E87" s="32">
        <v>1680</v>
      </c>
      <c r="F87" s="300"/>
      <c r="G87" s="300"/>
    </row>
    <row r="88" spans="1:7" s="55" customFormat="1" ht="21.75" customHeight="1">
      <c r="A88" s="259"/>
      <c r="B88" s="282"/>
      <c r="C88" s="29"/>
      <c r="D88" s="28" t="s">
        <v>224</v>
      </c>
      <c r="E88" s="32">
        <v>3100</v>
      </c>
      <c r="F88" s="135"/>
      <c r="G88" s="135"/>
    </row>
    <row r="89" spans="1:7" s="55" customFormat="1" ht="12" customHeight="1">
      <c r="A89" s="259"/>
      <c r="B89" s="282"/>
      <c r="C89" s="305">
        <v>4210</v>
      </c>
      <c r="D89" s="287" t="s">
        <v>11</v>
      </c>
      <c r="E89" s="287"/>
      <c r="F89" s="299">
        <f>1680+350</f>
        <v>2030</v>
      </c>
      <c r="G89" s="299"/>
    </row>
    <row r="90" spans="1:7" s="55" customFormat="1" ht="21.75" customHeight="1">
      <c r="A90" s="259"/>
      <c r="B90" s="282"/>
      <c r="C90" s="282"/>
      <c r="D90" s="28" t="s">
        <v>192</v>
      </c>
      <c r="E90" s="32"/>
      <c r="F90" s="288"/>
      <c r="G90" s="288"/>
    </row>
    <row r="91" spans="1:7" s="55" customFormat="1" ht="12" customHeight="1" hidden="1">
      <c r="A91" s="259"/>
      <c r="B91" s="282"/>
      <c r="C91" s="290"/>
      <c r="D91" s="28" t="s">
        <v>167</v>
      </c>
      <c r="E91" s="32">
        <v>2900</v>
      </c>
      <c r="F91" s="300"/>
      <c r="G91" s="300"/>
    </row>
    <row r="92" spans="1:7" s="55" customFormat="1" ht="15" customHeight="1" hidden="1">
      <c r="A92" s="259"/>
      <c r="B92" s="282"/>
      <c r="C92" s="275">
        <v>4260</v>
      </c>
      <c r="D92" s="276" t="s">
        <v>25</v>
      </c>
      <c r="E92" s="277"/>
      <c r="F92" s="294"/>
      <c r="G92" s="294"/>
    </row>
    <row r="93" spans="1:7" s="55" customFormat="1" ht="15" customHeight="1" hidden="1">
      <c r="A93" s="259"/>
      <c r="B93" s="282"/>
      <c r="C93" s="275"/>
      <c r="D93" s="28" t="s">
        <v>161</v>
      </c>
      <c r="E93" s="32">
        <v>-5000</v>
      </c>
      <c r="F93" s="295"/>
      <c r="G93" s="295"/>
    </row>
    <row r="94" spans="1:7" s="55" customFormat="1" ht="15" customHeight="1" hidden="1">
      <c r="A94" s="259"/>
      <c r="B94" s="282"/>
      <c r="C94" s="305">
        <v>4270</v>
      </c>
      <c r="D94" s="287" t="s">
        <v>18</v>
      </c>
      <c r="E94" s="287"/>
      <c r="F94" s="299"/>
      <c r="G94" s="307"/>
    </row>
    <row r="95" spans="1:7" s="55" customFormat="1" ht="15" customHeight="1" hidden="1">
      <c r="A95" s="259"/>
      <c r="B95" s="282"/>
      <c r="C95" s="289"/>
      <c r="D95" s="28" t="s">
        <v>161</v>
      </c>
      <c r="E95" s="32">
        <v>-2300</v>
      </c>
      <c r="F95" s="301"/>
      <c r="G95" s="299"/>
    </row>
    <row r="96" spans="1:7" s="55" customFormat="1" ht="15" customHeight="1" hidden="1">
      <c r="A96" s="259"/>
      <c r="B96" s="282"/>
      <c r="C96" s="305">
        <v>4280</v>
      </c>
      <c r="D96" s="113" t="s">
        <v>49</v>
      </c>
      <c r="E96" s="35"/>
      <c r="F96" s="294"/>
      <c r="G96" s="294"/>
    </row>
    <row r="97" spans="1:7" s="55" customFormat="1" ht="15" customHeight="1" hidden="1">
      <c r="A97" s="259"/>
      <c r="B97" s="282"/>
      <c r="C97" s="306"/>
      <c r="D97" s="28" t="s">
        <v>161</v>
      </c>
      <c r="E97" s="32">
        <v>-500</v>
      </c>
      <c r="F97" s="296"/>
      <c r="G97" s="296"/>
    </row>
    <row r="98" spans="1:7" s="55" customFormat="1" ht="15.75" customHeight="1" hidden="1">
      <c r="A98" s="259"/>
      <c r="B98" s="282"/>
      <c r="C98" s="291">
        <v>4300</v>
      </c>
      <c r="D98" s="285" t="s">
        <v>8</v>
      </c>
      <c r="E98" s="286"/>
      <c r="F98" s="294"/>
      <c r="G98" s="294"/>
    </row>
    <row r="99" spans="1:7" s="55" customFormat="1" ht="24" customHeight="1" hidden="1">
      <c r="A99" s="259"/>
      <c r="B99" s="282"/>
      <c r="C99" s="289"/>
      <c r="D99" s="28" t="s">
        <v>162</v>
      </c>
      <c r="E99" s="32">
        <v>1500</v>
      </c>
      <c r="F99" s="296"/>
      <c r="G99" s="296"/>
    </row>
    <row r="100" spans="1:7" s="55" customFormat="1" ht="15" customHeight="1" hidden="1">
      <c r="A100" s="259"/>
      <c r="B100" s="29"/>
      <c r="C100" s="289">
        <v>4350</v>
      </c>
      <c r="D100" s="46" t="s">
        <v>168</v>
      </c>
      <c r="E100" s="112"/>
      <c r="F100" s="294"/>
      <c r="G100" s="294"/>
    </row>
    <row r="101" spans="1:7" s="55" customFormat="1" ht="24" customHeight="1" hidden="1">
      <c r="A101" s="259"/>
      <c r="B101" s="29"/>
      <c r="C101" s="306"/>
      <c r="D101" s="28" t="s">
        <v>166</v>
      </c>
      <c r="E101" s="32">
        <v>-1100</v>
      </c>
      <c r="F101" s="296"/>
      <c r="G101" s="296"/>
    </row>
    <row r="102" spans="1:7" s="55" customFormat="1" ht="10.5" customHeight="1" hidden="1">
      <c r="A102" s="259"/>
      <c r="B102" s="29"/>
      <c r="C102" s="291">
        <v>4410</v>
      </c>
      <c r="D102" s="285" t="s">
        <v>9</v>
      </c>
      <c r="E102" s="286"/>
      <c r="F102" s="294"/>
      <c r="G102" s="294"/>
    </row>
    <row r="103" spans="1:7" s="55" customFormat="1" ht="12.75" customHeight="1" hidden="1">
      <c r="A103" s="259"/>
      <c r="B103" s="29"/>
      <c r="C103" s="290"/>
      <c r="D103" s="28" t="s">
        <v>161</v>
      </c>
      <c r="E103" s="32">
        <v>-237</v>
      </c>
      <c r="F103" s="296"/>
      <c r="G103" s="296"/>
    </row>
    <row r="104" spans="1:7" s="55" customFormat="1" ht="12.75" customHeight="1">
      <c r="A104" s="259"/>
      <c r="B104" s="29"/>
      <c r="C104" s="49">
        <v>4300</v>
      </c>
      <c r="D104" s="31" t="s">
        <v>201</v>
      </c>
      <c r="E104" s="85"/>
      <c r="F104" s="294">
        <v>3100</v>
      </c>
      <c r="G104" s="294"/>
    </row>
    <row r="105" spans="1:7" s="55" customFormat="1" ht="24" customHeight="1">
      <c r="A105" s="259"/>
      <c r="B105" s="29"/>
      <c r="C105" s="156"/>
      <c r="D105" s="28" t="s">
        <v>225</v>
      </c>
      <c r="E105" s="35"/>
      <c r="F105" s="297"/>
      <c r="G105" s="298"/>
    </row>
    <row r="106" spans="1:9" s="55" customFormat="1" ht="15" customHeight="1">
      <c r="A106" s="259"/>
      <c r="B106" s="49"/>
      <c r="C106" s="269" t="s">
        <v>50</v>
      </c>
      <c r="D106" s="269"/>
      <c r="E106" s="270"/>
      <c r="F106" s="43">
        <f>SUM(F72:F105)</f>
        <v>5130</v>
      </c>
      <c r="G106" s="43">
        <f>SUM(G72:G105)</f>
        <v>5130</v>
      </c>
      <c r="I106" s="141"/>
    </row>
    <row r="107" spans="1:7" s="55" customFormat="1" ht="15" customHeight="1" hidden="1">
      <c r="A107" s="259"/>
      <c r="B107" s="305">
        <v>80110</v>
      </c>
      <c r="C107" s="305">
        <v>3020</v>
      </c>
      <c r="D107" s="28" t="s">
        <v>41</v>
      </c>
      <c r="E107" s="34"/>
      <c r="F107" s="294">
        <v>0</v>
      </c>
      <c r="G107" s="294">
        <v>0</v>
      </c>
    </row>
    <row r="108" spans="1:7" s="55" customFormat="1" ht="15" customHeight="1" hidden="1">
      <c r="A108" s="259"/>
      <c r="B108" s="282"/>
      <c r="C108" s="289"/>
      <c r="D108" s="28" t="s">
        <v>37</v>
      </c>
      <c r="E108" s="32"/>
      <c r="F108" s="288"/>
      <c r="G108" s="288"/>
    </row>
    <row r="109" spans="1:7" s="55" customFormat="1" ht="15" customHeight="1" hidden="1">
      <c r="A109" s="259"/>
      <c r="B109" s="282"/>
      <c r="C109" s="289"/>
      <c r="D109" s="28" t="s">
        <v>38</v>
      </c>
      <c r="E109" s="32"/>
      <c r="F109" s="288"/>
      <c r="G109" s="288"/>
    </row>
    <row r="110" spans="1:7" s="55" customFormat="1" ht="15" customHeight="1" hidden="1">
      <c r="A110" s="259"/>
      <c r="B110" s="282"/>
      <c r="C110" s="306"/>
      <c r="D110" s="28" t="s">
        <v>39</v>
      </c>
      <c r="E110" s="32"/>
      <c r="F110" s="300"/>
      <c r="G110" s="300"/>
    </row>
    <row r="111" spans="1:7" s="55" customFormat="1" ht="15" customHeight="1" hidden="1">
      <c r="A111" s="259"/>
      <c r="B111" s="282"/>
      <c r="C111" s="305">
        <v>4010</v>
      </c>
      <c r="D111" s="28" t="s">
        <v>42</v>
      </c>
      <c r="E111" s="34"/>
      <c r="F111" s="294">
        <f>SUM(F112:F112)</f>
        <v>0</v>
      </c>
      <c r="G111" s="294">
        <v>0</v>
      </c>
    </row>
    <row r="112" spans="1:7" s="55" customFormat="1" ht="15" customHeight="1" hidden="1">
      <c r="A112" s="259"/>
      <c r="B112" s="282"/>
      <c r="C112" s="306"/>
      <c r="D112" s="28" t="s">
        <v>39</v>
      </c>
      <c r="E112" s="32"/>
      <c r="F112" s="300"/>
      <c r="G112" s="300"/>
    </row>
    <row r="113" spans="1:7" s="55" customFormat="1" ht="15" customHeight="1" hidden="1">
      <c r="A113" s="259"/>
      <c r="B113" s="282"/>
      <c r="C113" s="305">
        <v>4040</v>
      </c>
      <c r="D113" s="28" t="s">
        <v>52</v>
      </c>
      <c r="E113" s="34"/>
      <c r="F113" s="252">
        <v>0</v>
      </c>
      <c r="G113" s="135"/>
    </row>
    <row r="114" spans="1:7" s="55" customFormat="1" ht="15" customHeight="1" hidden="1">
      <c r="A114" s="259"/>
      <c r="B114" s="282"/>
      <c r="C114" s="289"/>
      <c r="D114" s="28" t="s">
        <v>38</v>
      </c>
      <c r="E114" s="32"/>
      <c r="F114" s="253"/>
      <c r="G114" s="135"/>
    </row>
    <row r="115" spans="1:7" s="55" customFormat="1" ht="15" customHeight="1" hidden="1">
      <c r="A115" s="259"/>
      <c r="B115" s="282"/>
      <c r="C115" s="305">
        <v>4110</v>
      </c>
      <c r="D115" s="28" t="s">
        <v>43</v>
      </c>
      <c r="E115" s="34"/>
      <c r="F115" s="294">
        <f>SUM(F116:F118)</f>
        <v>0</v>
      </c>
      <c r="G115" s="294">
        <v>0</v>
      </c>
    </row>
    <row r="116" spans="1:7" s="55" customFormat="1" ht="15" customHeight="1" hidden="1">
      <c r="A116" s="259"/>
      <c r="B116" s="282"/>
      <c r="C116" s="289"/>
      <c r="D116" s="28" t="s">
        <v>37</v>
      </c>
      <c r="E116" s="32"/>
      <c r="F116" s="288"/>
      <c r="G116" s="288"/>
    </row>
    <row r="117" spans="1:7" s="55" customFormat="1" ht="15" customHeight="1" hidden="1">
      <c r="A117" s="259"/>
      <c r="B117" s="282"/>
      <c r="C117" s="289"/>
      <c r="D117" s="28" t="s">
        <v>38</v>
      </c>
      <c r="E117" s="32"/>
      <c r="F117" s="288"/>
      <c r="G117" s="288"/>
    </row>
    <row r="118" spans="1:7" s="55" customFormat="1" ht="15" customHeight="1" hidden="1">
      <c r="A118" s="259"/>
      <c r="B118" s="282"/>
      <c r="C118" s="306"/>
      <c r="D118" s="28" t="s">
        <v>39</v>
      </c>
      <c r="E118" s="32"/>
      <c r="F118" s="300"/>
      <c r="G118" s="300"/>
    </row>
    <row r="119" spans="1:7" s="55" customFormat="1" ht="15" customHeight="1" hidden="1">
      <c r="A119" s="259"/>
      <c r="B119" s="282"/>
      <c r="C119" s="305">
        <v>4120</v>
      </c>
      <c r="D119" s="28" t="s">
        <v>44</v>
      </c>
      <c r="E119" s="34"/>
      <c r="F119" s="294">
        <f>SUM(F120:F121)</f>
        <v>0</v>
      </c>
      <c r="G119" s="294">
        <v>0</v>
      </c>
    </row>
    <row r="120" spans="1:7" s="55" customFormat="1" ht="15" customHeight="1" hidden="1">
      <c r="A120" s="259"/>
      <c r="B120" s="282"/>
      <c r="C120" s="289"/>
      <c r="D120" s="28" t="s">
        <v>38</v>
      </c>
      <c r="E120" s="32"/>
      <c r="F120" s="288"/>
      <c r="G120" s="288"/>
    </row>
    <row r="121" spans="1:7" s="55" customFormat="1" ht="15" customHeight="1" hidden="1">
      <c r="A121" s="259"/>
      <c r="B121" s="282"/>
      <c r="C121" s="306"/>
      <c r="D121" s="28" t="s">
        <v>39</v>
      </c>
      <c r="E121" s="32"/>
      <c r="F121" s="300"/>
      <c r="G121" s="300"/>
    </row>
    <row r="122" spans="1:7" s="55" customFormat="1" ht="15" customHeight="1" hidden="1">
      <c r="A122" s="259"/>
      <c r="B122" s="282"/>
      <c r="C122" s="305">
        <v>4110</v>
      </c>
      <c r="D122" s="28" t="s">
        <v>43</v>
      </c>
      <c r="E122" s="34"/>
      <c r="F122" s="294"/>
      <c r="G122" s="294"/>
    </row>
    <row r="123" spans="1:7" s="55" customFormat="1" ht="15" customHeight="1" hidden="1">
      <c r="A123" s="259"/>
      <c r="B123" s="282"/>
      <c r="C123" s="289"/>
      <c r="D123" s="28" t="s">
        <v>163</v>
      </c>
      <c r="E123" s="32">
        <v>-2080</v>
      </c>
      <c r="F123" s="288"/>
      <c r="G123" s="288"/>
    </row>
    <row r="124" spans="1:7" s="55" customFormat="1" ht="15" customHeight="1" hidden="1">
      <c r="A124" s="259"/>
      <c r="B124" s="282"/>
      <c r="C124" s="306"/>
      <c r="D124" s="28" t="s">
        <v>163</v>
      </c>
      <c r="E124" s="32">
        <v>0</v>
      </c>
      <c r="F124" s="300"/>
      <c r="G124" s="300"/>
    </row>
    <row r="125" spans="1:7" s="55" customFormat="1" ht="15" customHeight="1">
      <c r="A125" s="259"/>
      <c r="B125" s="282"/>
      <c r="C125" s="305">
        <v>4170</v>
      </c>
      <c r="D125" s="283" t="s">
        <v>61</v>
      </c>
      <c r="E125" s="284"/>
      <c r="F125" s="294"/>
      <c r="G125" s="294">
        <f>380+40</f>
        <v>420</v>
      </c>
    </row>
    <row r="126" spans="1:7" s="55" customFormat="1" ht="21.75" customHeight="1">
      <c r="A126" s="259"/>
      <c r="B126" s="282"/>
      <c r="C126" s="289"/>
      <c r="D126" s="28" t="s">
        <v>203</v>
      </c>
      <c r="E126" s="32">
        <v>380</v>
      </c>
      <c r="F126" s="288"/>
      <c r="G126" s="288"/>
    </row>
    <row r="127" spans="1:7" s="55" customFormat="1" ht="13.5" customHeight="1">
      <c r="A127" s="259"/>
      <c r="B127" s="282"/>
      <c r="C127" s="306"/>
      <c r="D127" s="28" t="s">
        <v>202</v>
      </c>
      <c r="E127" s="32">
        <v>40</v>
      </c>
      <c r="F127" s="300"/>
      <c r="G127" s="300"/>
    </row>
    <row r="128" spans="1:7" s="55" customFormat="1" ht="15" customHeight="1" hidden="1">
      <c r="A128" s="259"/>
      <c r="B128" s="282"/>
      <c r="C128" s="305">
        <v>4210</v>
      </c>
      <c r="D128" s="287" t="s">
        <v>11</v>
      </c>
      <c r="E128" s="287"/>
      <c r="F128" s="299"/>
      <c r="G128" s="307"/>
    </row>
    <row r="129" spans="1:7" s="55" customFormat="1" ht="15" customHeight="1" hidden="1">
      <c r="A129" s="259"/>
      <c r="B129" s="282"/>
      <c r="C129" s="289"/>
      <c r="D129" s="28" t="s">
        <v>169</v>
      </c>
      <c r="E129" s="32">
        <v>3293</v>
      </c>
      <c r="F129" s="301"/>
      <c r="G129" s="299"/>
    </row>
    <row r="130" spans="1:7" s="55" customFormat="1" ht="15" customHeight="1" hidden="1">
      <c r="A130" s="259"/>
      <c r="B130" s="282"/>
      <c r="C130" s="305">
        <v>4240</v>
      </c>
      <c r="D130" s="287" t="s">
        <v>46</v>
      </c>
      <c r="E130" s="287"/>
      <c r="F130" s="294"/>
      <c r="G130" s="294"/>
    </row>
    <row r="131" spans="1:7" s="55" customFormat="1" ht="23.25" customHeight="1" hidden="1">
      <c r="A131" s="259"/>
      <c r="B131" s="282"/>
      <c r="C131" s="289"/>
      <c r="D131" s="28" t="s">
        <v>146</v>
      </c>
      <c r="E131" s="32">
        <v>3000</v>
      </c>
      <c r="F131" s="295"/>
      <c r="G131" s="295"/>
    </row>
    <row r="132" spans="1:7" s="55" customFormat="1" ht="23.25" customHeight="1" hidden="1">
      <c r="A132" s="259"/>
      <c r="B132" s="282"/>
      <c r="C132" s="282"/>
      <c r="D132" s="31" t="s">
        <v>170</v>
      </c>
      <c r="E132" s="35">
        <v>3700</v>
      </c>
      <c r="F132" s="266"/>
      <c r="G132" s="266"/>
    </row>
    <row r="133" spans="1:7" s="55" customFormat="1" ht="34.5" customHeight="1" hidden="1">
      <c r="A133" s="259"/>
      <c r="B133" s="282"/>
      <c r="C133" s="290"/>
      <c r="D133" s="113" t="s">
        <v>164</v>
      </c>
      <c r="E133" s="32">
        <v>15000</v>
      </c>
      <c r="F133" s="271"/>
      <c r="G133" s="271"/>
    </row>
    <row r="134" spans="1:7" s="55" customFormat="1" ht="13.5" customHeight="1" hidden="1">
      <c r="A134" s="259"/>
      <c r="B134" s="282"/>
      <c r="C134" s="305">
        <v>4280</v>
      </c>
      <c r="D134" s="113" t="s">
        <v>49</v>
      </c>
      <c r="E134" s="35"/>
      <c r="F134" s="294"/>
      <c r="G134" s="294"/>
    </row>
    <row r="135" spans="1:7" s="55" customFormat="1" ht="15" customHeight="1" hidden="1">
      <c r="A135" s="259"/>
      <c r="B135" s="282"/>
      <c r="C135" s="306"/>
      <c r="D135" s="28" t="s">
        <v>149</v>
      </c>
      <c r="E135" s="32">
        <v>900</v>
      </c>
      <c r="F135" s="296"/>
      <c r="G135" s="296"/>
    </row>
    <row r="136" spans="1:7" s="55" customFormat="1" ht="12" customHeight="1">
      <c r="A136" s="259"/>
      <c r="B136" s="282"/>
      <c r="C136" s="291">
        <v>4410</v>
      </c>
      <c r="D136" s="283" t="s">
        <v>9</v>
      </c>
      <c r="E136" s="265"/>
      <c r="F136" s="299"/>
      <c r="G136" s="299">
        <f>2200</f>
        <v>2200</v>
      </c>
    </row>
    <row r="137" spans="1:7" s="55" customFormat="1" ht="22.5" customHeight="1">
      <c r="A137" s="259"/>
      <c r="B137" s="282"/>
      <c r="C137" s="289"/>
      <c r="D137" s="31" t="s">
        <v>185</v>
      </c>
      <c r="E137" s="32">
        <v>1200</v>
      </c>
      <c r="F137" s="301"/>
      <c r="G137" s="301"/>
    </row>
    <row r="138" spans="1:7" s="55" customFormat="1" ht="23.25" customHeight="1">
      <c r="A138" s="259"/>
      <c r="B138" s="282"/>
      <c r="C138" s="290"/>
      <c r="D138" s="31" t="s">
        <v>186</v>
      </c>
      <c r="E138" s="32">
        <v>1000</v>
      </c>
      <c r="F138" s="300"/>
      <c r="G138" s="300"/>
    </row>
    <row r="139" spans="1:7" s="55" customFormat="1" ht="15" customHeight="1" hidden="1">
      <c r="A139" s="259"/>
      <c r="B139" s="282"/>
      <c r="C139" s="291">
        <v>4420</v>
      </c>
      <c r="D139" s="287" t="s">
        <v>45</v>
      </c>
      <c r="E139" s="287"/>
      <c r="F139" s="299"/>
      <c r="G139" s="299"/>
    </row>
    <row r="140" spans="1:7" s="55" customFormat="1" ht="22.5" customHeight="1" hidden="1">
      <c r="A140" s="259"/>
      <c r="B140" s="282"/>
      <c r="C140" s="274"/>
      <c r="D140" s="28" t="s">
        <v>148</v>
      </c>
      <c r="E140" s="32">
        <v>-5193</v>
      </c>
      <c r="F140" s="301"/>
      <c r="G140" s="301"/>
    </row>
    <row r="141" spans="1:7" s="55" customFormat="1" ht="22.5" customHeight="1" hidden="1">
      <c r="A141" s="259"/>
      <c r="B141" s="282"/>
      <c r="C141" s="289"/>
      <c r="D141" s="31" t="s">
        <v>152</v>
      </c>
      <c r="E141" s="32">
        <v>-2000</v>
      </c>
      <c r="F141" s="301"/>
      <c r="G141" s="301"/>
    </row>
    <row r="142" spans="1:9" s="55" customFormat="1" ht="15" customHeight="1">
      <c r="A142" s="259"/>
      <c r="B142" s="49"/>
      <c r="C142" s="269" t="s">
        <v>12</v>
      </c>
      <c r="D142" s="269"/>
      <c r="E142" s="270"/>
      <c r="F142" s="43">
        <f>SUM(F107:F141)</f>
        <v>0</v>
      </c>
      <c r="G142" s="43">
        <f>SUM(G107:G141)</f>
        <v>2620</v>
      </c>
      <c r="I142" s="141"/>
    </row>
    <row r="143" spans="1:9" s="55" customFormat="1" ht="15" customHeight="1">
      <c r="A143" s="259"/>
      <c r="B143" s="27">
        <v>80114</v>
      </c>
      <c r="C143" s="27">
        <v>4010</v>
      </c>
      <c r="D143" s="40" t="s">
        <v>183</v>
      </c>
      <c r="E143" s="155"/>
      <c r="F143" s="154">
        <v>0</v>
      </c>
      <c r="G143" s="154">
        <v>1100</v>
      </c>
      <c r="I143" s="141"/>
    </row>
    <row r="144" spans="1:9" s="55" customFormat="1" ht="15" customHeight="1">
      <c r="A144" s="259"/>
      <c r="B144" s="27"/>
      <c r="C144" s="27">
        <v>4280</v>
      </c>
      <c r="D144" s="40" t="s">
        <v>49</v>
      </c>
      <c r="E144" s="155"/>
      <c r="F144" s="154">
        <v>700</v>
      </c>
      <c r="G144" s="154"/>
      <c r="I144" s="141"/>
    </row>
    <row r="145" spans="1:9" s="55" customFormat="1" ht="15" customHeight="1">
      <c r="A145" s="259"/>
      <c r="B145" s="27"/>
      <c r="C145" s="27">
        <v>4410</v>
      </c>
      <c r="D145" s="40" t="s">
        <v>9</v>
      </c>
      <c r="E145" s="155"/>
      <c r="F145" s="154">
        <v>400</v>
      </c>
      <c r="G145" s="154">
        <v>0</v>
      </c>
      <c r="I145" s="141"/>
    </row>
    <row r="146" spans="1:9" s="55" customFormat="1" ht="15" customHeight="1">
      <c r="A146" s="259"/>
      <c r="B146" s="27"/>
      <c r="C146" s="160"/>
      <c r="D146" s="292" t="s">
        <v>102</v>
      </c>
      <c r="E146" s="260"/>
      <c r="F146" s="142">
        <f>SUM(F143:F145)</f>
        <v>1100</v>
      </c>
      <c r="G146" s="142">
        <f>SUM(G143:G145)</f>
        <v>1100</v>
      </c>
      <c r="I146" s="141"/>
    </row>
    <row r="147" spans="1:7" s="55" customFormat="1" ht="15" customHeight="1">
      <c r="A147" s="259"/>
      <c r="B147" s="27">
        <v>80120</v>
      </c>
      <c r="C147" s="305">
        <v>4240</v>
      </c>
      <c r="D147" s="287" t="s">
        <v>46</v>
      </c>
      <c r="E147" s="287"/>
      <c r="F147" s="294">
        <v>0</v>
      </c>
      <c r="G147" s="294">
        <v>6750</v>
      </c>
    </row>
    <row r="148" spans="1:7" s="55" customFormat="1" ht="12.75" customHeight="1">
      <c r="A148" s="259"/>
      <c r="B148" s="29"/>
      <c r="C148" s="289"/>
      <c r="D148" s="28" t="s">
        <v>198</v>
      </c>
      <c r="E148" s="32"/>
      <c r="F148" s="288"/>
      <c r="G148" s="288"/>
    </row>
    <row r="149" spans="1:7" s="55" customFormat="1" ht="15" customHeight="1" hidden="1">
      <c r="A149" s="259"/>
      <c r="B149" s="29"/>
      <c r="C149" s="305">
        <v>4240</v>
      </c>
      <c r="D149" s="287" t="s">
        <v>46</v>
      </c>
      <c r="E149" s="287"/>
      <c r="F149" s="294">
        <v>0</v>
      </c>
      <c r="G149" s="294">
        <v>0</v>
      </c>
    </row>
    <row r="150" spans="1:7" s="55" customFormat="1" ht="15" customHeight="1" hidden="1">
      <c r="A150" s="259"/>
      <c r="B150" s="29"/>
      <c r="C150" s="289"/>
      <c r="D150" s="28" t="s">
        <v>38</v>
      </c>
      <c r="E150" s="32"/>
      <c r="F150" s="288"/>
      <c r="G150" s="288"/>
    </row>
    <row r="151" spans="1:7" s="55" customFormat="1" ht="15" customHeight="1" hidden="1">
      <c r="A151" s="259"/>
      <c r="B151" s="29"/>
      <c r="C151" s="305">
        <v>4140</v>
      </c>
      <c r="D151" s="28" t="s">
        <v>40</v>
      </c>
      <c r="E151" s="34"/>
      <c r="F151" s="294">
        <v>0</v>
      </c>
      <c r="G151" s="294">
        <v>0</v>
      </c>
    </row>
    <row r="152" spans="1:7" s="55" customFormat="1" ht="15" customHeight="1" hidden="1">
      <c r="A152" s="259"/>
      <c r="B152" s="29"/>
      <c r="C152" s="289"/>
      <c r="D152" s="28" t="s">
        <v>38</v>
      </c>
      <c r="E152" s="32"/>
      <c r="F152" s="288"/>
      <c r="G152" s="288"/>
    </row>
    <row r="153" spans="1:7" s="55" customFormat="1" ht="15" customHeight="1">
      <c r="A153" s="259"/>
      <c r="B153" s="49"/>
      <c r="C153" s="269" t="s">
        <v>13</v>
      </c>
      <c r="D153" s="269"/>
      <c r="E153" s="270"/>
      <c r="F153" s="43">
        <f>SUM(F147:F152)</f>
        <v>0</v>
      </c>
      <c r="G153" s="43">
        <f>SUM(G147:G152)</f>
        <v>6750</v>
      </c>
    </row>
    <row r="154" spans="1:7" s="55" customFormat="1" ht="15" customHeight="1" hidden="1">
      <c r="A154" s="259"/>
      <c r="B154" s="29"/>
      <c r="C154" s="30"/>
      <c r="D154" s="28"/>
      <c r="E154" s="35"/>
      <c r="F154" s="135"/>
      <c r="G154" s="135"/>
    </row>
    <row r="155" spans="1:7" s="55" customFormat="1" ht="15" customHeight="1" hidden="1">
      <c r="A155" s="259"/>
      <c r="B155" s="289">
        <v>80114</v>
      </c>
      <c r="C155" s="49">
        <v>4010</v>
      </c>
      <c r="D155" s="28" t="s">
        <v>42</v>
      </c>
      <c r="E155" s="34"/>
      <c r="F155" s="147"/>
      <c r="G155" s="147"/>
    </row>
    <row r="156" spans="1:7" s="55" customFormat="1" ht="11.25" customHeight="1" hidden="1">
      <c r="A156" s="259"/>
      <c r="B156" s="289"/>
      <c r="C156" s="49"/>
      <c r="D156" s="283" t="s">
        <v>172</v>
      </c>
      <c r="E156" s="284"/>
      <c r="F156" s="147"/>
      <c r="G156" s="147"/>
    </row>
    <row r="157" spans="1:7" s="55" customFormat="1" ht="15" customHeight="1" hidden="1">
      <c r="A157" s="259"/>
      <c r="B157" s="289"/>
      <c r="C157" s="49">
        <v>4040</v>
      </c>
      <c r="D157" s="28" t="s">
        <v>52</v>
      </c>
      <c r="E157" s="34"/>
      <c r="F157" s="147"/>
      <c r="G157" s="147"/>
    </row>
    <row r="158" spans="1:7" s="55" customFormat="1" ht="11.25" customHeight="1" hidden="1">
      <c r="A158" s="259"/>
      <c r="B158" s="289"/>
      <c r="C158" s="49"/>
      <c r="D158" s="283" t="s">
        <v>173</v>
      </c>
      <c r="E158" s="284"/>
      <c r="F158" s="147"/>
      <c r="G158" s="147"/>
    </row>
    <row r="159" spans="1:7" s="55" customFormat="1" ht="15" customHeight="1" hidden="1">
      <c r="A159" s="259"/>
      <c r="B159" s="289"/>
      <c r="C159" s="49">
        <v>4110</v>
      </c>
      <c r="D159" s="283" t="s">
        <v>43</v>
      </c>
      <c r="E159" s="284"/>
      <c r="F159" s="147"/>
      <c r="G159" s="147"/>
    </row>
    <row r="160" spans="1:7" s="55" customFormat="1" ht="11.25" customHeight="1" hidden="1">
      <c r="A160" s="259"/>
      <c r="B160" s="289"/>
      <c r="C160" s="49"/>
      <c r="D160" s="283" t="s">
        <v>173</v>
      </c>
      <c r="E160" s="284"/>
      <c r="F160" s="147"/>
      <c r="G160" s="147"/>
    </row>
    <row r="161" spans="1:7" s="55" customFormat="1" ht="15" customHeight="1" hidden="1">
      <c r="A161" s="259"/>
      <c r="B161" s="289"/>
      <c r="C161" s="49">
        <v>4170</v>
      </c>
      <c r="D161" s="283" t="s">
        <v>61</v>
      </c>
      <c r="E161" s="284"/>
      <c r="F161" s="147"/>
      <c r="G161" s="147"/>
    </row>
    <row r="162" spans="1:7" s="55" customFormat="1" ht="12" customHeight="1" hidden="1">
      <c r="A162" s="259"/>
      <c r="B162" s="289"/>
      <c r="C162" s="49"/>
      <c r="D162" s="283" t="s">
        <v>173</v>
      </c>
      <c r="E162" s="284"/>
      <c r="F162" s="147"/>
      <c r="G162" s="147"/>
    </row>
    <row r="163" spans="1:7" s="55" customFormat="1" ht="13.5" customHeight="1" hidden="1">
      <c r="A163" s="259"/>
      <c r="B163" s="289"/>
      <c r="C163" s="49">
        <v>4300</v>
      </c>
      <c r="D163" s="285" t="s">
        <v>8</v>
      </c>
      <c r="E163" s="286"/>
      <c r="F163" s="147"/>
      <c r="G163" s="147"/>
    </row>
    <row r="164" spans="1:7" s="55" customFormat="1" ht="15" customHeight="1" hidden="1">
      <c r="A164" s="259"/>
      <c r="B164" s="289"/>
      <c r="C164" s="49"/>
      <c r="D164" s="46" t="s">
        <v>174</v>
      </c>
      <c r="E164" s="47"/>
      <c r="F164" s="147"/>
      <c r="G164" s="147"/>
    </row>
    <row r="165" spans="1:7" s="55" customFormat="1" ht="12" customHeight="1" hidden="1">
      <c r="A165" s="259"/>
      <c r="B165" s="289"/>
      <c r="C165" s="49">
        <v>4410</v>
      </c>
      <c r="D165" s="285" t="s">
        <v>171</v>
      </c>
      <c r="E165" s="286"/>
      <c r="F165" s="147"/>
      <c r="G165" s="147"/>
    </row>
    <row r="166" spans="1:7" s="55" customFormat="1" ht="12.75" customHeight="1" hidden="1">
      <c r="A166" s="259"/>
      <c r="B166" s="289"/>
      <c r="C166" s="139"/>
      <c r="D166" s="148" t="s">
        <v>175</v>
      </c>
      <c r="E166" s="47"/>
      <c r="F166" s="147"/>
      <c r="G166" s="147"/>
    </row>
    <row r="167" spans="1:7" s="55" customFormat="1" ht="15" customHeight="1" hidden="1">
      <c r="A167" s="259"/>
      <c r="B167" s="306"/>
      <c r="C167" s="292" t="s">
        <v>165</v>
      </c>
      <c r="D167" s="260"/>
      <c r="E167" s="261"/>
      <c r="F167" s="44">
        <f>SUM(F155:F165)</f>
        <v>0</v>
      </c>
      <c r="G167" s="44">
        <f>SUM(G155:G165)</f>
        <v>0</v>
      </c>
    </row>
    <row r="168" spans="1:7" s="55" customFormat="1" ht="15" customHeight="1" hidden="1">
      <c r="A168" s="259"/>
      <c r="B168" s="305">
        <v>80120</v>
      </c>
      <c r="C168" s="305">
        <v>4210</v>
      </c>
      <c r="D168" s="287" t="s">
        <v>11</v>
      </c>
      <c r="E168" s="287"/>
      <c r="F168" s="294"/>
      <c r="G168" s="294"/>
    </row>
    <row r="169" spans="1:7" s="55" customFormat="1" ht="15" customHeight="1" hidden="1">
      <c r="A169" s="259"/>
      <c r="B169" s="282"/>
      <c r="C169" s="289"/>
      <c r="D169" s="31" t="s">
        <v>153</v>
      </c>
      <c r="E169" s="32">
        <v>4800</v>
      </c>
      <c r="F169" s="288"/>
      <c r="G169" s="288"/>
    </row>
    <row r="170" spans="1:7" s="55" customFormat="1" ht="15" customHeight="1" hidden="1">
      <c r="A170" s="259"/>
      <c r="B170" s="282"/>
      <c r="C170" s="305">
        <v>4240</v>
      </c>
      <c r="D170" s="287" t="s">
        <v>46</v>
      </c>
      <c r="E170" s="287"/>
      <c r="F170" s="294"/>
      <c r="G170" s="294"/>
    </row>
    <row r="171" spans="1:7" s="55" customFormat="1" ht="22.5" customHeight="1" hidden="1">
      <c r="A171" s="259"/>
      <c r="B171" s="282"/>
      <c r="C171" s="289"/>
      <c r="D171" s="28" t="s">
        <v>154</v>
      </c>
      <c r="E171" s="32">
        <v>14109</v>
      </c>
      <c r="F171" s="288"/>
      <c r="G171" s="288"/>
    </row>
    <row r="172" spans="1:7" s="55" customFormat="1" ht="15" customHeight="1" hidden="1">
      <c r="A172" s="259"/>
      <c r="B172" s="282"/>
      <c r="C172" s="305">
        <v>4410</v>
      </c>
      <c r="D172" s="287" t="s">
        <v>9</v>
      </c>
      <c r="E172" s="287"/>
      <c r="F172" s="299"/>
      <c r="G172" s="307"/>
    </row>
    <row r="173" spans="1:7" s="55" customFormat="1" ht="21" customHeight="1" hidden="1">
      <c r="A173" s="259"/>
      <c r="B173" s="282"/>
      <c r="C173" s="306"/>
      <c r="D173" s="31" t="s">
        <v>155</v>
      </c>
      <c r="E173" s="114">
        <v>-1800</v>
      </c>
      <c r="F173" s="302"/>
      <c r="G173" s="299"/>
    </row>
    <row r="174" spans="1:7" s="55" customFormat="1" ht="15" customHeight="1" hidden="1">
      <c r="A174" s="259"/>
      <c r="B174" s="282"/>
      <c r="C174" s="291">
        <v>4420</v>
      </c>
      <c r="D174" s="287" t="s">
        <v>45</v>
      </c>
      <c r="E174" s="287"/>
      <c r="F174" s="299"/>
      <c r="G174" s="299"/>
    </row>
    <row r="175" spans="1:7" s="55" customFormat="1" ht="24.75" customHeight="1" hidden="1">
      <c r="A175" s="259"/>
      <c r="B175" s="290"/>
      <c r="C175" s="289"/>
      <c r="D175" s="31" t="s">
        <v>156</v>
      </c>
      <c r="E175" s="32">
        <v>-3000</v>
      </c>
      <c r="F175" s="302"/>
      <c r="G175" s="302"/>
    </row>
    <row r="176" spans="1:7" s="55" customFormat="1" ht="15" customHeight="1" hidden="1">
      <c r="A176" s="259"/>
      <c r="B176" s="49"/>
      <c r="C176" s="269" t="s">
        <v>13</v>
      </c>
      <c r="D176" s="269"/>
      <c r="E176" s="270"/>
      <c r="F176" s="43">
        <f>SUM(F168:F175)</f>
        <v>0</v>
      </c>
      <c r="G176" s="43">
        <f>SUM(G168:G175)</f>
        <v>0</v>
      </c>
    </row>
    <row r="177" spans="1:7" s="55" customFormat="1" ht="15" customHeight="1">
      <c r="A177" s="140"/>
      <c r="B177" s="305">
        <v>80145</v>
      </c>
      <c r="C177" s="305">
        <v>4170</v>
      </c>
      <c r="D177" s="283" t="s">
        <v>61</v>
      </c>
      <c r="E177" s="284"/>
      <c r="F177" s="299">
        <f>SUM(E178:E180)</f>
        <v>8330</v>
      </c>
      <c r="G177" s="299"/>
    </row>
    <row r="178" spans="1:7" s="55" customFormat="1" ht="33.75" customHeight="1">
      <c r="A178" s="140"/>
      <c r="B178" s="289"/>
      <c r="C178" s="289"/>
      <c r="D178" s="28" t="s">
        <v>204</v>
      </c>
      <c r="E178" s="32">
        <f>760+6750+380</f>
        <v>7890</v>
      </c>
      <c r="F178" s="301"/>
      <c r="G178" s="301"/>
    </row>
    <row r="179" spans="1:7" s="55" customFormat="1" ht="24" customHeight="1">
      <c r="A179" s="140"/>
      <c r="B179" s="289"/>
      <c r="C179" s="289"/>
      <c r="D179" s="28" t="s">
        <v>205</v>
      </c>
      <c r="E179" s="32">
        <v>380</v>
      </c>
      <c r="F179" s="301"/>
      <c r="G179" s="301"/>
    </row>
    <row r="180" spans="1:7" s="55" customFormat="1" ht="23.25" customHeight="1">
      <c r="A180" s="140"/>
      <c r="B180" s="289"/>
      <c r="C180" s="290"/>
      <c r="D180" s="28" t="s">
        <v>206</v>
      </c>
      <c r="E180" s="32">
        <v>60</v>
      </c>
      <c r="F180" s="302"/>
      <c r="G180" s="302"/>
    </row>
    <row r="181" spans="1:7" s="55" customFormat="1" ht="16.5" customHeight="1">
      <c r="A181" s="140"/>
      <c r="B181" s="282"/>
      <c r="C181" s="305">
        <v>4210</v>
      </c>
      <c r="D181" s="287" t="s">
        <v>11</v>
      </c>
      <c r="E181" s="287"/>
      <c r="F181" s="299">
        <v>100</v>
      </c>
      <c r="G181" s="299"/>
    </row>
    <row r="182" spans="1:7" s="55" customFormat="1" ht="23.25" customHeight="1">
      <c r="A182" s="140"/>
      <c r="B182" s="290"/>
      <c r="C182" s="289"/>
      <c r="D182" s="28" t="s">
        <v>207</v>
      </c>
      <c r="E182" s="32"/>
      <c r="F182" s="302"/>
      <c r="G182" s="302"/>
    </row>
    <row r="183" spans="1:7" s="55" customFormat="1" ht="21.75" customHeight="1" hidden="1">
      <c r="A183" s="140"/>
      <c r="B183" s="49"/>
      <c r="C183" s="290"/>
      <c r="D183" s="31" t="s">
        <v>158</v>
      </c>
      <c r="E183" s="32"/>
      <c r="F183" s="43"/>
      <c r="G183" s="43"/>
    </row>
    <row r="184" spans="1:7" s="55" customFormat="1" ht="13.5" customHeight="1">
      <c r="A184" s="140"/>
      <c r="B184" s="49"/>
      <c r="C184" s="269" t="s">
        <v>187</v>
      </c>
      <c r="D184" s="269"/>
      <c r="E184" s="270"/>
      <c r="F184" s="43">
        <f>SUM(F177:F182)</f>
        <v>8430</v>
      </c>
      <c r="G184" s="43">
        <f>SUM(G177:G182)</f>
        <v>0</v>
      </c>
    </row>
    <row r="185" spans="1:7" s="55" customFormat="1" ht="13.5" customHeight="1">
      <c r="A185" s="140"/>
      <c r="B185" s="49">
        <v>80195</v>
      </c>
      <c r="C185" s="159">
        <v>3020</v>
      </c>
      <c r="D185" s="31" t="s">
        <v>230</v>
      </c>
      <c r="E185" s="34"/>
      <c r="F185" s="158">
        <v>9174</v>
      </c>
      <c r="G185" s="158"/>
    </row>
    <row r="186" spans="1:7" s="55" customFormat="1" ht="13.5" customHeight="1">
      <c r="A186" s="140"/>
      <c r="B186" s="49"/>
      <c r="C186" s="49">
        <v>4300</v>
      </c>
      <c r="D186" s="31" t="s">
        <v>201</v>
      </c>
      <c r="E186" s="34"/>
      <c r="F186" s="158"/>
      <c r="G186" s="158">
        <v>9174</v>
      </c>
    </row>
    <row r="187" spans="1:7" s="55" customFormat="1" ht="13.5" customHeight="1">
      <c r="A187" s="140"/>
      <c r="B187" s="49"/>
      <c r="C187" s="292" t="s">
        <v>229</v>
      </c>
      <c r="D187" s="293"/>
      <c r="E187" s="34"/>
      <c r="F187" s="43">
        <f>SUM(F185:F186)</f>
        <v>9174</v>
      </c>
      <c r="G187" s="43">
        <f>SUM(G185:G186)</f>
        <v>9174</v>
      </c>
    </row>
    <row r="188" spans="1:8" s="55" customFormat="1" ht="15" customHeight="1">
      <c r="A188" s="56">
        <v>801</v>
      </c>
      <c r="B188" s="257" t="s">
        <v>7</v>
      </c>
      <c r="C188" s="257"/>
      <c r="D188" s="257"/>
      <c r="E188" s="257"/>
      <c r="F188" s="44">
        <f>SUM(F62+F142+F153+F106+F146+F184+F187)</f>
        <v>44534</v>
      </c>
      <c r="G188" s="44">
        <f>SUM(G62+G142+G153+G106+G146+G184+G187)</f>
        <v>44534</v>
      </c>
      <c r="H188" s="44">
        <f>SUM(H62+H142+H153+H106+H146+H184)</f>
        <v>0</v>
      </c>
    </row>
    <row r="189" spans="1:9" ht="15" customHeight="1">
      <c r="A189" s="254" t="s">
        <v>51</v>
      </c>
      <c r="B189" s="255"/>
      <c r="C189" s="255"/>
      <c r="D189" s="255"/>
      <c r="E189" s="256"/>
      <c r="F189" s="53">
        <f>SUM(F188)</f>
        <v>44534</v>
      </c>
      <c r="G189" s="53">
        <f>SUM(G188)</f>
        <v>44534</v>
      </c>
      <c r="I189" s="55"/>
    </row>
    <row r="190" spans="6:7" ht="11.25">
      <c r="F190" s="149"/>
      <c r="G190" s="149"/>
    </row>
    <row r="191" ht="11.25">
      <c r="F191" s="149"/>
    </row>
    <row r="192" spans="1:8" ht="39" customHeight="1">
      <c r="A192" s="272"/>
      <c r="B192" s="304"/>
      <c r="C192" s="304"/>
      <c r="D192" s="304"/>
      <c r="E192" s="304"/>
      <c r="F192" s="304"/>
      <c r="G192" s="304"/>
      <c r="H192" s="273"/>
    </row>
  </sheetData>
  <mergeCells count="213">
    <mergeCell ref="D146:E146"/>
    <mergeCell ref="F181:F182"/>
    <mergeCell ref="G181:G182"/>
    <mergeCell ref="C184:E184"/>
    <mergeCell ref="C167:E167"/>
    <mergeCell ref="B177:B182"/>
    <mergeCell ref="C153:E153"/>
    <mergeCell ref="D149:E149"/>
    <mergeCell ref="D147:E147"/>
    <mergeCell ref="C181:C183"/>
    <mergeCell ref="D181:E181"/>
    <mergeCell ref="C177:C180"/>
    <mergeCell ref="C170:C171"/>
    <mergeCell ref="D170:E170"/>
    <mergeCell ref="C149:C150"/>
    <mergeCell ref="C98:C99"/>
    <mergeCell ref="A189:E189"/>
    <mergeCell ref="B188:E188"/>
    <mergeCell ref="C151:C152"/>
    <mergeCell ref="C176:E176"/>
    <mergeCell ref="D172:E172"/>
    <mergeCell ref="C172:C173"/>
    <mergeCell ref="A12:A176"/>
    <mergeCell ref="D41:E41"/>
    <mergeCell ref="B107:B141"/>
    <mergeCell ref="F139:F141"/>
    <mergeCell ref="G119:G121"/>
    <mergeCell ref="F168:F169"/>
    <mergeCell ref="G98:G99"/>
    <mergeCell ref="F115:F118"/>
    <mergeCell ref="G115:G118"/>
    <mergeCell ref="F136:F138"/>
    <mergeCell ref="G125:G127"/>
    <mergeCell ref="G136:G138"/>
    <mergeCell ref="F134:F135"/>
    <mergeCell ref="G94:G95"/>
    <mergeCell ref="G102:G103"/>
    <mergeCell ref="F130:F133"/>
    <mergeCell ref="G151:G152"/>
    <mergeCell ref="F113:F114"/>
    <mergeCell ref="G139:G141"/>
    <mergeCell ref="G147:G148"/>
    <mergeCell ref="G149:G150"/>
    <mergeCell ref="F122:F124"/>
    <mergeCell ref="G122:G124"/>
    <mergeCell ref="G134:G135"/>
    <mergeCell ref="D10:E10"/>
    <mergeCell ref="D11:E11"/>
    <mergeCell ref="F84:F85"/>
    <mergeCell ref="F111:F112"/>
    <mergeCell ref="D86:E86"/>
    <mergeCell ref="F107:F110"/>
    <mergeCell ref="F47:F50"/>
    <mergeCell ref="F89:F91"/>
    <mergeCell ref="F86:F87"/>
    <mergeCell ref="F12:F15"/>
    <mergeCell ref="C27:C30"/>
    <mergeCell ref="C23:C26"/>
    <mergeCell ref="C16:C18"/>
    <mergeCell ref="C12:C15"/>
    <mergeCell ref="B12:B59"/>
    <mergeCell ref="F41:F42"/>
    <mergeCell ref="F16:F18"/>
    <mergeCell ref="G16:G18"/>
    <mergeCell ref="G58:G59"/>
    <mergeCell ref="F27:F30"/>
    <mergeCell ref="F31:F32"/>
    <mergeCell ref="G31:G32"/>
    <mergeCell ref="F19:F22"/>
    <mergeCell ref="G19:G22"/>
    <mergeCell ref="F3:H3"/>
    <mergeCell ref="G12:G15"/>
    <mergeCell ref="G75:G79"/>
    <mergeCell ref="G27:G30"/>
    <mergeCell ref="G41:G42"/>
    <mergeCell ref="G47:G50"/>
    <mergeCell ref="A8:G8"/>
    <mergeCell ref="E7:F7"/>
    <mergeCell ref="G23:G26"/>
    <mergeCell ref="C19:C22"/>
    <mergeCell ref="C142:E142"/>
    <mergeCell ref="F149:F150"/>
    <mergeCell ref="C92:C93"/>
    <mergeCell ref="D92:E92"/>
    <mergeCell ref="C106:E106"/>
    <mergeCell ref="C147:C148"/>
    <mergeCell ref="D139:E139"/>
    <mergeCell ref="D98:E98"/>
    <mergeCell ref="F96:F97"/>
    <mergeCell ref="F98:F99"/>
    <mergeCell ref="C139:C141"/>
    <mergeCell ref="C94:C95"/>
    <mergeCell ref="C96:C97"/>
    <mergeCell ref="D128:E128"/>
    <mergeCell ref="D94:E94"/>
    <mergeCell ref="D130:E130"/>
    <mergeCell ref="C107:C110"/>
    <mergeCell ref="C136:C138"/>
    <mergeCell ref="D125:E125"/>
    <mergeCell ref="C125:C127"/>
    <mergeCell ref="A192:H192"/>
    <mergeCell ref="B72:B99"/>
    <mergeCell ref="F92:F93"/>
    <mergeCell ref="C174:C175"/>
    <mergeCell ref="D174:E174"/>
    <mergeCell ref="F147:F148"/>
    <mergeCell ref="F100:F101"/>
    <mergeCell ref="C113:C114"/>
    <mergeCell ref="F151:F152"/>
    <mergeCell ref="F102:F103"/>
    <mergeCell ref="G130:G133"/>
    <mergeCell ref="G128:G129"/>
    <mergeCell ref="F128:F129"/>
    <mergeCell ref="F119:F121"/>
    <mergeCell ref="F125:F127"/>
    <mergeCell ref="G111:G112"/>
    <mergeCell ref="G107:G110"/>
    <mergeCell ref="C31:C32"/>
    <mergeCell ref="F38:F40"/>
    <mergeCell ref="F63:F64"/>
    <mergeCell ref="D31:E31"/>
    <mergeCell ref="C62:E62"/>
    <mergeCell ref="D58:E58"/>
    <mergeCell ref="F58:F59"/>
    <mergeCell ref="C70:D70"/>
    <mergeCell ref="D47:E47"/>
    <mergeCell ref="D55:E55"/>
    <mergeCell ref="D63:E63"/>
    <mergeCell ref="G84:G85"/>
    <mergeCell ref="G80:G83"/>
    <mergeCell ref="F75:F79"/>
    <mergeCell ref="G63:G64"/>
    <mergeCell ref="F72:F74"/>
    <mergeCell ref="G72:G74"/>
    <mergeCell ref="C65:E65"/>
    <mergeCell ref="D35:E35"/>
    <mergeCell ref="D38:E38"/>
    <mergeCell ref="F45:F46"/>
    <mergeCell ref="G45:G46"/>
    <mergeCell ref="F35:F37"/>
    <mergeCell ref="G35:G37"/>
    <mergeCell ref="G38:G40"/>
    <mergeCell ref="D43:E43"/>
    <mergeCell ref="F43:F44"/>
    <mergeCell ref="B168:B175"/>
    <mergeCell ref="F177:F180"/>
    <mergeCell ref="G177:G180"/>
    <mergeCell ref="F170:F171"/>
    <mergeCell ref="G170:G171"/>
    <mergeCell ref="F174:F175"/>
    <mergeCell ref="F172:F173"/>
    <mergeCell ref="G172:G173"/>
    <mergeCell ref="G174:G175"/>
    <mergeCell ref="G168:G169"/>
    <mergeCell ref="C130:C133"/>
    <mergeCell ref="G89:G91"/>
    <mergeCell ref="D177:E177"/>
    <mergeCell ref="C168:C169"/>
    <mergeCell ref="D168:E168"/>
    <mergeCell ref="D136:E136"/>
    <mergeCell ref="D159:E159"/>
    <mergeCell ref="C134:C135"/>
    <mergeCell ref="D102:E102"/>
    <mergeCell ref="D89:E89"/>
    <mergeCell ref="B155:B167"/>
    <mergeCell ref="D156:E156"/>
    <mergeCell ref="D158:E158"/>
    <mergeCell ref="D160:E160"/>
    <mergeCell ref="D162:E162"/>
    <mergeCell ref="D161:E161"/>
    <mergeCell ref="D163:E163"/>
    <mergeCell ref="D165:E165"/>
    <mergeCell ref="C128:C129"/>
    <mergeCell ref="C111:C112"/>
    <mergeCell ref="C100:C101"/>
    <mergeCell ref="C102:C103"/>
    <mergeCell ref="C115:C118"/>
    <mergeCell ref="C119:C121"/>
    <mergeCell ref="C122:C124"/>
    <mergeCell ref="C72:C74"/>
    <mergeCell ref="C86:C87"/>
    <mergeCell ref="C89:C91"/>
    <mergeCell ref="C84:C85"/>
    <mergeCell ref="C80:C83"/>
    <mergeCell ref="C75:C79"/>
    <mergeCell ref="C35:C37"/>
    <mergeCell ref="C38:C40"/>
    <mergeCell ref="C55:C57"/>
    <mergeCell ref="C63:C64"/>
    <mergeCell ref="C45:C46"/>
    <mergeCell ref="C47:C50"/>
    <mergeCell ref="C43:C44"/>
    <mergeCell ref="C58:C59"/>
    <mergeCell ref="F60:F61"/>
    <mergeCell ref="G60:G61"/>
    <mergeCell ref="A4:D4"/>
    <mergeCell ref="B63:B64"/>
    <mergeCell ref="C41:C42"/>
    <mergeCell ref="F55:F57"/>
    <mergeCell ref="G55:G57"/>
    <mergeCell ref="G43:G44"/>
    <mergeCell ref="F23:F26"/>
    <mergeCell ref="F51:F54"/>
    <mergeCell ref="C187:D187"/>
    <mergeCell ref="G51:G54"/>
    <mergeCell ref="F104:F105"/>
    <mergeCell ref="G104:G105"/>
    <mergeCell ref="G86:G87"/>
    <mergeCell ref="F80:F83"/>
    <mergeCell ref="G100:G101"/>
    <mergeCell ref="G92:G93"/>
    <mergeCell ref="G96:G97"/>
    <mergeCell ref="F94:F9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1" r:id="rId1"/>
  <headerFooter alignWithMargins="0">
    <oddFooter>&amp;CStrona &amp;P</oddFooter>
  </headerFooter>
  <rowBreaks count="1" manualBreakCount="1">
    <brk id="19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H25" sqref="H25"/>
    </sheetView>
  </sheetViews>
  <sheetFormatPr defaultColWidth="9.00390625" defaultRowHeight="12.75"/>
  <cols>
    <col min="1" max="1" width="4.75390625" style="60" customWidth="1"/>
    <col min="2" max="2" width="7.00390625" style="60" customWidth="1"/>
    <col min="3" max="3" width="6.00390625" style="60" customWidth="1"/>
    <col min="4" max="4" width="20.375" style="60" customWidth="1"/>
    <col min="5" max="5" width="12.75390625" style="60" customWidth="1"/>
    <col min="6" max="6" width="13.00390625" style="60" customWidth="1"/>
    <col min="7" max="7" width="14.625" style="60" customWidth="1"/>
    <col min="8" max="16384" width="9.125" style="60" customWidth="1"/>
  </cols>
  <sheetData>
    <row r="1" spans="1:7" ht="11.25">
      <c r="A1" s="21"/>
      <c r="B1" s="21"/>
      <c r="C1" s="21"/>
      <c r="D1" s="21"/>
      <c r="E1" s="21"/>
      <c r="F1" s="278" t="s">
        <v>78</v>
      </c>
      <c r="G1" s="278"/>
    </row>
    <row r="2" spans="1:7" ht="11.25">
      <c r="A2" s="21"/>
      <c r="B2" s="21"/>
      <c r="C2" s="21"/>
      <c r="D2" s="21"/>
      <c r="E2" s="21"/>
      <c r="F2" s="58"/>
      <c r="G2" s="58"/>
    </row>
    <row r="3" spans="1:7" ht="11.25">
      <c r="A3" s="21"/>
      <c r="B3" s="21"/>
      <c r="C3" s="21"/>
      <c r="D3" s="21"/>
      <c r="E3" s="21"/>
      <c r="F3" s="58"/>
      <c r="G3" s="58"/>
    </row>
    <row r="4" spans="1:7" ht="11.25">
      <c r="A4" s="21"/>
      <c r="B4" s="21"/>
      <c r="C4" s="21"/>
      <c r="D4" s="21"/>
      <c r="E4" s="21"/>
      <c r="F4" s="58"/>
      <c r="G4" s="58"/>
    </row>
    <row r="5" spans="1:7" ht="11.25">
      <c r="A5" s="21"/>
      <c r="B5" s="303" t="s">
        <v>80</v>
      </c>
      <c r="C5" s="303"/>
      <c r="D5" s="303"/>
      <c r="E5" s="21"/>
      <c r="F5" s="21"/>
      <c r="G5" s="21"/>
    </row>
    <row r="6" spans="1:7" ht="11.25">
      <c r="A6" s="21"/>
      <c r="B6" s="21"/>
      <c r="C6" s="21"/>
      <c r="D6" s="24"/>
      <c r="E6" s="279" t="s">
        <v>6</v>
      </c>
      <c r="F6" s="279"/>
      <c r="G6" s="279"/>
    </row>
    <row r="7" spans="1:7" ht="11.25">
      <c r="A7" s="21"/>
      <c r="B7" s="21"/>
      <c r="C7" s="21"/>
      <c r="D7" s="24"/>
      <c r="E7" s="57"/>
      <c r="F7" s="57"/>
      <c r="G7" s="57"/>
    </row>
    <row r="8" spans="1:7" ht="45" customHeight="1">
      <c r="A8" s="303" t="s">
        <v>58</v>
      </c>
      <c r="B8" s="303"/>
      <c r="C8" s="303"/>
      <c r="D8" s="303"/>
      <c r="E8" s="303"/>
      <c r="F8" s="303"/>
      <c r="G8" s="303"/>
    </row>
    <row r="10" spans="1:7" ht="11.25">
      <c r="A10" s="59" t="s">
        <v>0</v>
      </c>
      <c r="B10" s="59" t="s">
        <v>5</v>
      </c>
      <c r="C10" s="59" t="s">
        <v>1</v>
      </c>
      <c r="D10" s="390" t="s">
        <v>2</v>
      </c>
      <c r="E10" s="391"/>
      <c r="F10" s="59" t="s">
        <v>3</v>
      </c>
      <c r="G10" s="59" t="s">
        <v>4</v>
      </c>
    </row>
    <row r="11" spans="1:7" ht="11.25">
      <c r="A11" s="393">
        <v>801</v>
      </c>
      <c r="B11" s="282">
        <v>80104</v>
      </c>
      <c r="C11" s="305">
        <v>4270</v>
      </c>
      <c r="D11" s="287" t="s">
        <v>18</v>
      </c>
      <c r="E11" s="287"/>
      <c r="F11" s="299">
        <v>50000</v>
      </c>
      <c r="G11" s="307">
        <v>0</v>
      </c>
    </row>
    <row r="12" spans="1:7" ht="11.25">
      <c r="A12" s="350"/>
      <c r="B12" s="282"/>
      <c r="C12" s="289"/>
      <c r="D12" s="31" t="s">
        <v>48</v>
      </c>
      <c r="E12" s="32">
        <v>-50000</v>
      </c>
      <c r="F12" s="301"/>
      <c r="G12" s="299"/>
    </row>
    <row r="13" spans="1:7" ht="11.25">
      <c r="A13" s="61"/>
      <c r="B13" s="49"/>
      <c r="C13" s="269" t="s">
        <v>50</v>
      </c>
      <c r="D13" s="269"/>
      <c r="E13" s="270"/>
      <c r="F13" s="43">
        <f>SUM(F11:F12)</f>
        <v>50000</v>
      </c>
      <c r="G13" s="43">
        <f>SUM(G11:G12)</f>
        <v>0</v>
      </c>
    </row>
    <row r="14" spans="1:7" ht="11.25">
      <c r="A14" s="54">
        <v>801</v>
      </c>
      <c r="B14" s="292" t="s">
        <v>74</v>
      </c>
      <c r="C14" s="392"/>
      <c r="D14" s="392"/>
      <c r="E14" s="281"/>
      <c r="F14" s="44">
        <f>SUM(F6+F13)</f>
        <v>50000</v>
      </c>
      <c r="G14" s="44">
        <f>SUM(G6+G13)</f>
        <v>0</v>
      </c>
    </row>
    <row r="16" spans="1:7" ht="26.25" customHeight="1">
      <c r="A16" s="304" t="s">
        <v>79</v>
      </c>
      <c r="B16" s="304"/>
      <c r="C16" s="304"/>
      <c r="D16" s="304"/>
      <c r="E16" s="304"/>
      <c r="F16" s="304"/>
      <c r="G16" s="304"/>
    </row>
    <row r="17" spans="1:7" ht="26.25" customHeight="1">
      <c r="A17" s="62"/>
      <c r="B17" s="62"/>
      <c r="C17" s="62"/>
      <c r="D17" s="62"/>
      <c r="E17" s="62"/>
      <c r="F17" s="62"/>
      <c r="G17" s="62"/>
    </row>
    <row r="18" spans="1:7" ht="26.25" customHeight="1">
      <c r="A18" s="62"/>
      <c r="B18" s="62"/>
      <c r="C18" s="62"/>
      <c r="D18" s="62"/>
      <c r="E18" s="62"/>
      <c r="F18" s="62"/>
      <c r="G18" s="62"/>
    </row>
  </sheetData>
  <mergeCells count="14">
    <mergeCell ref="G11:G12"/>
    <mergeCell ref="B14:E14"/>
    <mergeCell ref="A16:G16"/>
    <mergeCell ref="C13:E13"/>
    <mergeCell ref="A11:A12"/>
    <mergeCell ref="B11:B12"/>
    <mergeCell ref="C11:C12"/>
    <mergeCell ref="D11:E11"/>
    <mergeCell ref="F11:F12"/>
    <mergeCell ref="D10:E10"/>
    <mergeCell ref="F1:G1"/>
    <mergeCell ref="B5:D5"/>
    <mergeCell ref="E6:G6"/>
    <mergeCell ref="A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7">
      <selection activeCell="A17" sqref="A17:G17"/>
    </sheetView>
  </sheetViews>
  <sheetFormatPr defaultColWidth="9.00390625" defaultRowHeight="12.75"/>
  <cols>
    <col min="1" max="1" width="6.00390625" style="0" customWidth="1"/>
    <col min="2" max="2" width="7.375" style="0" customWidth="1"/>
    <col min="3" max="3" width="6.625" style="0" customWidth="1"/>
    <col min="4" max="4" width="40.375" style="0" customWidth="1"/>
    <col min="5" max="5" width="6.375" style="0" customWidth="1"/>
    <col min="6" max="6" width="10.125" style="0" customWidth="1"/>
  </cols>
  <sheetData>
    <row r="1" spans="1:7" ht="12.75">
      <c r="A1" s="21"/>
      <c r="B1" s="21"/>
      <c r="C1" s="21"/>
      <c r="D1" s="21"/>
      <c r="E1" s="21"/>
      <c r="F1" s="278" t="s">
        <v>99</v>
      </c>
      <c r="G1" s="278"/>
    </row>
    <row r="2" spans="1:7" ht="12.75">
      <c r="A2" s="21"/>
      <c r="B2" s="21"/>
      <c r="C2" s="21"/>
      <c r="D2" s="21"/>
      <c r="E2" s="21"/>
      <c r="F2" s="58"/>
      <c r="G2" s="58"/>
    </row>
    <row r="3" spans="1:7" ht="12.75">
      <c r="A3" s="21"/>
      <c r="B3" s="21"/>
      <c r="C3" s="21"/>
      <c r="D3" s="21"/>
      <c r="E3" s="21"/>
      <c r="F3" s="58"/>
      <c r="G3" s="58"/>
    </row>
    <row r="4" spans="1:7" ht="12.75">
      <c r="A4" s="21"/>
      <c r="B4" s="21"/>
      <c r="C4" s="21"/>
      <c r="D4" s="21"/>
      <c r="E4" s="21"/>
      <c r="F4" s="58"/>
      <c r="G4" s="58"/>
    </row>
    <row r="5" spans="1:7" ht="12.75">
      <c r="A5" s="21"/>
      <c r="B5" s="303" t="s">
        <v>72</v>
      </c>
      <c r="C5" s="303"/>
      <c r="D5" s="303"/>
      <c r="E5" s="21"/>
      <c r="F5" s="21"/>
      <c r="G5" s="21"/>
    </row>
    <row r="6" spans="1:7" ht="12.75">
      <c r="A6" s="21"/>
      <c r="B6" s="21"/>
      <c r="C6" s="21"/>
      <c r="D6" s="24"/>
      <c r="E6" s="279" t="s">
        <v>6</v>
      </c>
      <c r="F6" s="279"/>
      <c r="G6" s="279"/>
    </row>
    <row r="7" spans="1:7" ht="12.75">
      <c r="A7" s="21"/>
      <c r="B7" s="21"/>
      <c r="C7" s="21"/>
      <c r="D7" s="24"/>
      <c r="E7" s="57"/>
      <c r="F7" s="57"/>
      <c r="G7" s="57"/>
    </row>
    <row r="8" spans="1:7" ht="36" customHeight="1">
      <c r="A8" s="303" t="s">
        <v>58</v>
      </c>
      <c r="B8" s="303"/>
      <c r="C8" s="303"/>
      <c r="D8" s="303"/>
      <c r="E8" s="303"/>
      <c r="F8" s="303"/>
      <c r="G8" s="303"/>
    </row>
    <row r="9" spans="1:7" ht="12.75">
      <c r="A9" s="26" t="s">
        <v>0</v>
      </c>
      <c r="B9" s="26" t="s">
        <v>5</v>
      </c>
      <c r="C9" s="26" t="s">
        <v>1</v>
      </c>
      <c r="D9" s="292" t="s">
        <v>2</v>
      </c>
      <c r="E9" s="270"/>
      <c r="F9" s="26" t="s">
        <v>89</v>
      </c>
      <c r="G9" s="26" t="s">
        <v>65</v>
      </c>
    </row>
    <row r="10" spans="1:7" ht="21.75" customHeight="1">
      <c r="A10" s="30">
        <v>801</v>
      </c>
      <c r="B10" s="30">
        <v>80104</v>
      </c>
      <c r="C10" s="45">
        <v>2540</v>
      </c>
      <c r="D10" s="46" t="s">
        <v>67</v>
      </c>
      <c r="E10" s="36"/>
      <c r="F10" s="294">
        <v>56700</v>
      </c>
      <c r="G10" s="294">
        <v>56700</v>
      </c>
    </row>
    <row r="11" spans="1:7" ht="16.5" customHeight="1">
      <c r="A11" s="30"/>
      <c r="B11" s="30"/>
      <c r="C11" s="45"/>
      <c r="D11" s="46" t="s">
        <v>112</v>
      </c>
      <c r="E11" s="39">
        <v>-50400</v>
      </c>
      <c r="F11" s="288"/>
      <c r="G11" s="288"/>
    </row>
    <row r="12" spans="1:7" ht="15" customHeight="1">
      <c r="A12" s="30"/>
      <c r="B12" s="30"/>
      <c r="C12" s="45"/>
      <c r="D12" s="46" t="s">
        <v>114</v>
      </c>
      <c r="E12" s="39">
        <v>-6300</v>
      </c>
      <c r="F12" s="288"/>
      <c r="G12" s="288"/>
    </row>
    <row r="13" spans="1:7" ht="13.5" customHeight="1">
      <c r="A13" s="41"/>
      <c r="B13" s="41"/>
      <c r="C13" s="48"/>
      <c r="D13" s="28" t="s">
        <v>113</v>
      </c>
      <c r="E13" s="36">
        <v>56700</v>
      </c>
      <c r="F13" s="300"/>
      <c r="G13" s="300"/>
    </row>
    <row r="14" spans="1:7" ht="12.75">
      <c r="A14" s="49"/>
      <c r="B14" s="49"/>
      <c r="C14" s="292" t="s">
        <v>68</v>
      </c>
      <c r="D14" s="395"/>
      <c r="E14" s="396"/>
      <c r="F14" s="50">
        <f>SUM(F10)</f>
        <v>56700</v>
      </c>
      <c r="G14" s="50">
        <f>SUM(G10)</f>
        <v>56700</v>
      </c>
    </row>
    <row r="15" spans="1:7" ht="12.75">
      <c r="A15" s="54">
        <v>801</v>
      </c>
      <c r="B15" s="292" t="s">
        <v>74</v>
      </c>
      <c r="C15" s="392"/>
      <c r="D15" s="392"/>
      <c r="E15" s="281"/>
      <c r="F15" s="44">
        <f>SUM(F14)</f>
        <v>56700</v>
      </c>
      <c r="G15" s="44">
        <f>SUM(G14)</f>
        <v>56700</v>
      </c>
    </row>
    <row r="17" spans="1:7" ht="58.5" customHeight="1">
      <c r="A17" s="394" t="s">
        <v>73</v>
      </c>
      <c r="B17" s="394"/>
      <c r="C17" s="394"/>
      <c r="D17" s="394"/>
      <c r="E17" s="394"/>
      <c r="F17" s="394"/>
      <c r="G17" s="394"/>
    </row>
  </sheetData>
  <mergeCells count="10">
    <mergeCell ref="A17:G17"/>
    <mergeCell ref="B15:E15"/>
    <mergeCell ref="F1:G1"/>
    <mergeCell ref="B5:D5"/>
    <mergeCell ref="E6:G6"/>
    <mergeCell ref="A8:G8"/>
    <mergeCell ref="D9:E9"/>
    <mergeCell ref="F10:F13"/>
    <mergeCell ref="G10:G13"/>
    <mergeCell ref="C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5" sqref="B5:D5"/>
    </sheetView>
  </sheetViews>
  <sheetFormatPr defaultColWidth="9.00390625" defaultRowHeight="12.75"/>
  <cols>
    <col min="1" max="1" width="4.75390625" style="60" customWidth="1"/>
    <col min="2" max="2" width="7.00390625" style="60" customWidth="1"/>
    <col min="3" max="3" width="6.00390625" style="60" customWidth="1"/>
    <col min="4" max="4" width="20.375" style="60" customWidth="1"/>
    <col min="5" max="5" width="12.75390625" style="60" customWidth="1"/>
    <col min="6" max="6" width="13.00390625" style="60" customWidth="1"/>
    <col min="7" max="7" width="14.625" style="60" customWidth="1"/>
    <col min="8" max="16384" width="9.125" style="60" customWidth="1"/>
  </cols>
  <sheetData>
    <row r="1" spans="1:7" ht="11.25">
      <c r="A1" s="21"/>
      <c r="B1" s="21"/>
      <c r="C1" s="21"/>
      <c r="D1" s="21"/>
      <c r="E1" s="21"/>
      <c r="F1" s="278" t="s">
        <v>82</v>
      </c>
      <c r="G1" s="278"/>
    </row>
    <row r="2" spans="1:7" ht="11.25">
      <c r="A2" s="21"/>
      <c r="B2" s="21"/>
      <c r="C2" s="21"/>
      <c r="D2" s="21"/>
      <c r="E2" s="21"/>
      <c r="F2" s="58"/>
      <c r="G2" s="58"/>
    </row>
    <row r="3" spans="1:7" ht="11.25">
      <c r="A3" s="21"/>
      <c r="B3" s="21"/>
      <c r="C3" s="21"/>
      <c r="D3" s="21"/>
      <c r="E3" s="21"/>
      <c r="F3" s="58"/>
      <c r="G3" s="58"/>
    </row>
    <row r="4" spans="1:7" ht="11.25">
      <c r="A4" s="21"/>
      <c r="B4" s="21"/>
      <c r="C4" s="21"/>
      <c r="D4" s="21"/>
      <c r="E4" s="21"/>
      <c r="F4" s="58"/>
      <c r="G4" s="58"/>
    </row>
    <row r="5" spans="1:7" ht="11.25">
      <c r="A5" s="21"/>
      <c r="B5" s="303" t="s">
        <v>83</v>
      </c>
      <c r="C5" s="303"/>
      <c r="D5" s="303"/>
      <c r="E5" s="21"/>
      <c r="F5" s="21"/>
      <c r="G5" s="21"/>
    </row>
    <row r="6" spans="1:7" ht="11.25">
      <c r="A6" s="21"/>
      <c r="B6" s="21"/>
      <c r="C6" s="21"/>
      <c r="D6" s="24"/>
      <c r="E6" s="279" t="s">
        <v>6</v>
      </c>
      <c r="F6" s="279"/>
      <c r="G6" s="279"/>
    </row>
    <row r="7" spans="1:7" ht="11.25">
      <c r="A7" s="21"/>
      <c r="B7" s="21"/>
      <c r="C7" s="21"/>
      <c r="D7" s="24"/>
      <c r="E7" s="57"/>
      <c r="F7" s="57"/>
      <c r="G7" s="57"/>
    </row>
    <row r="8" spans="1:7" ht="45" customHeight="1">
      <c r="A8" s="303" t="s">
        <v>58</v>
      </c>
      <c r="B8" s="303"/>
      <c r="C8" s="303"/>
      <c r="D8" s="303"/>
      <c r="E8" s="303"/>
      <c r="F8" s="303"/>
      <c r="G8" s="303"/>
    </row>
    <row r="10" spans="1:7" ht="11.25">
      <c r="A10" s="59" t="s">
        <v>0</v>
      </c>
      <c r="B10" s="59" t="s">
        <v>5</v>
      </c>
      <c r="C10" s="59" t="s">
        <v>1</v>
      </c>
      <c r="D10" s="390" t="s">
        <v>2</v>
      </c>
      <c r="E10" s="391"/>
      <c r="F10" s="59" t="s">
        <v>3</v>
      </c>
      <c r="G10" s="59" t="s">
        <v>4</v>
      </c>
    </row>
    <row r="11" spans="1:7" ht="11.25">
      <c r="A11" s="393">
        <v>801</v>
      </c>
      <c r="B11" s="282">
        <v>80101</v>
      </c>
      <c r="C11" s="305">
        <v>4270</v>
      </c>
      <c r="D11" s="287" t="s">
        <v>18</v>
      </c>
      <c r="E11" s="287"/>
      <c r="F11" s="299">
        <f>SUM(E12)</f>
        <v>-5000</v>
      </c>
      <c r="G11" s="307">
        <v>0</v>
      </c>
    </row>
    <row r="12" spans="1:7" ht="11.25">
      <c r="A12" s="350"/>
      <c r="B12" s="282"/>
      <c r="C12" s="289"/>
      <c r="D12" s="31" t="s">
        <v>84</v>
      </c>
      <c r="E12" s="32">
        <v>-5000</v>
      </c>
      <c r="F12" s="301"/>
      <c r="G12" s="299"/>
    </row>
    <row r="13" spans="1:7" ht="11.25">
      <c r="A13" s="61"/>
      <c r="B13" s="49"/>
      <c r="C13" s="269" t="s">
        <v>50</v>
      </c>
      <c r="D13" s="269"/>
      <c r="E13" s="270"/>
      <c r="F13" s="43">
        <f>SUM(F11:F12)</f>
        <v>-5000</v>
      </c>
      <c r="G13" s="43">
        <f>SUM(G11:G12)</f>
        <v>0</v>
      </c>
    </row>
    <row r="14" spans="1:7" ht="11.25">
      <c r="A14" s="393"/>
      <c r="B14" s="282">
        <v>80104</v>
      </c>
      <c r="C14" s="305">
        <v>4270</v>
      </c>
      <c r="D14" s="287" t="s">
        <v>18</v>
      </c>
      <c r="E14" s="287"/>
      <c r="F14" s="299">
        <v>0</v>
      </c>
      <c r="G14" s="307">
        <v>5000</v>
      </c>
    </row>
    <row r="15" spans="1:7" ht="11.25">
      <c r="A15" s="350"/>
      <c r="B15" s="282"/>
      <c r="C15" s="289"/>
      <c r="D15" s="31" t="s">
        <v>54</v>
      </c>
      <c r="E15" s="32">
        <v>5000</v>
      </c>
      <c r="F15" s="301"/>
      <c r="G15" s="299"/>
    </row>
    <row r="16" spans="1:7" ht="11.25">
      <c r="A16" s="61"/>
      <c r="B16" s="49"/>
      <c r="C16" s="269" t="s">
        <v>50</v>
      </c>
      <c r="D16" s="269"/>
      <c r="E16" s="270"/>
      <c r="F16" s="43">
        <f>SUM(F14:F15)</f>
        <v>0</v>
      </c>
      <c r="G16" s="43">
        <f>SUM(G14:G15)</f>
        <v>5000</v>
      </c>
    </row>
    <row r="17" spans="1:7" ht="11.25">
      <c r="A17" s="54">
        <v>801</v>
      </c>
      <c r="B17" s="292" t="s">
        <v>74</v>
      </c>
      <c r="C17" s="392"/>
      <c r="D17" s="392"/>
      <c r="E17" s="281"/>
      <c r="F17" s="44">
        <f>SUM(F13+F16)</f>
        <v>-5000</v>
      </c>
      <c r="G17" s="44">
        <f>SUM(G13+G16)</f>
        <v>5000</v>
      </c>
    </row>
    <row r="19" spans="1:7" ht="26.25" customHeight="1">
      <c r="A19" s="304" t="s">
        <v>85</v>
      </c>
      <c r="B19" s="304"/>
      <c r="C19" s="304"/>
      <c r="D19" s="304"/>
      <c r="E19" s="304"/>
      <c r="F19" s="304"/>
      <c r="G19" s="304"/>
    </row>
    <row r="20" spans="1:7" ht="26.25" customHeight="1">
      <c r="A20" s="62"/>
      <c r="B20" s="62"/>
      <c r="C20" s="62"/>
      <c r="D20" s="62"/>
      <c r="E20" s="62"/>
      <c r="F20" s="62"/>
      <c r="G20" s="62"/>
    </row>
    <row r="21" spans="1:7" ht="26.25" customHeight="1">
      <c r="A21" s="62"/>
      <c r="B21" s="62"/>
      <c r="C21" s="62"/>
      <c r="D21" s="62"/>
      <c r="E21" s="62"/>
      <c r="F21" s="62"/>
      <c r="G21" s="62"/>
    </row>
  </sheetData>
  <mergeCells count="21">
    <mergeCell ref="F1:G1"/>
    <mergeCell ref="B5:D5"/>
    <mergeCell ref="E6:G6"/>
    <mergeCell ref="A8:G8"/>
    <mergeCell ref="C16:E16"/>
    <mergeCell ref="B17:E17"/>
    <mergeCell ref="D10:E10"/>
    <mergeCell ref="A14:A15"/>
    <mergeCell ref="B14:B15"/>
    <mergeCell ref="C14:C15"/>
    <mergeCell ref="D14:E14"/>
    <mergeCell ref="A19:G19"/>
    <mergeCell ref="A11:A12"/>
    <mergeCell ref="B11:B12"/>
    <mergeCell ref="C11:C12"/>
    <mergeCell ref="D11:E11"/>
    <mergeCell ref="F11:F12"/>
    <mergeCell ref="G11:G12"/>
    <mergeCell ref="C13:E13"/>
    <mergeCell ref="F14:F15"/>
    <mergeCell ref="G14:G1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A22" sqref="A22:E24"/>
    </sheetView>
  </sheetViews>
  <sheetFormatPr defaultColWidth="9.00390625" defaultRowHeight="12.75"/>
  <cols>
    <col min="1" max="1" width="6.00390625" style="66" customWidth="1"/>
    <col min="2" max="2" width="7.375" style="66" customWidth="1"/>
    <col min="3" max="3" width="6.625" style="66" customWidth="1"/>
    <col min="4" max="4" width="39.125" style="66" customWidth="1"/>
    <col min="5" max="5" width="6.375" style="66" customWidth="1"/>
    <col min="6" max="6" width="11.375" style="66" customWidth="1"/>
    <col min="7" max="16384" width="9.125" style="66" customWidth="1"/>
  </cols>
  <sheetData>
    <row r="1" spans="1:7" ht="12.75">
      <c r="A1" s="21"/>
      <c r="B1" s="21"/>
      <c r="C1" s="21"/>
      <c r="D1" s="21"/>
      <c r="E1" s="21"/>
      <c r="F1" s="278" t="s">
        <v>86</v>
      </c>
      <c r="G1" s="278"/>
    </row>
    <row r="2" spans="1:7" ht="12.75">
      <c r="A2" s="21"/>
      <c r="B2" s="21"/>
      <c r="C2" s="21"/>
      <c r="D2" s="21"/>
      <c r="E2" s="21"/>
      <c r="F2" s="58"/>
      <c r="G2" s="58"/>
    </row>
    <row r="3" spans="1:7" ht="12.75">
      <c r="A3" s="21"/>
      <c r="B3" s="21"/>
      <c r="C3" s="21"/>
      <c r="D3" s="21"/>
      <c r="E3" s="21"/>
      <c r="F3" s="58"/>
      <c r="G3" s="58"/>
    </row>
    <row r="4" spans="1:7" ht="12.75">
      <c r="A4" s="21"/>
      <c r="B4" s="21"/>
      <c r="C4" s="21"/>
      <c r="D4" s="21"/>
      <c r="E4" s="21"/>
      <c r="F4" s="58"/>
      <c r="G4" s="58"/>
    </row>
    <row r="5" spans="1:7" ht="12.75">
      <c r="A5" s="21"/>
      <c r="B5" s="303" t="s">
        <v>92</v>
      </c>
      <c r="C5" s="303"/>
      <c r="D5" s="303"/>
      <c r="E5" s="21"/>
      <c r="F5" s="21"/>
      <c r="G5" s="21"/>
    </row>
    <row r="6" spans="1:7" ht="12.75">
      <c r="A6" s="21"/>
      <c r="B6" s="21"/>
      <c r="C6" s="21"/>
      <c r="D6" s="24"/>
      <c r="E6" s="279" t="s">
        <v>6</v>
      </c>
      <c r="F6" s="279"/>
      <c r="G6" s="279"/>
    </row>
    <row r="7" spans="1:7" ht="12.75">
      <c r="A7" s="21"/>
      <c r="B7" s="21"/>
      <c r="C7" s="21"/>
      <c r="D7" s="24"/>
      <c r="E7" s="57"/>
      <c r="F7" s="57"/>
      <c r="G7" s="57"/>
    </row>
    <row r="8" spans="1:7" ht="36" customHeight="1">
      <c r="A8" s="303" t="s">
        <v>58</v>
      </c>
      <c r="B8" s="303"/>
      <c r="C8" s="303"/>
      <c r="D8" s="303"/>
      <c r="E8" s="303"/>
      <c r="F8" s="303"/>
      <c r="G8" s="303"/>
    </row>
    <row r="9" spans="1:7" ht="12.75">
      <c r="A9" s="26" t="s">
        <v>0</v>
      </c>
      <c r="B9" s="26" t="s">
        <v>5</v>
      </c>
      <c r="C9" s="26" t="s">
        <v>1</v>
      </c>
      <c r="D9" s="292" t="s">
        <v>2</v>
      </c>
      <c r="E9" s="270"/>
      <c r="F9" s="26" t="s">
        <v>89</v>
      </c>
      <c r="G9" s="26" t="s">
        <v>65</v>
      </c>
    </row>
    <row r="10" spans="1:7" ht="12.75">
      <c r="A10" s="30">
        <v>801</v>
      </c>
      <c r="B10" s="30">
        <v>80101</v>
      </c>
      <c r="C10" s="305">
        <v>4240</v>
      </c>
      <c r="D10" s="287" t="s">
        <v>46</v>
      </c>
      <c r="E10" s="287"/>
      <c r="F10" s="294">
        <v>3400</v>
      </c>
      <c r="G10" s="294"/>
    </row>
    <row r="11" spans="1:7" ht="12.75" customHeight="1">
      <c r="A11" s="30"/>
      <c r="B11" s="30"/>
      <c r="C11" s="306"/>
      <c r="D11" s="38" t="s">
        <v>39</v>
      </c>
      <c r="E11" s="39"/>
      <c r="F11" s="296"/>
      <c r="G11" s="296"/>
    </row>
    <row r="12" spans="1:7" ht="12.75">
      <c r="A12" s="42"/>
      <c r="B12" s="42"/>
      <c r="C12" s="292" t="s">
        <v>88</v>
      </c>
      <c r="D12" s="395"/>
      <c r="E12" s="396"/>
      <c r="F12" s="67">
        <f>SUM(F10)</f>
        <v>3400</v>
      </c>
      <c r="G12" s="67">
        <f>SUM(G10)</f>
        <v>0</v>
      </c>
    </row>
    <row r="13" spans="1:7" ht="12.75">
      <c r="A13" s="30"/>
      <c r="B13" s="30">
        <v>80110</v>
      </c>
      <c r="C13" s="305">
        <v>4240</v>
      </c>
      <c r="D13" s="287" t="s">
        <v>46</v>
      </c>
      <c r="E13" s="287"/>
      <c r="F13" s="294">
        <v>1590</v>
      </c>
      <c r="G13" s="294"/>
    </row>
    <row r="14" spans="1:7" ht="12.75">
      <c r="A14" s="65"/>
      <c r="B14" s="65"/>
      <c r="C14" s="306"/>
      <c r="D14" s="38" t="s">
        <v>39</v>
      </c>
      <c r="E14" s="39"/>
      <c r="F14" s="296"/>
      <c r="G14" s="296"/>
    </row>
    <row r="15" spans="1:7" ht="12.75">
      <c r="A15" s="65"/>
      <c r="B15" s="65"/>
      <c r="C15" s="27">
        <v>4300</v>
      </c>
      <c r="D15" s="283" t="s">
        <v>8</v>
      </c>
      <c r="E15" s="265"/>
      <c r="F15" s="294"/>
      <c r="G15" s="294">
        <v>4000</v>
      </c>
    </row>
    <row r="16" spans="1:7" ht="12.75">
      <c r="A16" s="65"/>
      <c r="B16" s="65"/>
      <c r="C16" s="41"/>
      <c r="D16" s="38" t="s">
        <v>39</v>
      </c>
      <c r="E16" s="39"/>
      <c r="F16" s="296"/>
      <c r="G16" s="296"/>
    </row>
    <row r="17" spans="1:7" ht="12.75">
      <c r="A17" s="42"/>
      <c r="B17" s="42"/>
      <c r="C17" s="292" t="s">
        <v>94</v>
      </c>
      <c r="D17" s="395"/>
      <c r="E17" s="396"/>
      <c r="F17" s="67">
        <f>SUM(F13+F15)</f>
        <v>1590</v>
      </c>
      <c r="G17" s="67">
        <f>SUM(G13+G15)</f>
        <v>4000</v>
      </c>
    </row>
    <row r="18" spans="1:7" ht="21.75" customHeight="1">
      <c r="A18" s="30"/>
      <c r="B18" s="30">
        <v>80104</v>
      </c>
      <c r="C18" s="45">
        <v>2540</v>
      </c>
      <c r="D18" s="46" t="s">
        <v>67</v>
      </c>
      <c r="E18" s="36"/>
      <c r="F18" s="294">
        <v>0</v>
      </c>
      <c r="G18" s="294">
        <v>11500</v>
      </c>
    </row>
    <row r="19" spans="1:7" ht="15" customHeight="1">
      <c r="A19" s="30"/>
      <c r="B19" s="30"/>
      <c r="C19" s="45"/>
      <c r="D19" s="46" t="s">
        <v>87</v>
      </c>
      <c r="E19" s="39"/>
      <c r="F19" s="382"/>
      <c r="G19" s="382"/>
    </row>
    <row r="20" spans="1:7" ht="12.75">
      <c r="A20" s="49"/>
      <c r="B20" s="49"/>
      <c r="C20" s="292" t="s">
        <v>68</v>
      </c>
      <c r="D20" s="398"/>
      <c r="E20" s="399"/>
      <c r="F20" s="44">
        <f>SUM(F18)</f>
        <v>0</v>
      </c>
      <c r="G20" s="44">
        <f>SUM(G18)</f>
        <v>11500</v>
      </c>
    </row>
    <row r="21" spans="1:7" ht="12.75">
      <c r="A21" s="54">
        <v>801</v>
      </c>
      <c r="B21" s="292" t="s">
        <v>74</v>
      </c>
      <c r="C21" s="392"/>
      <c r="D21" s="392"/>
      <c r="E21" s="281"/>
      <c r="F21" s="44">
        <f>SUM(F12+F17+F20)</f>
        <v>4990</v>
      </c>
      <c r="G21" s="44">
        <f>SUM(G12+G17+G20)</f>
        <v>15500</v>
      </c>
    </row>
    <row r="22" spans="1:7" ht="12.75">
      <c r="A22" s="27">
        <v>854</v>
      </c>
      <c r="B22" s="305">
        <v>85415</v>
      </c>
      <c r="C22" s="49">
        <v>3240</v>
      </c>
      <c r="D22" s="31" t="s">
        <v>59</v>
      </c>
      <c r="E22" s="49"/>
      <c r="F22" s="404"/>
      <c r="G22" s="404">
        <f>3400+1590</f>
        <v>4990</v>
      </c>
    </row>
    <row r="23" spans="1:7" ht="12.75">
      <c r="A23" s="68"/>
      <c r="B23" s="238"/>
      <c r="C23" s="49"/>
      <c r="D23" s="31" t="s">
        <v>95</v>
      </c>
      <c r="E23" s="36">
        <v>3400</v>
      </c>
      <c r="F23" s="331"/>
      <c r="G23" s="331"/>
    </row>
    <row r="24" spans="1:7" ht="12.75">
      <c r="A24" s="68"/>
      <c r="B24" s="239"/>
      <c r="C24" s="49"/>
      <c r="D24" s="31" t="s">
        <v>96</v>
      </c>
      <c r="E24" s="36">
        <v>1590</v>
      </c>
      <c r="F24" s="298"/>
      <c r="G24" s="298"/>
    </row>
    <row r="25" spans="1:7" ht="12.75">
      <c r="A25" s="49"/>
      <c r="B25" s="49"/>
      <c r="C25" s="257" t="s">
        <v>97</v>
      </c>
      <c r="D25" s="403"/>
      <c r="E25" s="403"/>
      <c r="F25" s="44">
        <f>SUM(F22)</f>
        <v>0</v>
      </c>
      <c r="G25" s="44">
        <f>SUM(G22)</f>
        <v>4990</v>
      </c>
    </row>
    <row r="26" spans="1:7" ht="12.75">
      <c r="A26" s="64">
        <v>854</v>
      </c>
      <c r="B26" s="257" t="s">
        <v>69</v>
      </c>
      <c r="C26" s="275"/>
      <c r="D26" s="275"/>
      <c r="E26" s="275"/>
      <c r="F26" s="44">
        <f>SUM(F25)</f>
        <v>0</v>
      </c>
      <c r="G26" s="44">
        <f>SUM(G25)</f>
        <v>4990</v>
      </c>
    </row>
    <row r="27" spans="1:7" ht="12.75">
      <c r="A27" s="400" t="s">
        <v>71</v>
      </c>
      <c r="B27" s="401"/>
      <c r="C27" s="401"/>
      <c r="D27" s="401"/>
      <c r="E27" s="402"/>
      <c r="F27" s="53">
        <f>SUM(F21+F26)</f>
        <v>4990</v>
      </c>
      <c r="G27" s="53">
        <f>SUM(G21+G26)</f>
        <v>20490</v>
      </c>
    </row>
    <row r="29" spans="1:7" ht="48" customHeight="1">
      <c r="A29" s="397" t="s">
        <v>98</v>
      </c>
      <c r="B29" s="314"/>
      <c r="C29" s="314"/>
      <c r="D29" s="314"/>
      <c r="E29" s="314"/>
      <c r="F29" s="314"/>
      <c r="G29" s="314"/>
    </row>
  </sheetData>
  <mergeCells count="29">
    <mergeCell ref="A27:E27"/>
    <mergeCell ref="G13:G14"/>
    <mergeCell ref="C17:E17"/>
    <mergeCell ref="B26:E26"/>
    <mergeCell ref="C25:E25"/>
    <mergeCell ref="B22:B24"/>
    <mergeCell ref="F22:F24"/>
    <mergeCell ref="G22:G24"/>
    <mergeCell ref="B21:E21"/>
    <mergeCell ref="F10:F11"/>
    <mergeCell ref="G10:G11"/>
    <mergeCell ref="C12:E12"/>
    <mergeCell ref="C13:C14"/>
    <mergeCell ref="D13:E13"/>
    <mergeCell ref="F13:F14"/>
    <mergeCell ref="A29:G29"/>
    <mergeCell ref="D9:E9"/>
    <mergeCell ref="F18:F19"/>
    <mergeCell ref="G18:G19"/>
    <mergeCell ref="C20:E20"/>
    <mergeCell ref="D15:E15"/>
    <mergeCell ref="G15:G16"/>
    <mergeCell ref="F15:F16"/>
    <mergeCell ref="C10:C11"/>
    <mergeCell ref="D10:E10"/>
    <mergeCell ref="F1:G1"/>
    <mergeCell ref="B5:D5"/>
    <mergeCell ref="E6:G6"/>
    <mergeCell ref="A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7">
      <selection activeCell="A32" sqref="A32:G32"/>
    </sheetView>
  </sheetViews>
  <sheetFormatPr defaultColWidth="9.00390625" defaultRowHeight="12" customHeight="1"/>
  <cols>
    <col min="1" max="3" width="5.875" style="24" customWidth="1"/>
    <col min="4" max="4" width="46.125" style="24" customWidth="1"/>
    <col min="5" max="5" width="3.75390625" style="24" customWidth="1"/>
    <col min="6" max="6" width="10.375" style="24" customWidth="1"/>
    <col min="7" max="7" width="10.125" style="24" customWidth="1"/>
    <col min="8" max="16384" width="9.125" style="23" customWidth="1"/>
  </cols>
  <sheetData>
    <row r="1" spans="1:8" ht="12" customHeight="1">
      <c r="A1" s="21"/>
      <c r="B1" s="21"/>
      <c r="C1" s="21"/>
      <c r="D1" s="21"/>
      <c r="E1" s="21"/>
      <c r="F1" s="278" t="s">
        <v>181</v>
      </c>
      <c r="G1" s="278"/>
      <c r="H1" s="22"/>
    </row>
    <row r="2" spans="1:7" ht="12" customHeight="1">
      <c r="A2" s="21"/>
      <c r="B2" s="303" t="s">
        <v>182</v>
      </c>
      <c r="C2" s="303"/>
      <c r="D2" s="303"/>
      <c r="E2" s="21"/>
      <c r="F2" s="21"/>
      <c r="G2" s="21"/>
    </row>
    <row r="3" spans="1:8" ht="12" customHeight="1">
      <c r="A3" s="21"/>
      <c r="B3" s="21"/>
      <c r="C3" s="21"/>
      <c r="E3" s="279" t="s">
        <v>6</v>
      </c>
      <c r="F3" s="279"/>
      <c r="G3" s="279"/>
      <c r="H3" s="25"/>
    </row>
    <row r="4" spans="1:8" ht="47.25" customHeight="1">
      <c r="A4" s="303" t="s">
        <v>91</v>
      </c>
      <c r="B4" s="303"/>
      <c r="C4" s="303"/>
      <c r="D4" s="303"/>
      <c r="E4" s="303"/>
      <c r="F4" s="303"/>
      <c r="G4" s="303"/>
      <c r="H4" s="22"/>
    </row>
    <row r="5" spans="1:8" ht="12" customHeight="1">
      <c r="A5" s="26" t="s">
        <v>0</v>
      </c>
      <c r="B5" s="26" t="s">
        <v>5</v>
      </c>
      <c r="C5" s="26" t="s">
        <v>1</v>
      </c>
      <c r="D5" s="292" t="s">
        <v>2</v>
      </c>
      <c r="E5" s="270"/>
      <c r="F5" s="26" t="s">
        <v>89</v>
      </c>
      <c r="G5" s="26" t="s">
        <v>65</v>
      </c>
      <c r="H5" s="22"/>
    </row>
    <row r="6" spans="1:8" ht="12" customHeight="1">
      <c r="A6" s="27">
        <v>801</v>
      </c>
      <c r="B6" s="27">
        <v>80101</v>
      </c>
      <c r="C6" s="27">
        <v>4140</v>
      </c>
      <c r="D6" s="283" t="s">
        <v>40</v>
      </c>
      <c r="E6" s="284"/>
      <c r="F6" s="294">
        <v>5000</v>
      </c>
      <c r="G6" s="294">
        <v>0</v>
      </c>
      <c r="H6" s="22"/>
    </row>
    <row r="7" spans="1:8" ht="12" customHeight="1">
      <c r="A7" s="29"/>
      <c r="B7" s="29"/>
      <c r="C7" s="30"/>
      <c r="D7" s="33" t="s">
        <v>39</v>
      </c>
      <c r="E7" s="32"/>
      <c r="F7" s="300"/>
      <c r="G7" s="297"/>
      <c r="H7" s="22"/>
    </row>
    <row r="8" spans="1:8" ht="12" customHeight="1">
      <c r="A8" s="29"/>
      <c r="B8" s="29"/>
      <c r="C8" s="27">
        <v>4170</v>
      </c>
      <c r="D8" s="387" t="s">
        <v>61</v>
      </c>
      <c r="E8" s="406"/>
      <c r="F8" s="299">
        <v>2000</v>
      </c>
      <c r="G8" s="294">
        <v>0</v>
      </c>
      <c r="H8" s="22"/>
    </row>
    <row r="9" spans="1:8" ht="12" customHeight="1">
      <c r="A9" s="29"/>
      <c r="B9" s="29"/>
      <c r="C9" s="41"/>
      <c r="D9" s="33" t="s">
        <v>39</v>
      </c>
      <c r="E9" s="39"/>
      <c r="F9" s="300"/>
      <c r="G9" s="297"/>
      <c r="H9" s="22"/>
    </row>
    <row r="10" spans="1:8" ht="12" customHeight="1">
      <c r="A10" s="29"/>
      <c r="B10" s="29"/>
      <c r="C10" s="27">
        <v>4210</v>
      </c>
      <c r="D10" s="287" t="s">
        <v>11</v>
      </c>
      <c r="E10" s="287"/>
      <c r="F10" s="299">
        <f>SUM(E11:E11)</f>
        <v>0</v>
      </c>
      <c r="G10" s="294">
        <v>11000</v>
      </c>
      <c r="H10" s="22"/>
    </row>
    <row r="11" spans="1:8" ht="12" customHeight="1">
      <c r="A11" s="29"/>
      <c r="B11" s="29"/>
      <c r="C11" s="30"/>
      <c r="D11" s="38" t="s">
        <v>39</v>
      </c>
      <c r="E11" s="39"/>
      <c r="F11" s="300"/>
      <c r="G11" s="297"/>
      <c r="H11" s="22"/>
    </row>
    <row r="12" spans="1:8" ht="12" customHeight="1">
      <c r="A12" s="29"/>
      <c r="B12" s="29"/>
      <c r="C12" s="305">
        <v>4280</v>
      </c>
      <c r="D12" s="287" t="s">
        <v>49</v>
      </c>
      <c r="E12" s="287"/>
      <c r="F12" s="299">
        <v>2000</v>
      </c>
      <c r="G12" s="294">
        <v>0</v>
      </c>
      <c r="H12" s="22"/>
    </row>
    <row r="13" spans="1:8" ht="12" customHeight="1">
      <c r="A13" s="29"/>
      <c r="B13" s="29"/>
      <c r="C13" s="290"/>
      <c r="D13" s="38" t="s">
        <v>39</v>
      </c>
      <c r="E13" s="39"/>
      <c r="F13" s="300"/>
      <c r="G13" s="297"/>
      <c r="H13" s="22"/>
    </row>
    <row r="14" spans="1:8" ht="12" customHeight="1">
      <c r="A14" s="42"/>
      <c r="B14" s="42"/>
      <c r="C14" s="292" t="s">
        <v>88</v>
      </c>
      <c r="D14" s="395"/>
      <c r="E14" s="396"/>
      <c r="F14" s="43">
        <f>SUM(F6:F13)</f>
        <v>9000</v>
      </c>
      <c r="G14" s="44">
        <f>SUM(G6:G13)</f>
        <v>11000</v>
      </c>
      <c r="H14" s="22"/>
    </row>
    <row r="15" spans="1:8" ht="12" customHeight="1">
      <c r="A15" s="27">
        <v>801</v>
      </c>
      <c r="B15" s="27">
        <v>80103</v>
      </c>
      <c r="C15" s="27">
        <v>4210</v>
      </c>
      <c r="D15" s="283" t="s">
        <v>11</v>
      </c>
      <c r="E15" s="265"/>
      <c r="F15" s="294">
        <v>2000</v>
      </c>
      <c r="G15" s="294">
        <f>SUM(E16:E16)</f>
        <v>0</v>
      </c>
      <c r="H15" s="22"/>
    </row>
    <row r="16" spans="1:8" ht="12" customHeight="1">
      <c r="A16" s="29"/>
      <c r="B16" s="29"/>
      <c r="C16" s="30"/>
      <c r="D16" s="38" t="s">
        <v>39</v>
      </c>
      <c r="E16" s="39"/>
      <c r="F16" s="296"/>
      <c r="G16" s="296"/>
      <c r="H16" s="22"/>
    </row>
    <row r="17" spans="1:8" ht="12" customHeight="1">
      <c r="A17" s="29"/>
      <c r="B17" s="29"/>
      <c r="C17" s="305">
        <v>4240</v>
      </c>
      <c r="D17" s="287" t="s">
        <v>46</v>
      </c>
      <c r="E17" s="287"/>
      <c r="F17" s="299">
        <v>0</v>
      </c>
      <c r="G17" s="294">
        <v>2000</v>
      </c>
      <c r="H17" s="22"/>
    </row>
    <row r="18" spans="1:8" ht="12" customHeight="1">
      <c r="A18" s="29"/>
      <c r="B18" s="29"/>
      <c r="C18" s="290"/>
      <c r="D18" s="38" t="s">
        <v>39</v>
      </c>
      <c r="E18" s="39"/>
      <c r="F18" s="300"/>
      <c r="G18" s="297"/>
      <c r="H18" s="22"/>
    </row>
    <row r="19" spans="1:8" ht="12" customHeight="1">
      <c r="A19" s="42"/>
      <c r="B19" s="42"/>
      <c r="C19" s="292" t="s">
        <v>63</v>
      </c>
      <c r="D19" s="395"/>
      <c r="E19" s="396"/>
      <c r="F19" s="43">
        <f>SUM(F15:F18)</f>
        <v>2000</v>
      </c>
      <c r="G19" s="43">
        <f>SUM(G15:G18)</f>
        <v>2000</v>
      </c>
      <c r="H19" s="22"/>
    </row>
    <row r="20" spans="1:8" ht="12" customHeight="1">
      <c r="A20" s="30">
        <v>801</v>
      </c>
      <c r="B20" s="30">
        <v>80104</v>
      </c>
      <c r="C20" s="27">
        <v>4300</v>
      </c>
      <c r="D20" s="283" t="s">
        <v>8</v>
      </c>
      <c r="E20" s="265"/>
      <c r="F20" s="294"/>
      <c r="G20" s="294">
        <v>1500</v>
      </c>
      <c r="H20" s="22"/>
    </row>
    <row r="21" spans="1:8" ht="12" customHeight="1">
      <c r="A21" s="30"/>
      <c r="B21" s="30"/>
      <c r="C21" s="41"/>
      <c r="D21" s="38" t="s">
        <v>39</v>
      </c>
      <c r="E21" s="39"/>
      <c r="F21" s="300"/>
      <c r="G21" s="300"/>
      <c r="H21" s="22"/>
    </row>
    <row r="22" spans="1:8" ht="12" customHeight="1">
      <c r="A22" s="30"/>
      <c r="B22" s="30"/>
      <c r="C22" s="45">
        <v>4270</v>
      </c>
      <c r="D22" s="46" t="s">
        <v>18</v>
      </c>
      <c r="E22" s="47"/>
      <c r="F22" s="294">
        <v>1000</v>
      </c>
      <c r="G22" s="294"/>
      <c r="H22" s="22"/>
    </row>
    <row r="23" spans="1:8" ht="12" customHeight="1">
      <c r="A23" s="30"/>
      <c r="B23" s="30"/>
      <c r="C23" s="45"/>
      <c r="D23" s="38" t="s">
        <v>39</v>
      </c>
      <c r="E23" s="39"/>
      <c r="F23" s="300"/>
      <c r="G23" s="300"/>
      <c r="H23" s="22"/>
    </row>
    <row r="24" spans="1:8" ht="11.25" customHeight="1">
      <c r="A24" s="30"/>
      <c r="B24" s="30"/>
      <c r="C24" s="305">
        <v>4280</v>
      </c>
      <c r="D24" s="287" t="s">
        <v>49</v>
      </c>
      <c r="E24" s="287"/>
      <c r="F24" s="294">
        <v>500</v>
      </c>
      <c r="G24" s="294"/>
      <c r="H24" s="22"/>
    </row>
    <row r="25" spans="1:8" ht="12" customHeight="1">
      <c r="A25" s="30"/>
      <c r="B25" s="30"/>
      <c r="C25" s="290"/>
      <c r="D25" s="38" t="s">
        <v>39</v>
      </c>
      <c r="E25" s="39"/>
      <c r="F25" s="300"/>
      <c r="G25" s="300"/>
      <c r="H25" s="22"/>
    </row>
    <row r="26" spans="1:8" ht="12" customHeight="1">
      <c r="A26" s="49"/>
      <c r="B26" s="49"/>
      <c r="C26" s="292" t="s">
        <v>62</v>
      </c>
      <c r="D26" s="395"/>
      <c r="E26" s="396"/>
      <c r="F26" s="50">
        <f>SUM(F20:F25)</f>
        <v>1500</v>
      </c>
      <c r="G26" s="50">
        <f>SUM(G20:G25)</f>
        <v>1500</v>
      </c>
      <c r="H26" s="22"/>
    </row>
    <row r="27" spans="1:8" ht="12" customHeight="1">
      <c r="A27" s="30">
        <v>801</v>
      </c>
      <c r="B27" s="52">
        <v>80110</v>
      </c>
      <c r="C27" s="27">
        <v>4170</v>
      </c>
      <c r="D27" s="387" t="s">
        <v>61</v>
      </c>
      <c r="E27" s="406"/>
      <c r="F27" s="407">
        <v>2000</v>
      </c>
      <c r="G27" s="407">
        <v>0</v>
      </c>
      <c r="H27" s="22"/>
    </row>
    <row r="28" spans="1:8" ht="12" customHeight="1">
      <c r="A28" s="30"/>
      <c r="B28" s="51"/>
      <c r="C28" s="27"/>
      <c r="D28" s="40" t="s">
        <v>39</v>
      </c>
      <c r="E28" s="63"/>
      <c r="F28" s="408"/>
      <c r="G28" s="408"/>
      <c r="H28" s="22"/>
    </row>
    <row r="29" spans="1:8" ht="12" customHeight="1">
      <c r="A29" s="31"/>
      <c r="B29" s="31"/>
      <c r="C29" s="292" t="s">
        <v>90</v>
      </c>
      <c r="D29" s="260"/>
      <c r="E29" s="261"/>
      <c r="F29" s="53">
        <f>SUM(F27:F28)</f>
        <v>2000</v>
      </c>
      <c r="G29" s="53">
        <f>SUM(G27:G28)</f>
        <v>0</v>
      </c>
      <c r="H29" s="22"/>
    </row>
    <row r="30" spans="1:8" ht="12" customHeight="1">
      <c r="A30" s="54">
        <v>801</v>
      </c>
      <c r="B30" s="292" t="s">
        <v>70</v>
      </c>
      <c r="C30" s="392"/>
      <c r="D30" s="392"/>
      <c r="E30" s="281"/>
      <c r="F30" s="44">
        <f>SUM(F14+F19+F26+F29)</f>
        <v>14500</v>
      </c>
      <c r="G30" s="44">
        <f>SUM(G14+G19+G26+G29)</f>
        <v>14500</v>
      </c>
      <c r="H30" s="22"/>
    </row>
    <row r="31" spans="1:7" ht="12" customHeight="1">
      <c r="A31" s="400" t="s">
        <v>71</v>
      </c>
      <c r="B31" s="401"/>
      <c r="C31" s="401"/>
      <c r="D31" s="401"/>
      <c r="E31" s="402"/>
      <c r="F31" s="53">
        <f>SUM(F30)</f>
        <v>14500</v>
      </c>
      <c r="G31" s="53">
        <f>SUM(G30)</f>
        <v>14500</v>
      </c>
    </row>
    <row r="32" spans="1:7" ht="34.5" customHeight="1">
      <c r="A32" s="394" t="s">
        <v>93</v>
      </c>
      <c r="B32" s="394"/>
      <c r="C32" s="394"/>
      <c r="D32" s="394"/>
      <c r="E32" s="394"/>
      <c r="F32" s="394"/>
      <c r="G32" s="394"/>
    </row>
    <row r="33" spans="1:7" ht="33.75" customHeight="1">
      <c r="A33" s="394"/>
      <c r="B33" s="394"/>
      <c r="C33" s="394"/>
      <c r="D33" s="394"/>
      <c r="E33" s="394"/>
      <c r="F33" s="394"/>
      <c r="G33" s="394"/>
    </row>
    <row r="34" spans="1:7" ht="38.25" customHeight="1">
      <c r="A34" s="394"/>
      <c r="B34" s="394"/>
      <c r="C34" s="394"/>
      <c r="D34" s="394"/>
      <c r="E34" s="394"/>
      <c r="F34" s="394"/>
      <c r="G34" s="394"/>
    </row>
    <row r="35" spans="1:8" ht="60.75" customHeight="1">
      <c r="A35" s="394"/>
      <c r="B35" s="405"/>
      <c r="C35" s="405"/>
      <c r="D35" s="405"/>
      <c r="E35" s="405"/>
      <c r="F35" s="405"/>
      <c r="G35" s="405"/>
      <c r="H35" s="22"/>
    </row>
  </sheetData>
  <mergeCells count="47">
    <mergeCell ref="G27:G28"/>
    <mergeCell ref="D5:E5"/>
    <mergeCell ref="D6:E6"/>
    <mergeCell ref="F6:F7"/>
    <mergeCell ref="D8:E8"/>
    <mergeCell ref="F8:F9"/>
    <mergeCell ref="G8:G9"/>
    <mergeCell ref="G6:G7"/>
    <mergeCell ref="G12:G13"/>
    <mergeCell ref="D10:E10"/>
    <mergeCell ref="F1:G1"/>
    <mergeCell ref="B2:D2"/>
    <mergeCell ref="E3:G3"/>
    <mergeCell ref="A4:G4"/>
    <mergeCell ref="F10:F11"/>
    <mergeCell ref="G10:G11"/>
    <mergeCell ref="C14:E14"/>
    <mergeCell ref="C12:C13"/>
    <mergeCell ref="D12:E12"/>
    <mergeCell ref="F12:F13"/>
    <mergeCell ref="F17:F18"/>
    <mergeCell ref="G17:G18"/>
    <mergeCell ref="D15:E15"/>
    <mergeCell ref="F15:F16"/>
    <mergeCell ref="G15:G16"/>
    <mergeCell ref="C19:E19"/>
    <mergeCell ref="D24:E24"/>
    <mergeCell ref="C17:C18"/>
    <mergeCell ref="D17:E17"/>
    <mergeCell ref="G24:G25"/>
    <mergeCell ref="C26:E26"/>
    <mergeCell ref="F20:F21"/>
    <mergeCell ref="G20:G21"/>
    <mergeCell ref="F22:F23"/>
    <mergeCell ref="G22:G23"/>
    <mergeCell ref="D20:E20"/>
    <mergeCell ref="C24:C25"/>
    <mergeCell ref="B30:E30"/>
    <mergeCell ref="D27:E27"/>
    <mergeCell ref="C29:E29"/>
    <mergeCell ref="F24:F25"/>
    <mergeCell ref="F27:F28"/>
    <mergeCell ref="A33:G33"/>
    <mergeCell ref="A34:G34"/>
    <mergeCell ref="A35:G35"/>
    <mergeCell ref="A31:E31"/>
    <mergeCell ref="A32:G3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7">
      <selection activeCell="I47" sqref="I47"/>
    </sheetView>
  </sheetViews>
  <sheetFormatPr defaultColWidth="9.00390625" defaultRowHeight="12" customHeight="1"/>
  <cols>
    <col min="1" max="3" width="5.875" style="24" customWidth="1"/>
    <col min="4" max="4" width="42.25390625" style="24" customWidth="1"/>
    <col min="5" max="5" width="6.25390625" style="24" customWidth="1"/>
    <col min="6" max="6" width="10.00390625" style="24" customWidth="1"/>
    <col min="7" max="7" width="9.125" style="24" customWidth="1"/>
    <col min="8" max="16384" width="9.125" style="23" customWidth="1"/>
  </cols>
  <sheetData>
    <row r="1" spans="1:8" ht="12" customHeight="1">
      <c r="A1" s="21"/>
      <c r="B1" s="21"/>
      <c r="C1" s="21"/>
      <c r="D1" s="21"/>
      <c r="E1" s="21"/>
      <c r="F1" s="278" t="s">
        <v>99</v>
      </c>
      <c r="G1" s="278"/>
      <c r="H1" s="22"/>
    </row>
    <row r="2" spans="1:7" ht="12" customHeight="1">
      <c r="A2" s="21"/>
      <c r="B2" s="303" t="s">
        <v>103</v>
      </c>
      <c r="C2" s="303"/>
      <c r="D2" s="303"/>
      <c r="E2" s="21"/>
      <c r="F2" s="21"/>
      <c r="G2" s="21"/>
    </row>
    <row r="3" spans="1:8" ht="12" customHeight="1">
      <c r="A3" s="21"/>
      <c r="B3" s="21"/>
      <c r="C3" s="21"/>
      <c r="E3" s="279" t="s">
        <v>6</v>
      </c>
      <c r="F3" s="279"/>
      <c r="G3" s="279"/>
      <c r="H3" s="25"/>
    </row>
    <row r="4" spans="1:8" ht="47.25" customHeight="1">
      <c r="A4" s="303" t="s">
        <v>109</v>
      </c>
      <c r="B4" s="303"/>
      <c r="C4" s="303"/>
      <c r="D4" s="303"/>
      <c r="E4" s="303"/>
      <c r="F4" s="303"/>
      <c r="G4" s="303"/>
      <c r="H4" s="22"/>
    </row>
    <row r="5" spans="1:8" ht="12" customHeight="1">
      <c r="A5" s="26" t="s">
        <v>0</v>
      </c>
      <c r="B5" s="26" t="s">
        <v>5</v>
      </c>
      <c r="C5" s="26" t="s">
        <v>1</v>
      </c>
      <c r="D5" s="292" t="s">
        <v>2</v>
      </c>
      <c r="E5" s="270"/>
      <c r="F5" s="26" t="s">
        <v>89</v>
      </c>
      <c r="G5" s="26" t="s">
        <v>65</v>
      </c>
      <c r="H5" s="22"/>
    </row>
    <row r="6" spans="1:8" ht="12" customHeight="1">
      <c r="A6" s="27">
        <v>801</v>
      </c>
      <c r="B6" s="27">
        <v>80101</v>
      </c>
      <c r="C6" s="27">
        <v>4040</v>
      </c>
      <c r="D6" s="283" t="s">
        <v>52</v>
      </c>
      <c r="E6" s="284"/>
      <c r="F6" s="294">
        <f>3150+3370</f>
        <v>6520</v>
      </c>
      <c r="G6" s="294">
        <v>0</v>
      </c>
      <c r="H6" s="22"/>
    </row>
    <row r="7" spans="1:8" ht="33" customHeight="1">
      <c r="A7" s="30"/>
      <c r="B7" s="30"/>
      <c r="C7" s="30"/>
      <c r="D7" s="38" t="s">
        <v>104</v>
      </c>
      <c r="E7" s="35">
        <v>-3150</v>
      </c>
      <c r="F7" s="295"/>
      <c r="G7" s="295"/>
      <c r="H7" s="22"/>
    </row>
    <row r="8" spans="1:8" ht="32.25" customHeight="1">
      <c r="A8" s="29"/>
      <c r="B8" s="29"/>
      <c r="C8" s="30"/>
      <c r="D8" s="38" t="s">
        <v>110</v>
      </c>
      <c r="E8" s="32">
        <v>-3370</v>
      </c>
      <c r="F8" s="300"/>
      <c r="G8" s="297"/>
      <c r="H8" s="22"/>
    </row>
    <row r="9" spans="1:8" ht="12" customHeight="1">
      <c r="A9" s="29"/>
      <c r="B9" s="29"/>
      <c r="C9" s="27">
        <v>4140</v>
      </c>
      <c r="D9" s="283" t="s">
        <v>40</v>
      </c>
      <c r="E9" s="284"/>
      <c r="F9" s="294">
        <v>1000</v>
      </c>
      <c r="G9" s="294">
        <v>0</v>
      </c>
      <c r="H9" s="22"/>
    </row>
    <row r="10" spans="1:8" ht="33.75" customHeight="1">
      <c r="A10" s="29"/>
      <c r="B10" s="29"/>
      <c r="C10" s="30"/>
      <c r="D10" s="38" t="s">
        <v>110</v>
      </c>
      <c r="E10" s="32">
        <v>-1000</v>
      </c>
      <c r="F10" s="300"/>
      <c r="G10" s="297"/>
      <c r="H10" s="22"/>
    </row>
    <row r="11" spans="1:8" ht="12" customHeight="1">
      <c r="A11" s="29"/>
      <c r="B11" s="29"/>
      <c r="C11" s="27">
        <v>4430</v>
      </c>
      <c r="D11" s="287" t="s">
        <v>101</v>
      </c>
      <c r="E11" s="287"/>
      <c r="F11" s="299">
        <v>3000</v>
      </c>
      <c r="G11" s="294">
        <v>0</v>
      </c>
      <c r="H11" s="22"/>
    </row>
    <row r="12" spans="1:8" ht="24" customHeight="1">
      <c r="A12" s="29"/>
      <c r="B12" s="29"/>
      <c r="C12" s="30"/>
      <c r="D12" s="38" t="s">
        <v>107</v>
      </c>
      <c r="E12" s="39">
        <v>-3000</v>
      </c>
      <c r="F12" s="300"/>
      <c r="G12" s="297"/>
      <c r="H12" s="22"/>
    </row>
    <row r="13" spans="1:8" ht="12" customHeight="1" hidden="1">
      <c r="A13" s="29"/>
      <c r="B13" s="29"/>
      <c r="C13" s="27">
        <v>4140</v>
      </c>
      <c r="D13" s="283" t="s">
        <v>40</v>
      </c>
      <c r="E13" s="284"/>
      <c r="F13" s="294">
        <v>0</v>
      </c>
      <c r="G13" s="294">
        <v>0</v>
      </c>
      <c r="H13" s="22"/>
    </row>
    <row r="14" spans="1:8" ht="12" customHeight="1" hidden="1">
      <c r="A14" s="29"/>
      <c r="B14" s="29"/>
      <c r="C14" s="30"/>
      <c r="D14" s="33" t="s">
        <v>39</v>
      </c>
      <c r="E14" s="32"/>
      <c r="F14" s="300"/>
      <c r="G14" s="297"/>
      <c r="H14" s="22"/>
    </row>
    <row r="15" spans="1:8" ht="12" customHeight="1">
      <c r="A15" s="42"/>
      <c r="B15" s="42"/>
      <c r="C15" s="292" t="s">
        <v>88</v>
      </c>
      <c r="D15" s="395"/>
      <c r="E15" s="396"/>
      <c r="F15" s="43">
        <f>SUM(F6:F14)</f>
        <v>10520</v>
      </c>
      <c r="G15" s="44">
        <f>SUM(G6:G14)</f>
        <v>0</v>
      </c>
      <c r="H15" s="22"/>
    </row>
    <row r="16" spans="1:8" ht="12" customHeight="1">
      <c r="A16" s="27">
        <v>801</v>
      </c>
      <c r="B16" s="27">
        <v>80103</v>
      </c>
      <c r="C16" s="27">
        <v>3020</v>
      </c>
      <c r="D16" s="283" t="s">
        <v>100</v>
      </c>
      <c r="E16" s="265"/>
      <c r="F16" s="294">
        <v>0</v>
      </c>
      <c r="G16" s="294">
        <f>250+660</f>
        <v>910</v>
      </c>
      <c r="H16" s="22"/>
    </row>
    <row r="17" spans="1:8" ht="24" customHeight="1">
      <c r="A17" s="30"/>
      <c r="B17" s="30"/>
      <c r="C17" s="30"/>
      <c r="D17" s="38" t="s">
        <v>105</v>
      </c>
      <c r="E17" s="72">
        <v>250</v>
      </c>
      <c r="F17" s="295"/>
      <c r="G17" s="295"/>
      <c r="H17" s="22"/>
    </row>
    <row r="18" spans="1:8" ht="15.75" customHeight="1">
      <c r="A18" s="29"/>
      <c r="B18" s="29"/>
      <c r="C18" s="30"/>
      <c r="D18" s="38" t="s">
        <v>111</v>
      </c>
      <c r="E18" s="39">
        <v>660</v>
      </c>
      <c r="F18" s="296"/>
      <c r="G18" s="296"/>
      <c r="H18" s="22"/>
    </row>
    <row r="19" spans="1:8" ht="12" customHeight="1">
      <c r="A19" s="29"/>
      <c r="B19" s="29"/>
      <c r="C19" s="27">
        <v>4010</v>
      </c>
      <c r="D19" s="283" t="s">
        <v>42</v>
      </c>
      <c r="E19" s="265"/>
      <c r="F19" s="294">
        <v>0</v>
      </c>
      <c r="G19" s="294">
        <f>2900+6000</f>
        <v>8900</v>
      </c>
      <c r="H19" s="22"/>
    </row>
    <row r="20" spans="1:8" ht="20.25" customHeight="1">
      <c r="A20" s="29"/>
      <c r="B20" s="29"/>
      <c r="C20" s="30"/>
      <c r="D20" s="38" t="s">
        <v>105</v>
      </c>
      <c r="E20" s="71">
        <v>2900</v>
      </c>
      <c r="F20" s="295"/>
      <c r="G20" s="295"/>
      <c r="H20" s="22"/>
    </row>
    <row r="21" spans="1:8" ht="12" customHeight="1">
      <c r="A21" s="29"/>
      <c r="B21" s="29"/>
      <c r="C21" s="30"/>
      <c r="D21" s="38" t="s">
        <v>111</v>
      </c>
      <c r="E21" s="39">
        <v>6000</v>
      </c>
      <c r="F21" s="296"/>
      <c r="G21" s="296"/>
      <c r="H21" s="22"/>
    </row>
    <row r="22" spans="1:8" ht="12" customHeight="1">
      <c r="A22" s="29"/>
      <c r="B22" s="29"/>
      <c r="C22" s="27">
        <v>4040</v>
      </c>
      <c r="D22" s="283" t="s">
        <v>52</v>
      </c>
      <c r="E22" s="284"/>
      <c r="F22" s="294">
        <v>1447</v>
      </c>
      <c r="G22" s="294">
        <v>0</v>
      </c>
      <c r="H22" s="22"/>
    </row>
    <row r="23" spans="1:8" ht="36" customHeight="1">
      <c r="A23" s="29"/>
      <c r="B23" s="29"/>
      <c r="C23" s="30"/>
      <c r="D23" s="38" t="s">
        <v>106</v>
      </c>
      <c r="E23" s="35">
        <v>-1447</v>
      </c>
      <c r="F23" s="296"/>
      <c r="G23" s="296"/>
      <c r="H23" s="22"/>
    </row>
    <row r="24" spans="1:8" ht="12" customHeight="1">
      <c r="A24" s="29"/>
      <c r="B24" s="29"/>
      <c r="C24" s="27">
        <v>4110</v>
      </c>
      <c r="D24" s="283" t="s">
        <v>43</v>
      </c>
      <c r="E24" s="265"/>
      <c r="F24" s="294"/>
      <c r="G24" s="294">
        <v>950</v>
      </c>
      <c r="H24" s="22"/>
    </row>
    <row r="25" spans="1:8" ht="18.75" customHeight="1">
      <c r="A25" s="29"/>
      <c r="B25" s="29"/>
      <c r="C25" s="30"/>
      <c r="D25" s="38" t="s">
        <v>111</v>
      </c>
      <c r="E25" s="39">
        <v>950</v>
      </c>
      <c r="F25" s="296"/>
      <c r="G25" s="296"/>
      <c r="H25" s="22"/>
    </row>
    <row r="26" spans="1:8" ht="12" customHeight="1">
      <c r="A26" s="29"/>
      <c r="B26" s="29"/>
      <c r="C26" s="27">
        <v>4120</v>
      </c>
      <c r="D26" s="283" t="s">
        <v>44</v>
      </c>
      <c r="E26" s="265"/>
      <c r="F26" s="294"/>
      <c r="G26" s="294">
        <v>120</v>
      </c>
      <c r="H26" s="22"/>
    </row>
    <row r="27" spans="1:8" ht="19.5" customHeight="1">
      <c r="A27" s="29"/>
      <c r="B27" s="29"/>
      <c r="C27" s="30"/>
      <c r="D27" s="38" t="s">
        <v>111</v>
      </c>
      <c r="E27" s="39">
        <v>120</v>
      </c>
      <c r="F27" s="296"/>
      <c r="G27" s="296"/>
      <c r="H27" s="22"/>
    </row>
    <row r="28" spans="1:8" ht="12" customHeight="1" hidden="1">
      <c r="A28" s="29"/>
      <c r="B28" s="29"/>
      <c r="C28" s="30"/>
      <c r="D28" s="70"/>
      <c r="E28" s="71"/>
      <c r="F28" s="69"/>
      <c r="G28" s="69"/>
      <c r="H28" s="22"/>
    </row>
    <row r="29" spans="1:8" ht="12" customHeight="1" hidden="1">
      <c r="A29" s="29"/>
      <c r="B29" s="29"/>
      <c r="C29" s="30"/>
      <c r="D29" s="70"/>
      <c r="E29" s="71"/>
      <c r="F29" s="69"/>
      <c r="G29" s="69"/>
      <c r="H29" s="22"/>
    </row>
    <row r="30" spans="1:8" ht="12" customHeight="1" hidden="1">
      <c r="A30" s="29"/>
      <c r="B30" s="29"/>
      <c r="C30" s="27">
        <v>4210</v>
      </c>
      <c r="D30" s="283" t="s">
        <v>11</v>
      </c>
      <c r="E30" s="265"/>
      <c r="F30" s="299">
        <v>0</v>
      </c>
      <c r="G30" s="294">
        <v>0</v>
      </c>
      <c r="H30" s="22"/>
    </row>
    <row r="31" spans="1:8" ht="16.5" customHeight="1">
      <c r="A31" s="29"/>
      <c r="B31" s="29"/>
      <c r="C31" s="30"/>
      <c r="D31" s="38" t="s">
        <v>39</v>
      </c>
      <c r="E31" s="39"/>
      <c r="F31" s="300"/>
      <c r="G31" s="297"/>
      <c r="H31" s="22"/>
    </row>
    <row r="32" spans="1:8" ht="12" customHeight="1">
      <c r="A32" s="42"/>
      <c r="B32" s="42"/>
      <c r="C32" s="292" t="s">
        <v>63</v>
      </c>
      <c r="D32" s="395"/>
      <c r="E32" s="396"/>
      <c r="F32" s="43">
        <f>SUM(F16:F31)</f>
        <v>1447</v>
      </c>
      <c r="G32" s="43">
        <f>SUM(G16:G31)</f>
        <v>10880</v>
      </c>
      <c r="H32" s="22"/>
    </row>
    <row r="33" spans="1:8" ht="12" customHeight="1">
      <c r="A33" s="30">
        <v>801</v>
      </c>
      <c r="B33" s="52">
        <v>80110</v>
      </c>
      <c r="C33" s="27">
        <v>4140</v>
      </c>
      <c r="D33" s="283" t="s">
        <v>40</v>
      </c>
      <c r="E33" s="284"/>
      <c r="F33" s="294">
        <v>1913</v>
      </c>
      <c r="G33" s="294">
        <v>0</v>
      </c>
      <c r="H33" s="22"/>
    </row>
    <row r="34" spans="1:8" ht="35.25" customHeight="1">
      <c r="A34" s="30"/>
      <c r="B34" s="30"/>
      <c r="C34" s="30"/>
      <c r="D34" s="38" t="s">
        <v>106</v>
      </c>
      <c r="E34" s="32">
        <v>-1913</v>
      </c>
      <c r="F34" s="300"/>
      <c r="G34" s="297"/>
      <c r="H34" s="22"/>
    </row>
    <row r="35" spans="1:8" ht="12" customHeight="1">
      <c r="A35" s="30"/>
      <c r="B35" s="30"/>
      <c r="C35" s="27">
        <v>4430</v>
      </c>
      <c r="D35" s="287" t="s">
        <v>101</v>
      </c>
      <c r="E35" s="287"/>
      <c r="F35" s="294">
        <v>1500</v>
      </c>
      <c r="G35" s="294">
        <v>0</v>
      </c>
      <c r="H35" s="22"/>
    </row>
    <row r="36" spans="1:8" ht="21.75" customHeight="1">
      <c r="A36" s="30"/>
      <c r="B36" s="30"/>
      <c r="C36" s="30"/>
      <c r="D36" s="38" t="s">
        <v>107</v>
      </c>
      <c r="E36" s="39">
        <v>-1500</v>
      </c>
      <c r="F36" s="300"/>
      <c r="G36" s="300"/>
      <c r="H36" s="22"/>
    </row>
    <row r="37" spans="1:8" ht="11.25" customHeight="1" hidden="1">
      <c r="A37" s="30"/>
      <c r="B37" s="30"/>
      <c r="C37" s="305">
        <v>4280</v>
      </c>
      <c r="D37" s="287" t="s">
        <v>49</v>
      </c>
      <c r="E37" s="287"/>
      <c r="F37" s="294">
        <v>0</v>
      </c>
      <c r="G37" s="294"/>
      <c r="H37" s="22"/>
    </row>
    <row r="38" spans="1:8" ht="12" customHeight="1" hidden="1">
      <c r="A38" s="30"/>
      <c r="B38" s="30"/>
      <c r="C38" s="290"/>
      <c r="D38" s="38" t="s">
        <v>39</v>
      </c>
      <c r="E38" s="39"/>
      <c r="F38" s="300"/>
      <c r="G38" s="300"/>
      <c r="H38" s="22"/>
    </row>
    <row r="39" spans="1:8" ht="12" customHeight="1">
      <c r="A39" s="49"/>
      <c r="B39" s="49"/>
      <c r="C39" s="292" t="s">
        <v>90</v>
      </c>
      <c r="D39" s="260"/>
      <c r="E39" s="261"/>
      <c r="F39" s="73">
        <f>SUM(F33:F38)</f>
        <v>3413</v>
      </c>
      <c r="G39" s="73">
        <f>SUM(G33:G38)</f>
        <v>0</v>
      </c>
      <c r="H39" s="22"/>
    </row>
    <row r="40" spans="1:8" ht="12" customHeight="1">
      <c r="A40" s="30">
        <v>801</v>
      </c>
      <c r="B40" s="52">
        <v>80114</v>
      </c>
      <c r="C40" s="27">
        <v>4410</v>
      </c>
      <c r="D40" s="283" t="s">
        <v>43</v>
      </c>
      <c r="E40" s="265"/>
      <c r="F40" s="407">
        <v>0</v>
      </c>
      <c r="G40" s="407">
        <v>4500</v>
      </c>
      <c r="H40" s="22"/>
    </row>
    <row r="41" spans="1:8" ht="33" customHeight="1">
      <c r="A41" s="30"/>
      <c r="B41" s="51"/>
      <c r="C41" s="30"/>
      <c r="D41" s="38" t="s">
        <v>108</v>
      </c>
      <c r="E41" s="39">
        <v>4500</v>
      </c>
      <c r="F41" s="408"/>
      <c r="G41" s="408"/>
      <c r="H41" s="22"/>
    </row>
    <row r="42" spans="1:8" ht="12" customHeight="1">
      <c r="A42" s="31"/>
      <c r="B42" s="31"/>
      <c r="C42" s="292" t="s">
        <v>102</v>
      </c>
      <c r="D42" s="260"/>
      <c r="E42" s="261"/>
      <c r="F42" s="53">
        <f>SUM(F40:F41)</f>
        <v>0</v>
      </c>
      <c r="G42" s="53">
        <f>SUM(G40:G41)</f>
        <v>4500</v>
      </c>
      <c r="H42" s="22"/>
    </row>
    <row r="43" spans="1:8" ht="12" customHeight="1">
      <c r="A43" s="54">
        <v>801</v>
      </c>
      <c r="B43" s="292" t="s">
        <v>70</v>
      </c>
      <c r="C43" s="392"/>
      <c r="D43" s="392"/>
      <c r="E43" s="281"/>
      <c r="F43" s="44">
        <f>SUM(F15+F32+F39+F42)</f>
        <v>15380</v>
      </c>
      <c r="G43" s="44">
        <f>SUM(G15+G32+G39+G42)</f>
        <v>15380</v>
      </c>
      <c r="H43" s="22"/>
    </row>
    <row r="44" spans="1:7" ht="12" customHeight="1">
      <c r="A44" s="400" t="s">
        <v>71</v>
      </c>
      <c r="B44" s="401"/>
      <c r="C44" s="401"/>
      <c r="D44" s="401"/>
      <c r="E44" s="402"/>
      <c r="F44" s="53">
        <f>SUM(F43)</f>
        <v>15380</v>
      </c>
      <c r="G44" s="53">
        <f>SUM(G43)</f>
        <v>15380</v>
      </c>
    </row>
    <row r="45" spans="1:7" ht="34.5" customHeight="1">
      <c r="A45" s="394"/>
      <c r="B45" s="394"/>
      <c r="C45" s="394"/>
      <c r="D45" s="394"/>
      <c r="E45" s="394"/>
      <c r="F45" s="394"/>
      <c r="G45" s="394"/>
    </row>
    <row r="46" spans="1:7" ht="33.75" customHeight="1">
      <c r="A46" s="394"/>
      <c r="B46" s="394"/>
      <c r="C46" s="394"/>
      <c r="D46" s="394"/>
      <c r="E46" s="394"/>
      <c r="F46" s="394"/>
      <c r="G46" s="394"/>
    </row>
    <row r="47" spans="1:7" ht="38.25" customHeight="1">
      <c r="A47" s="394"/>
      <c r="B47" s="394"/>
      <c r="C47" s="394"/>
      <c r="D47" s="394"/>
      <c r="E47" s="394"/>
      <c r="F47" s="394"/>
      <c r="G47" s="394"/>
    </row>
    <row r="48" spans="1:8" ht="60.75" customHeight="1">
      <c r="A48" s="394"/>
      <c r="B48" s="405"/>
      <c r="C48" s="405"/>
      <c r="D48" s="405"/>
      <c r="E48" s="405"/>
      <c r="F48" s="405"/>
      <c r="G48" s="405"/>
      <c r="H48" s="22"/>
    </row>
  </sheetData>
  <mergeCells count="58">
    <mergeCell ref="A46:G46"/>
    <mergeCell ref="A47:G47"/>
    <mergeCell ref="A48:G48"/>
    <mergeCell ref="D19:E19"/>
    <mergeCell ref="D24:E24"/>
    <mergeCell ref="F19:F21"/>
    <mergeCell ref="G19:G21"/>
    <mergeCell ref="F24:F25"/>
    <mergeCell ref="G24:G25"/>
    <mergeCell ref="D26:E26"/>
    <mergeCell ref="C42:E42"/>
    <mergeCell ref="B43:E43"/>
    <mergeCell ref="A44:E44"/>
    <mergeCell ref="A45:G45"/>
    <mergeCell ref="C39:E39"/>
    <mergeCell ref="D40:E40"/>
    <mergeCell ref="F40:F41"/>
    <mergeCell ref="G40:G41"/>
    <mergeCell ref="F35:F36"/>
    <mergeCell ref="G35:G36"/>
    <mergeCell ref="C37:C38"/>
    <mergeCell ref="D37:E37"/>
    <mergeCell ref="F37:F38"/>
    <mergeCell ref="G37:G38"/>
    <mergeCell ref="D35:E35"/>
    <mergeCell ref="C32:E32"/>
    <mergeCell ref="D33:E33"/>
    <mergeCell ref="F33:F34"/>
    <mergeCell ref="G33:G34"/>
    <mergeCell ref="D30:E30"/>
    <mergeCell ref="F30:F31"/>
    <mergeCell ref="G30:G31"/>
    <mergeCell ref="F26:F27"/>
    <mergeCell ref="G26:G27"/>
    <mergeCell ref="D22:E22"/>
    <mergeCell ref="F22:F23"/>
    <mergeCell ref="G22:G23"/>
    <mergeCell ref="C15:E15"/>
    <mergeCell ref="D16:E16"/>
    <mergeCell ref="F16:F18"/>
    <mergeCell ref="G16:G18"/>
    <mergeCell ref="D13:E13"/>
    <mergeCell ref="F13:F14"/>
    <mergeCell ref="G13:G14"/>
    <mergeCell ref="D9:E9"/>
    <mergeCell ref="F9:F10"/>
    <mergeCell ref="G9:G10"/>
    <mergeCell ref="D11:E11"/>
    <mergeCell ref="F11:F12"/>
    <mergeCell ref="G11:G12"/>
    <mergeCell ref="D5:E5"/>
    <mergeCell ref="D6:E6"/>
    <mergeCell ref="F6:F8"/>
    <mergeCell ref="G6:G8"/>
    <mergeCell ref="F1:G1"/>
    <mergeCell ref="B2:D2"/>
    <mergeCell ref="E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22">
      <selection activeCell="L10" sqref="L10"/>
    </sheetView>
  </sheetViews>
  <sheetFormatPr defaultColWidth="9.00390625" defaultRowHeight="12.75"/>
  <cols>
    <col min="1" max="1" width="4.25390625" style="1" customWidth="1"/>
    <col min="2" max="2" width="6.25390625" style="1" bestFit="1" customWidth="1"/>
    <col min="3" max="3" width="5.75390625" style="1" customWidth="1"/>
    <col min="4" max="4" width="39.75390625" style="1" customWidth="1"/>
    <col min="5" max="5" width="6.125" style="1" customWidth="1"/>
    <col min="6" max="6" width="12.875" style="1" customWidth="1"/>
    <col min="7" max="7" width="12.00390625" style="1" customWidth="1"/>
    <col min="8" max="16384" width="9.125" style="1" customWidth="1"/>
  </cols>
  <sheetData>
    <row r="1" spans="1:7" ht="12.75">
      <c r="A1" s="4"/>
      <c r="B1" s="4"/>
      <c r="C1" s="4"/>
      <c r="D1" s="4"/>
      <c r="E1" s="4"/>
      <c r="F1" s="440" t="s">
        <v>16</v>
      </c>
      <c r="G1" s="440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5"/>
      <c r="E3" s="13" t="s">
        <v>6</v>
      </c>
      <c r="F3" s="13"/>
      <c r="G3" s="13"/>
    </row>
    <row r="4" spans="1:7" ht="12.75">
      <c r="A4" s="5"/>
      <c r="B4" s="5"/>
      <c r="C4" s="5"/>
      <c r="D4" s="5"/>
      <c r="E4" s="5"/>
      <c r="F4" s="5"/>
      <c r="G4" s="5"/>
    </row>
    <row r="5" spans="1:8" ht="36.75" customHeight="1">
      <c r="A5" s="441" t="s">
        <v>14</v>
      </c>
      <c r="B5" s="441"/>
      <c r="C5" s="441"/>
      <c r="D5" s="441"/>
      <c r="E5" s="441"/>
      <c r="F5" s="441"/>
      <c r="G5" s="441"/>
      <c r="H5" s="2"/>
    </row>
    <row r="7" spans="1:7" ht="18" customHeight="1">
      <c r="A7" s="12" t="s">
        <v>0</v>
      </c>
      <c r="B7" s="12" t="s">
        <v>5</v>
      </c>
      <c r="C7" s="12" t="s">
        <v>1</v>
      </c>
      <c r="D7" s="442" t="s">
        <v>2</v>
      </c>
      <c r="E7" s="443"/>
      <c r="F7" s="12" t="s">
        <v>3</v>
      </c>
      <c r="G7" s="12" t="s">
        <v>4</v>
      </c>
    </row>
    <row r="8" spans="1:7" ht="12.75">
      <c r="A8" s="3">
        <v>1</v>
      </c>
      <c r="B8" s="3">
        <v>2</v>
      </c>
      <c r="C8" s="3">
        <v>3</v>
      </c>
      <c r="D8" s="444">
        <v>4</v>
      </c>
      <c r="E8" s="445"/>
      <c r="F8" s="3">
        <v>5</v>
      </c>
      <c r="G8" s="3">
        <v>6</v>
      </c>
    </row>
    <row r="9" spans="1:7" s="5" customFormat="1" ht="15.75" customHeight="1">
      <c r="A9" s="437">
        <v>801</v>
      </c>
      <c r="B9" s="418">
        <v>80101</v>
      </c>
      <c r="C9" s="430">
        <v>4210</v>
      </c>
      <c r="D9" s="422" t="s">
        <v>11</v>
      </c>
      <c r="E9" s="422"/>
      <c r="F9" s="423">
        <v>0</v>
      </c>
      <c r="G9" s="433">
        <v>22000</v>
      </c>
    </row>
    <row r="10" spans="1:7" s="5" customFormat="1" ht="10.5" customHeight="1">
      <c r="A10" s="338"/>
      <c r="B10" s="428"/>
      <c r="C10" s="416"/>
      <c r="D10" s="16" t="s">
        <v>30</v>
      </c>
      <c r="E10" s="18"/>
      <c r="F10" s="434"/>
      <c r="G10" s="423"/>
    </row>
    <row r="11" spans="1:7" s="5" customFormat="1" ht="10.5" customHeight="1">
      <c r="A11" s="338"/>
      <c r="B11" s="428"/>
      <c r="C11" s="430">
        <v>4230</v>
      </c>
      <c r="D11" s="420" t="s">
        <v>17</v>
      </c>
      <c r="E11" s="421"/>
      <c r="F11" s="423">
        <v>0</v>
      </c>
      <c r="G11" s="423">
        <v>3000</v>
      </c>
    </row>
    <row r="12" spans="1:7" s="5" customFormat="1" ht="10.5" customHeight="1">
      <c r="A12" s="338"/>
      <c r="B12" s="428"/>
      <c r="C12" s="417"/>
      <c r="D12" s="16" t="s">
        <v>35</v>
      </c>
      <c r="E12" s="18"/>
      <c r="F12" s="431"/>
      <c r="G12" s="424"/>
    </row>
    <row r="13" spans="1:7" s="5" customFormat="1" ht="10.5" customHeight="1">
      <c r="A13" s="338"/>
      <c r="B13" s="428"/>
      <c r="C13" s="418">
        <v>4270</v>
      </c>
      <c r="D13" s="429" t="s">
        <v>18</v>
      </c>
      <c r="E13" s="421"/>
      <c r="F13" s="425">
        <v>0</v>
      </c>
      <c r="G13" s="425">
        <v>10800</v>
      </c>
    </row>
    <row r="14" spans="1:7" s="5" customFormat="1" ht="10.5" customHeight="1">
      <c r="A14" s="338"/>
      <c r="B14" s="428"/>
      <c r="C14" s="428"/>
      <c r="D14" s="14" t="s">
        <v>19</v>
      </c>
      <c r="E14" s="15">
        <v>6500</v>
      </c>
      <c r="F14" s="426"/>
      <c r="G14" s="426"/>
    </row>
    <row r="15" spans="1:7" s="5" customFormat="1" ht="10.5" customHeight="1">
      <c r="A15" s="338"/>
      <c r="B15" s="428"/>
      <c r="C15" s="419"/>
      <c r="D15" s="14" t="s">
        <v>20</v>
      </c>
      <c r="E15" s="15">
        <v>4300</v>
      </c>
      <c r="F15" s="427"/>
      <c r="G15" s="427"/>
    </row>
    <row r="16" spans="1:7" s="5" customFormat="1" ht="13.5" customHeight="1">
      <c r="A16" s="338"/>
      <c r="B16" s="428"/>
      <c r="C16" s="415">
        <v>4300</v>
      </c>
      <c r="D16" s="435" t="s">
        <v>8</v>
      </c>
      <c r="E16" s="436"/>
      <c r="F16" s="423">
        <v>35800</v>
      </c>
      <c r="G16" s="423">
        <v>0</v>
      </c>
    </row>
    <row r="17" spans="1:7" s="5" customFormat="1" ht="14.25" customHeight="1">
      <c r="A17" s="338"/>
      <c r="B17" s="428"/>
      <c r="C17" s="416"/>
      <c r="D17" s="16" t="s">
        <v>21</v>
      </c>
      <c r="E17" s="15">
        <v>-4300</v>
      </c>
      <c r="F17" s="434"/>
      <c r="G17" s="434"/>
    </row>
    <row r="18" spans="1:7" s="5" customFormat="1" ht="14.25" customHeight="1">
      <c r="A18" s="338"/>
      <c r="B18" s="428"/>
      <c r="C18" s="416"/>
      <c r="D18" s="16" t="s">
        <v>22</v>
      </c>
      <c r="E18" s="15">
        <v>-25000</v>
      </c>
      <c r="F18" s="439"/>
      <c r="G18" s="439"/>
    </row>
    <row r="19" spans="1:7" s="5" customFormat="1" ht="11.25" customHeight="1">
      <c r="A19" s="338"/>
      <c r="B19" s="419"/>
      <c r="C19" s="417"/>
      <c r="D19" s="16" t="s">
        <v>31</v>
      </c>
      <c r="E19" s="15">
        <v>-6500</v>
      </c>
      <c r="F19" s="431"/>
      <c r="G19" s="431"/>
    </row>
    <row r="20" spans="1:7" s="5" customFormat="1" ht="15.75" customHeight="1">
      <c r="A20" s="338"/>
      <c r="B20" s="8"/>
      <c r="C20" s="411" t="s">
        <v>10</v>
      </c>
      <c r="D20" s="411"/>
      <c r="E20" s="412"/>
      <c r="F20" s="11">
        <f>SUM(F9:F19)</f>
        <v>35800</v>
      </c>
      <c r="G20" s="11">
        <f>SUM(G9:G19)</f>
        <v>35800</v>
      </c>
    </row>
    <row r="21" spans="1:7" s="5" customFormat="1" ht="15.75" customHeight="1">
      <c r="A21" s="338"/>
      <c r="B21" s="418">
        <v>80113</v>
      </c>
      <c r="C21" s="415">
        <v>4300</v>
      </c>
      <c r="D21" s="435" t="s">
        <v>8</v>
      </c>
      <c r="E21" s="436"/>
      <c r="F21" s="409">
        <v>18150</v>
      </c>
      <c r="G21" s="409">
        <v>0</v>
      </c>
    </row>
    <row r="22" spans="1:7" s="5" customFormat="1" ht="18.75" customHeight="1">
      <c r="A22" s="338"/>
      <c r="B22" s="419"/>
      <c r="C22" s="416"/>
      <c r="D22" s="17" t="s">
        <v>23</v>
      </c>
      <c r="E22" s="15"/>
      <c r="F22" s="410"/>
      <c r="G22" s="410"/>
    </row>
    <row r="23" spans="1:7" s="5" customFormat="1" ht="18.75" customHeight="1">
      <c r="A23" s="338"/>
      <c r="B23" s="8"/>
      <c r="C23" s="411" t="s">
        <v>24</v>
      </c>
      <c r="D23" s="411"/>
      <c r="E23" s="412"/>
      <c r="F23" s="11">
        <f>SUM(F21)</f>
        <v>18150</v>
      </c>
      <c r="G23" s="11">
        <f>SUM(G21)</f>
        <v>0</v>
      </c>
    </row>
    <row r="24" spans="1:7" s="5" customFormat="1" ht="14.25" customHeight="1">
      <c r="A24" s="338"/>
      <c r="B24" s="418">
        <v>80110</v>
      </c>
      <c r="C24" s="430">
        <v>4210</v>
      </c>
      <c r="D24" s="435" t="s">
        <v>11</v>
      </c>
      <c r="E24" s="436"/>
      <c r="F24" s="423">
        <v>0</v>
      </c>
      <c r="G24" s="423">
        <v>6000</v>
      </c>
    </row>
    <row r="25" spans="1:7" s="5" customFormat="1" ht="12" customHeight="1">
      <c r="A25" s="338"/>
      <c r="B25" s="428"/>
      <c r="C25" s="416"/>
      <c r="D25" s="16" t="s">
        <v>36</v>
      </c>
      <c r="E25" s="18"/>
      <c r="F25" s="424"/>
      <c r="G25" s="424"/>
    </row>
    <row r="26" spans="1:7" s="5" customFormat="1" ht="12" customHeight="1">
      <c r="A26" s="338"/>
      <c r="B26" s="428"/>
      <c r="C26" s="418">
        <v>4260</v>
      </c>
      <c r="D26" s="420" t="s">
        <v>25</v>
      </c>
      <c r="E26" s="421"/>
      <c r="F26" s="423">
        <v>0</v>
      </c>
      <c r="G26" s="423">
        <v>4000</v>
      </c>
    </row>
    <row r="27" spans="1:7" s="5" customFormat="1" ht="12" customHeight="1">
      <c r="A27" s="338"/>
      <c r="B27" s="428"/>
      <c r="C27" s="419"/>
      <c r="D27" s="16" t="s">
        <v>26</v>
      </c>
      <c r="E27" s="18"/>
      <c r="F27" s="424"/>
      <c r="G27" s="424"/>
    </row>
    <row r="28" spans="1:7" s="5" customFormat="1" ht="15.75" customHeight="1">
      <c r="A28" s="338"/>
      <c r="B28" s="428"/>
      <c r="C28" s="415">
        <v>4300</v>
      </c>
      <c r="D28" s="435" t="s">
        <v>8</v>
      </c>
      <c r="E28" s="436"/>
      <c r="F28" s="423">
        <v>10980</v>
      </c>
      <c r="G28" s="433">
        <v>0</v>
      </c>
    </row>
    <row r="29" spans="1:7" s="5" customFormat="1" ht="20.25" customHeight="1">
      <c r="A29" s="338"/>
      <c r="B29" s="428"/>
      <c r="C29" s="416"/>
      <c r="D29" s="17" t="s">
        <v>32</v>
      </c>
      <c r="E29" s="19">
        <v>-10000</v>
      </c>
      <c r="F29" s="434"/>
      <c r="G29" s="423"/>
    </row>
    <row r="30" spans="1:7" s="5" customFormat="1" ht="19.5" customHeight="1">
      <c r="A30" s="338"/>
      <c r="B30" s="428"/>
      <c r="C30" s="417"/>
      <c r="D30" s="17" t="s">
        <v>33</v>
      </c>
      <c r="E30" s="20">
        <v>-980</v>
      </c>
      <c r="F30" s="434"/>
      <c r="G30" s="423"/>
    </row>
    <row r="31" spans="1:7" s="5" customFormat="1" ht="12" customHeight="1">
      <c r="A31" s="338"/>
      <c r="B31" s="428"/>
      <c r="C31" s="415">
        <v>4410</v>
      </c>
      <c r="D31" s="422" t="s">
        <v>9</v>
      </c>
      <c r="E31" s="422"/>
      <c r="F31" s="423">
        <v>0</v>
      </c>
      <c r="G31" s="433">
        <v>980</v>
      </c>
    </row>
    <row r="32" spans="1:7" s="5" customFormat="1" ht="18.75" customHeight="1">
      <c r="A32" s="338"/>
      <c r="B32" s="419"/>
      <c r="C32" s="416"/>
      <c r="D32" s="17" t="s">
        <v>15</v>
      </c>
      <c r="E32" s="20"/>
      <c r="F32" s="434"/>
      <c r="G32" s="433"/>
    </row>
    <row r="33" spans="1:7" s="5" customFormat="1" ht="13.5" customHeight="1">
      <c r="A33" s="338"/>
      <c r="B33" s="8"/>
      <c r="C33" s="411" t="s">
        <v>12</v>
      </c>
      <c r="D33" s="411"/>
      <c r="E33" s="412"/>
      <c r="F33" s="11">
        <f>SUM(F24:F32)</f>
        <v>10980</v>
      </c>
      <c r="G33" s="11">
        <f>SUM(G24:G32)</f>
        <v>10980</v>
      </c>
    </row>
    <row r="34" spans="1:7" s="5" customFormat="1" ht="13.5" customHeight="1">
      <c r="A34" s="338"/>
      <c r="B34" s="418">
        <v>80113</v>
      </c>
      <c r="C34" s="415">
        <v>4300</v>
      </c>
      <c r="D34" s="422" t="s">
        <v>8</v>
      </c>
      <c r="E34" s="422"/>
      <c r="F34" s="409">
        <v>0</v>
      </c>
      <c r="G34" s="409">
        <v>14000</v>
      </c>
    </row>
    <row r="35" spans="1:7" s="5" customFormat="1" ht="12.75" customHeight="1">
      <c r="A35" s="338"/>
      <c r="B35" s="419"/>
      <c r="C35" s="416"/>
      <c r="D35" s="17" t="s">
        <v>27</v>
      </c>
      <c r="E35" s="15"/>
      <c r="F35" s="410"/>
      <c r="G35" s="410"/>
    </row>
    <row r="36" spans="1:7" s="5" customFormat="1" ht="13.5" customHeight="1">
      <c r="A36" s="338"/>
      <c r="B36" s="8"/>
      <c r="C36" s="411" t="s">
        <v>24</v>
      </c>
      <c r="D36" s="411"/>
      <c r="E36" s="412"/>
      <c r="F36" s="11">
        <f>SUM(F34)</f>
        <v>0</v>
      </c>
      <c r="G36" s="11">
        <f>SUM(G34)</f>
        <v>14000</v>
      </c>
    </row>
    <row r="37" spans="1:7" s="5" customFormat="1" ht="12.75" customHeight="1">
      <c r="A37" s="338"/>
      <c r="B37" s="418">
        <v>80120</v>
      </c>
      <c r="C37" s="430">
        <v>4210</v>
      </c>
      <c r="D37" s="422" t="s">
        <v>11</v>
      </c>
      <c r="E37" s="422"/>
      <c r="F37" s="423">
        <v>4000</v>
      </c>
      <c r="G37" s="433">
        <v>0</v>
      </c>
    </row>
    <row r="38" spans="1:7" s="5" customFormat="1" ht="9.75" customHeight="1">
      <c r="A38" s="338"/>
      <c r="B38" s="428"/>
      <c r="C38" s="417"/>
      <c r="D38" s="16" t="s">
        <v>28</v>
      </c>
      <c r="E38" s="18"/>
      <c r="F38" s="424"/>
      <c r="G38" s="423"/>
    </row>
    <row r="39" spans="1:7" s="5" customFormat="1" ht="11.25" customHeight="1">
      <c r="A39" s="338"/>
      <c r="B39" s="428"/>
      <c r="C39" s="418">
        <v>4260</v>
      </c>
      <c r="D39" s="420" t="s">
        <v>25</v>
      </c>
      <c r="E39" s="421"/>
      <c r="F39" s="423">
        <v>0</v>
      </c>
      <c r="G39" s="423">
        <v>4000</v>
      </c>
    </row>
    <row r="40" spans="1:7" s="5" customFormat="1" ht="13.5" customHeight="1">
      <c r="A40" s="338"/>
      <c r="B40" s="419"/>
      <c r="C40" s="419"/>
      <c r="D40" s="16" t="s">
        <v>34</v>
      </c>
      <c r="E40" s="18"/>
      <c r="F40" s="424"/>
      <c r="G40" s="424"/>
    </row>
    <row r="41" spans="1:7" s="5" customFormat="1" ht="12" customHeight="1">
      <c r="A41" s="338"/>
      <c r="B41" s="8"/>
      <c r="C41" s="411" t="s">
        <v>13</v>
      </c>
      <c r="D41" s="411"/>
      <c r="E41" s="412"/>
      <c r="F41" s="11">
        <f>SUM(F37:F40)</f>
        <v>4000</v>
      </c>
      <c r="G41" s="11">
        <f>SUM(G37:G40)</f>
        <v>4000</v>
      </c>
    </row>
    <row r="42" spans="1:7" s="5" customFormat="1" ht="12" customHeight="1">
      <c r="A42" s="338"/>
      <c r="B42" s="418">
        <v>80113</v>
      </c>
      <c r="C42" s="415">
        <v>4300</v>
      </c>
      <c r="D42" s="422" t="s">
        <v>8</v>
      </c>
      <c r="E42" s="422"/>
      <c r="F42" s="409">
        <v>0</v>
      </c>
      <c r="G42" s="409">
        <v>4150</v>
      </c>
    </row>
    <row r="43" spans="1:7" s="5" customFormat="1" ht="12" customHeight="1">
      <c r="A43" s="338"/>
      <c r="B43" s="419"/>
      <c r="C43" s="416"/>
      <c r="D43" s="413" t="s">
        <v>29</v>
      </c>
      <c r="E43" s="414"/>
      <c r="F43" s="410"/>
      <c r="G43" s="410"/>
    </row>
    <row r="44" spans="1:7" s="5" customFormat="1" ht="12" customHeight="1">
      <c r="A44" s="339"/>
      <c r="B44" s="8"/>
      <c r="C44" s="411" t="s">
        <v>24</v>
      </c>
      <c r="D44" s="411"/>
      <c r="E44" s="412"/>
      <c r="F44" s="11">
        <f>SUM(F42)</f>
        <v>0</v>
      </c>
      <c r="G44" s="11">
        <f>SUM(G42)</f>
        <v>4150</v>
      </c>
    </row>
    <row r="45" spans="1:7" s="5" customFormat="1" ht="12" customHeight="1">
      <c r="A45" s="9">
        <v>801</v>
      </c>
      <c r="B45" s="432" t="s">
        <v>7</v>
      </c>
      <c r="C45" s="432"/>
      <c r="D45" s="432"/>
      <c r="E45" s="432"/>
      <c r="F45" s="10">
        <f>SUM(F20+F23+F33+F36+F41+F44)</f>
        <v>68930</v>
      </c>
      <c r="G45" s="10">
        <f>SUM(G20+G23+G33+G36+G41+G44)</f>
        <v>68930</v>
      </c>
    </row>
    <row r="46" spans="1:7" ht="0.75" customHeight="1">
      <c r="A46" s="7"/>
      <c r="B46" s="6"/>
      <c r="C46" s="6"/>
      <c r="D46" s="6"/>
      <c r="E46" s="6"/>
      <c r="F46" s="6"/>
      <c r="G46" s="6"/>
    </row>
    <row r="47" spans="1:7" ht="12" customHeight="1" hidden="1">
      <c r="A47" s="438"/>
      <c r="B47" s="438"/>
      <c r="C47" s="438"/>
      <c r="D47" s="438"/>
      <c r="E47" s="438"/>
      <c r="F47" s="438"/>
      <c r="G47" s="438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</sheetData>
  <mergeCells count="72">
    <mergeCell ref="F1:G1"/>
    <mergeCell ref="A5:G5"/>
    <mergeCell ref="F9:F10"/>
    <mergeCell ref="G9:G10"/>
    <mergeCell ref="D7:E7"/>
    <mergeCell ref="D8:E8"/>
    <mergeCell ref="B9:B19"/>
    <mergeCell ref="C16:C19"/>
    <mergeCell ref="C9:C10"/>
    <mergeCell ref="D9:E9"/>
    <mergeCell ref="D16:E16"/>
    <mergeCell ref="G16:G19"/>
    <mergeCell ref="F21:F22"/>
    <mergeCell ref="F16:F19"/>
    <mergeCell ref="G21:G22"/>
    <mergeCell ref="A9:A44"/>
    <mergeCell ref="A47:G47"/>
    <mergeCell ref="F34:F35"/>
    <mergeCell ref="G34:G35"/>
    <mergeCell ref="G31:G32"/>
    <mergeCell ref="C20:E20"/>
    <mergeCell ref="D28:E28"/>
    <mergeCell ref="C31:C32"/>
    <mergeCell ref="G24:G25"/>
    <mergeCell ref="D24:E24"/>
    <mergeCell ref="C24:C25"/>
    <mergeCell ref="C21:C22"/>
    <mergeCell ref="D21:E21"/>
    <mergeCell ref="C23:E23"/>
    <mergeCell ref="F24:F25"/>
    <mergeCell ref="G37:G38"/>
    <mergeCell ref="F39:F40"/>
    <mergeCell ref="F31:F32"/>
    <mergeCell ref="G39:G40"/>
    <mergeCell ref="G26:G27"/>
    <mergeCell ref="G28:G30"/>
    <mergeCell ref="F28:F30"/>
    <mergeCell ref="B21:B22"/>
    <mergeCell ref="B24:B32"/>
    <mergeCell ref="B34:B35"/>
    <mergeCell ref="B45:E45"/>
    <mergeCell ref="C33:E33"/>
    <mergeCell ref="C37:C38"/>
    <mergeCell ref="D37:E37"/>
    <mergeCell ref="C41:E41"/>
    <mergeCell ref="C34:C35"/>
    <mergeCell ref="C26:C27"/>
    <mergeCell ref="B37:B40"/>
    <mergeCell ref="B42:B43"/>
    <mergeCell ref="F37:F38"/>
    <mergeCell ref="F26:F27"/>
    <mergeCell ref="D34:E34"/>
    <mergeCell ref="D26:E26"/>
    <mergeCell ref="D31:E31"/>
    <mergeCell ref="G11:G12"/>
    <mergeCell ref="F13:F15"/>
    <mergeCell ref="G13:G15"/>
    <mergeCell ref="C13:C15"/>
    <mergeCell ref="D11:E11"/>
    <mergeCell ref="D13:E13"/>
    <mergeCell ref="C11:C12"/>
    <mergeCell ref="F11:F12"/>
    <mergeCell ref="G42:G43"/>
    <mergeCell ref="C44:E44"/>
    <mergeCell ref="D43:E43"/>
    <mergeCell ref="C28:C30"/>
    <mergeCell ref="C39:C40"/>
    <mergeCell ref="D39:E39"/>
    <mergeCell ref="C36:E36"/>
    <mergeCell ref="C42:C43"/>
    <mergeCell ref="D42:E42"/>
    <mergeCell ref="F42:F4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3"/>
  <sheetViews>
    <sheetView workbookViewId="0" topLeftCell="A8">
      <selection activeCell="A9" sqref="A9:G9"/>
    </sheetView>
  </sheetViews>
  <sheetFormatPr defaultColWidth="9.00390625" defaultRowHeight="12" customHeight="1"/>
  <cols>
    <col min="1" max="1" width="4.375" style="80" customWidth="1"/>
    <col min="2" max="2" width="5.625" style="80" customWidth="1"/>
    <col min="3" max="3" width="4.875" style="80" customWidth="1"/>
    <col min="4" max="4" width="42.25390625" style="80" customWidth="1"/>
    <col min="5" max="5" width="8.00390625" style="80" customWidth="1"/>
    <col min="6" max="6" width="11.00390625" style="80" customWidth="1"/>
    <col min="7" max="7" width="10.875" style="80" customWidth="1"/>
    <col min="8" max="16384" width="9.125" style="82" customWidth="1"/>
  </cols>
  <sheetData>
    <row r="4" spans="1:8" ht="12" customHeight="1">
      <c r="A4" s="81"/>
      <c r="B4" s="81"/>
      <c r="C4" s="81"/>
      <c r="D4" s="81"/>
      <c r="E4" s="81"/>
      <c r="F4" s="240" t="s">
        <v>184</v>
      </c>
      <c r="G4" s="240"/>
      <c r="H4" s="98"/>
    </row>
    <row r="5" spans="1:8" ht="12" customHeight="1">
      <c r="A5" s="81"/>
      <c r="B5" s="81"/>
      <c r="C5" s="81"/>
      <c r="D5" s="81"/>
      <c r="E5" s="81"/>
      <c r="F5" s="119"/>
      <c r="G5" s="119"/>
      <c r="H5" s="98"/>
    </row>
    <row r="6" spans="1:7" ht="12" customHeight="1">
      <c r="A6" s="244" t="s">
        <v>196</v>
      </c>
      <c r="B6" s="245"/>
      <c r="C6" s="245"/>
      <c r="D6" s="245"/>
      <c r="E6" s="81"/>
      <c r="F6" s="81"/>
      <c r="G6" s="81"/>
    </row>
    <row r="7" spans="1:8" ht="12" customHeight="1">
      <c r="A7" s="81"/>
      <c r="B7" s="81"/>
      <c r="C7" s="81"/>
      <c r="E7" s="241" t="s">
        <v>6</v>
      </c>
      <c r="F7" s="241"/>
      <c r="G7" s="241"/>
      <c r="H7" s="121"/>
    </row>
    <row r="8" spans="1:8" ht="12" customHeight="1">
      <c r="A8" s="81"/>
      <c r="B8" s="81"/>
      <c r="C8" s="81"/>
      <c r="E8" s="136"/>
      <c r="F8" s="136"/>
      <c r="G8" s="136"/>
      <c r="H8" s="121"/>
    </row>
    <row r="9" spans="1:8" ht="53.25" customHeight="1">
      <c r="A9" s="244" t="s">
        <v>197</v>
      </c>
      <c r="B9" s="244"/>
      <c r="C9" s="244"/>
      <c r="D9" s="244"/>
      <c r="E9" s="244"/>
      <c r="F9" s="244"/>
      <c r="G9" s="244"/>
      <c r="H9" s="98"/>
    </row>
    <row r="10" spans="1:8" ht="12" customHeight="1">
      <c r="A10" s="83" t="s">
        <v>0</v>
      </c>
      <c r="B10" s="83" t="s">
        <v>5</v>
      </c>
      <c r="C10" s="83" t="s">
        <v>1</v>
      </c>
      <c r="D10" s="242" t="s">
        <v>2</v>
      </c>
      <c r="E10" s="243"/>
      <c r="F10" s="83" t="s">
        <v>89</v>
      </c>
      <c r="G10" s="83" t="s">
        <v>65</v>
      </c>
      <c r="H10" s="98"/>
    </row>
    <row r="11" spans="1:8" ht="12" customHeight="1">
      <c r="A11" s="237">
        <v>801</v>
      </c>
      <c r="B11" s="237">
        <v>80101</v>
      </c>
      <c r="C11" s="237">
        <v>4260</v>
      </c>
      <c r="D11" s="248" t="s">
        <v>25</v>
      </c>
      <c r="E11" s="249"/>
      <c r="F11" s="262">
        <v>0</v>
      </c>
      <c r="G11" s="262">
        <v>12000</v>
      </c>
      <c r="H11" s="98"/>
    </row>
    <row r="12" spans="1:8" ht="37.5" customHeight="1">
      <c r="A12" s="313"/>
      <c r="B12" s="246"/>
      <c r="C12" s="246"/>
      <c r="D12" s="122" t="s">
        <v>194</v>
      </c>
      <c r="E12" s="120"/>
      <c r="F12" s="263"/>
      <c r="G12" s="263"/>
      <c r="H12" s="98"/>
    </row>
    <row r="13" spans="1:8" ht="12" customHeight="1" hidden="1">
      <c r="A13" s="313"/>
      <c r="B13" s="246"/>
      <c r="C13" s="246"/>
      <c r="D13" s="74" t="s">
        <v>39</v>
      </c>
      <c r="E13" s="103"/>
      <c r="F13" s="264"/>
      <c r="G13" s="264"/>
      <c r="H13" s="98"/>
    </row>
    <row r="14" spans="1:8" ht="16.5" customHeight="1" hidden="1">
      <c r="A14" s="313"/>
      <c r="B14" s="247"/>
      <c r="C14" s="246"/>
      <c r="D14" s="123" t="s">
        <v>37</v>
      </c>
      <c r="E14" s="103"/>
      <c r="F14" s="235"/>
      <c r="G14" s="235"/>
      <c r="H14" s="98"/>
    </row>
    <row r="15" spans="1:8" ht="12" customHeight="1" hidden="1">
      <c r="A15" s="313"/>
      <c r="B15" s="78"/>
      <c r="C15" s="111">
        <v>4140</v>
      </c>
      <c r="D15" s="248" t="s">
        <v>40</v>
      </c>
      <c r="E15" s="215"/>
      <c r="F15" s="262">
        <v>0</v>
      </c>
      <c r="G15" s="262">
        <v>0</v>
      </c>
      <c r="H15" s="98"/>
    </row>
    <row r="16" spans="1:8" ht="16.5" customHeight="1" hidden="1">
      <c r="A16" s="313"/>
      <c r="B16" s="78"/>
      <c r="C16" s="78"/>
      <c r="D16" s="124" t="s">
        <v>39</v>
      </c>
      <c r="E16" s="84"/>
      <c r="F16" s="250"/>
      <c r="G16" s="250"/>
      <c r="H16" s="98"/>
    </row>
    <row r="17" spans="1:8" ht="12" customHeight="1">
      <c r="A17" s="313"/>
      <c r="B17" s="78"/>
      <c r="C17" s="237">
        <v>4300</v>
      </c>
      <c r="D17" s="85" t="s">
        <v>201</v>
      </c>
      <c r="E17" s="89"/>
      <c r="F17" s="216"/>
      <c r="G17" s="236">
        <f>SUM(E18:E20)</f>
        <v>28000</v>
      </c>
      <c r="H17" s="98"/>
    </row>
    <row r="18" spans="1:8" ht="24.75" customHeight="1">
      <c r="A18" s="313"/>
      <c r="B18" s="78"/>
      <c r="C18" s="238"/>
      <c r="D18" s="157" t="s">
        <v>200</v>
      </c>
      <c r="E18" s="89">
        <v>10000</v>
      </c>
      <c r="F18" s="264"/>
      <c r="G18" s="264"/>
      <c r="H18" s="98"/>
    </row>
    <row r="19" spans="1:8" ht="24.75" customHeight="1">
      <c r="A19" s="313"/>
      <c r="B19" s="78"/>
      <c r="C19" s="238"/>
      <c r="D19" s="157" t="s">
        <v>195</v>
      </c>
      <c r="E19" s="89">
        <v>3000</v>
      </c>
      <c r="F19" s="264"/>
      <c r="G19" s="264"/>
      <c r="H19" s="98"/>
    </row>
    <row r="20" spans="1:8" ht="24" customHeight="1">
      <c r="A20" s="313"/>
      <c r="B20" s="78"/>
      <c r="C20" s="239"/>
      <c r="D20" s="157" t="s">
        <v>199</v>
      </c>
      <c r="E20" s="89">
        <v>15000</v>
      </c>
      <c r="F20" s="235"/>
      <c r="G20" s="235"/>
      <c r="H20" s="98"/>
    </row>
    <row r="21" spans="1:8" ht="12" customHeight="1">
      <c r="A21" s="313"/>
      <c r="B21" s="79"/>
      <c r="C21" s="242" t="s">
        <v>88</v>
      </c>
      <c r="D21" s="251"/>
      <c r="E21" s="214"/>
      <c r="F21" s="88">
        <f>SUM(F11:F20)</f>
        <v>0</v>
      </c>
      <c r="G21" s="88">
        <f>SUM(G11:G20)</f>
        <v>40000</v>
      </c>
      <c r="H21" s="98"/>
    </row>
    <row r="22" spans="1:8" ht="12" customHeight="1">
      <c r="A22" s="313"/>
      <c r="B22" s="125">
        <v>80104</v>
      </c>
      <c r="C22" s="237">
        <v>4300</v>
      </c>
      <c r="D22" s="248" t="s">
        <v>201</v>
      </c>
      <c r="E22" s="249"/>
      <c r="F22" s="262">
        <v>0</v>
      </c>
      <c r="G22" s="262">
        <v>5000</v>
      </c>
      <c r="H22" s="98"/>
    </row>
    <row r="23" spans="1:8" ht="40.5" customHeight="1">
      <c r="A23" s="313"/>
      <c r="B23" s="126"/>
      <c r="C23" s="238"/>
      <c r="D23" s="122" t="s">
        <v>208</v>
      </c>
      <c r="E23" s="120"/>
      <c r="F23" s="225"/>
      <c r="G23" s="225"/>
      <c r="H23" s="98"/>
    </row>
    <row r="24" spans="1:8" ht="12" customHeight="1" hidden="1">
      <c r="A24" s="313"/>
      <c r="B24" s="126"/>
      <c r="C24" s="78"/>
      <c r="D24" s="74" t="s">
        <v>39</v>
      </c>
      <c r="E24" s="103"/>
      <c r="F24" s="225"/>
      <c r="G24" s="225"/>
      <c r="H24" s="98"/>
    </row>
    <row r="25" spans="1:8" ht="12" customHeight="1" hidden="1">
      <c r="A25" s="313"/>
      <c r="B25" s="78"/>
      <c r="C25" s="78"/>
      <c r="D25" s="123" t="s">
        <v>37</v>
      </c>
      <c r="E25" s="103"/>
      <c r="F25" s="250"/>
      <c r="G25" s="250"/>
      <c r="H25" s="98"/>
    </row>
    <row r="26" spans="1:8" ht="11.25" customHeight="1" hidden="1">
      <c r="A26" s="313"/>
      <c r="B26" s="78"/>
      <c r="C26" s="237">
        <v>4280</v>
      </c>
      <c r="D26" s="209" t="s">
        <v>49</v>
      </c>
      <c r="E26" s="209"/>
      <c r="F26" s="262">
        <v>0</v>
      </c>
      <c r="G26" s="262"/>
      <c r="H26" s="98"/>
    </row>
    <row r="27" spans="1:8" ht="12" customHeight="1" hidden="1">
      <c r="A27" s="313"/>
      <c r="B27" s="78"/>
      <c r="C27" s="208"/>
      <c r="D27" s="123" t="s">
        <v>39</v>
      </c>
      <c r="E27" s="118"/>
      <c r="F27" s="250"/>
      <c r="G27" s="250"/>
      <c r="H27" s="98"/>
    </row>
    <row r="28" spans="1:8" ht="12" customHeight="1">
      <c r="A28" s="313"/>
      <c r="B28" s="79"/>
      <c r="C28" s="242" t="s">
        <v>193</v>
      </c>
      <c r="D28" s="217"/>
      <c r="E28" s="218"/>
      <c r="F28" s="91">
        <f>SUM(F22:F27)</f>
        <v>0</v>
      </c>
      <c r="G28" s="91">
        <f>SUM(G22:G27)</f>
        <v>5000</v>
      </c>
      <c r="H28" s="98"/>
    </row>
    <row r="29" spans="1:8" ht="12" customHeight="1" hidden="1">
      <c r="A29" s="313"/>
      <c r="B29" s="125">
        <v>80120</v>
      </c>
      <c r="C29" s="111">
        <v>3240</v>
      </c>
      <c r="D29" s="248" t="s">
        <v>59</v>
      </c>
      <c r="E29" s="249"/>
      <c r="F29" s="220">
        <f>SUM(F30)</f>
        <v>0</v>
      </c>
      <c r="G29" s="220"/>
      <c r="H29" s="98"/>
    </row>
    <row r="30" spans="1:8" ht="12" customHeight="1" hidden="1">
      <c r="A30" s="222"/>
      <c r="B30" s="127"/>
      <c r="C30" s="78"/>
      <c r="D30" s="122" t="s">
        <v>38</v>
      </c>
      <c r="E30" s="120">
        <v>3300</v>
      </c>
      <c r="F30" s="222"/>
      <c r="G30" s="221"/>
      <c r="H30" s="98"/>
    </row>
    <row r="31" spans="1:8" ht="12" customHeight="1" hidden="1">
      <c r="A31" s="85"/>
      <c r="B31" s="74"/>
      <c r="C31" s="219" t="s">
        <v>13</v>
      </c>
      <c r="D31" s="219"/>
      <c r="E31" s="243"/>
      <c r="F31" s="93">
        <f>SUM(F29)</f>
        <v>0</v>
      </c>
      <c r="G31" s="93">
        <f>SUM(G29)</f>
        <v>0</v>
      </c>
      <c r="H31" s="98"/>
    </row>
    <row r="32" spans="1:8" ht="12" customHeight="1">
      <c r="A32" s="128">
        <v>801</v>
      </c>
      <c r="B32" s="242" t="s">
        <v>74</v>
      </c>
      <c r="C32" s="223"/>
      <c r="D32" s="223"/>
      <c r="E32" s="224"/>
      <c r="F32" s="91">
        <f>SUM(F21+F28+F31)</f>
        <v>0</v>
      </c>
      <c r="G32" s="91">
        <f>SUM(G21+G28+G31)</f>
        <v>45000</v>
      </c>
      <c r="H32" s="98"/>
    </row>
    <row r="33" spans="1:8" ht="12" customHeight="1" hidden="1">
      <c r="A33" s="308">
        <v>854</v>
      </c>
      <c r="B33" s="311">
        <v>85415</v>
      </c>
      <c r="C33" s="132">
        <v>3240</v>
      </c>
      <c r="D33" s="248" t="s">
        <v>59</v>
      </c>
      <c r="E33" s="249"/>
      <c r="F33" s="262"/>
      <c r="G33" s="262">
        <v>0</v>
      </c>
      <c r="H33" s="98"/>
    </row>
    <row r="34" spans="1:8" ht="12" customHeight="1" hidden="1">
      <c r="A34" s="309"/>
      <c r="B34" s="312"/>
      <c r="C34" s="129"/>
      <c r="D34" s="122" t="s">
        <v>38</v>
      </c>
      <c r="E34" s="120">
        <v>-18600</v>
      </c>
      <c r="F34" s="264"/>
      <c r="G34" s="226"/>
      <c r="H34" s="98"/>
    </row>
    <row r="35" spans="1:8" ht="12" customHeight="1" hidden="1">
      <c r="A35" s="309"/>
      <c r="B35" s="312"/>
      <c r="C35" s="129"/>
      <c r="D35" s="74" t="s">
        <v>39</v>
      </c>
      <c r="E35" s="103">
        <v>-14100</v>
      </c>
      <c r="F35" s="264"/>
      <c r="G35" s="226"/>
      <c r="H35" s="98"/>
    </row>
    <row r="36" spans="1:8" ht="12" customHeight="1" hidden="1">
      <c r="A36" s="310"/>
      <c r="B36" s="312"/>
      <c r="C36" s="130"/>
      <c r="D36" s="123" t="s">
        <v>37</v>
      </c>
      <c r="E36" s="103">
        <v>-18500</v>
      </c>
      <c r="F36" s="235"/>
      <c r="G36" s="227"/>
      <c r="H36" s="98"/>
    </row>
    <row r="37" spans="1:8" ht="12" customHeight="1" hidden="1">
      <c r="A37" s="124"/>
      <c r="B37" s="124"/>
      <c r="C37" s="228" t="s">
        <v>64</v>
      </c>
      <c r="D37" s="228"/>
      <c r="E37" s="229"/>
      <c r="F37" s="131">
        <f>SUM(F33:F36)</f>
        <v>0</v>
      </c>
      <c r="G37" s="131">
        <f>SUM(G33:G36)</f>
        <v>0</v>
      </c>
      <c r="H37" s="98"/>
    </row>
    <row r="38" spans="1:8" ht="12" customHeight="1" hidden="1">
      <c r="A38" s="90">
        <v>854</v>
      </c>
      <c r="B38" s="242" t="s">
        <v>69</v>
      </c>
      <c r="C38" s="219"/>
      <c r="D38" s="219"/>
      <c r="E38" s="243"/>
      <c r="F38" s="91">
        <f>SUM(F37)</f>
        <v>0</v>
      </c>
      <c r="G38" s="91">
        <f>SUM(G37)</f>
        <v>0</v>
      </c>
      <c r="H38" s="98"/>
    </row>
    <row r="39" spans="1:7" ht="15" customHeight="1">
      <c r="A39" s="211" t="s">
        <v>71</v>
      </c>
      <c r="B39" s="212"/>
      <c r="C39" s="212"/>
      <c r="D39" s="212"/>
      <c r="E39" s="213"/>
      <c r="F39" s="93">
        <f>SUM(F32+F38)</f>
        <v>0</v>
      </c>
      <c r="G39" s="93">
        <f>SUM(G32+G38)</f>
        <v>45000</v>
      </c>
    </row>
    <row r="40" spans="1:7" ht="11.25" customHeight="1">
      <c r="A40" s="134"/>
      <c r="B40" s="150"/>
      <c r="C40" s="150"/>
      <c r="D40" s="150"/>
      <c r="E40" s="150"/>
      <c r="F40" s="150"/>
      <c r="G40" s="150"/>
    </row>
    <row r="41" spans="1:7" ht="15" customHeight="1">
      <c r="A41" s="210" t="s">
        <v>209</v>
      </c>
      <c r="B41" s="210"/>
      <c r="C41" s="210"/>
      <c r="D41" s="210"/>
      <c r="E41" s="138"/>
      <c r="F41" s="138"/>
      <c r="G41" s="138"/>
    </row>
    <row r="42" spans="1:7" ht="10.5" customHeight="1">
      <c r="A42" s="138"/>
      <c r="B42" s="138"/>
      <c r="C42" s="138"/>
      <c r="D42" s="138"/>
      <c r="E42" s="138"/>
      <c r="F42" s="138"/>
      <c r="G42" s="138"/>
    </row>
    <row r="43" spans="1:8" ht="12" customHeight="1">
      <c r="A43" s="138"/>
      <c r="B43" s="138"/>
      <c r="C43" s="138"/>
      <c r="D43" s="138"/>
      <c r="E43" s="138"/>
      <c r="F43" s="138"/>
      <c r="G43" s="138"/>
      <c r="H43" s="98"/>
    </row>
  </sheetData>
  <mergeCells count="41">
    <mergeCell ref="C11:C14"/>
    <mergeCell ref="F11:F14"/>
    <mergeCell ref="C22:C23"/>
    <mergeCell ref="A41:D41"/>
    <mergeCell ref="A39:E39"/>
    <mergeCell ref="F33:F36"/>
    <mergeCell ref="F22:F25"/>
    <mergeCell ref="A33:A36"/>
    <mergeCell ref="B33:B36"/>
    <mergeCell ref="A11:A30"/>
    <mergeCell ref="D33:E33"/>
    <mergeCell ref="B38:E38"/>
    <mergeCell ref="B32:E32"/>
    <mergeCell ref="G22:G25"/>
    <mergeCell ref="D22:E22"/>
    <mergeCell ref="G33:G36"/>
    <mergeCell ref="C37:E37"/>
    <mergeCell ref="C26:C27"/>
    <mergeCell ref="D26:E26"/>
    <mergeCell ref="F26:F27"/>
    <mergeCell ref="C28:E28"/>
    <mergeCell ref="G26:G27"/>
    <mergeCell ref="D29:E29"/>
    <mergeCell ref="C31:E31"/>
    <mergeCell ref="G29:G30"/>
    <mergeCell ref="F29:F30"/>
    <mergeCell ref="G15:G16"/>
    <mergeCell ref="C21:E21"/>
    <mergeCell ref="D15:E15"/>
    <mergeCell ref="F15:F16"/>
    <mergeCell ref="F17:F20"/>
    <mergeCell ref="G11:G14"/>
    <mergeCell ref="G17:G20"/>
    <mergeCell ref="C17:C20"/>
    <mergeCell ref="F4:G4"/>
    <mergeCell ref="E7:G7"/>
    <mergeCell ref="D10:E10"/>
    <mergeCell ref="A9:G9"/>
    <mergeCell ref="A6:D6"/>
    <mergeCell ref="B11:B14"/>
    <mergeCell ref="D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55">
      <selection activeCell="A133" sqref="A133:G133"/>
    </sheetView>
  </sheetViews>
  <sheetFormatPr defaultColWidth="9.00390625" defaultRowHeight="12.75"/>
  <cols>
    <col min="1" max="1" width="4.25390625" style="80" customWidth="1"/>
    <col min="2" max="2" width="5.25390625" style="80" customWidth="1"/>
    <col min="3" max="3" width="5.125" style="80" customWidth="1"/>
    <col min="4" max="4" width="43.375" style="80" customWidth="1"/>
    <col min="5" max="5" width="7.125" style="80" customWidth="1"/>
    <col min="6" max="6" width="11.625" style="80" customWidth="1"/>
    <col min="7" max="7" width="10.125" style="80" customWidth="1"/>
    <col min="8" max="16384" width="9.125" style="82" customWidth="1"/>
  </cols>
  <sheetData>
    <row r="1" spans="1:8" ht="12.75">
      <c r="A1" s="81"/>
      <c r="B1" s="81"/>
      <c r="C1" s="81"/>
      <c r="D1" s="81"/>
      <c r="E1" s="240" t="s">
        <v>211</v>
      </c>
      <c r="F1" s="314"/>
      <c r="G1" s="314"/>
      <c r="H1" s="98"/>
    </row>
    <row r="2" spans="1:7" ht="12.75">
      <c r="A2" s="244" t="s">
        <v>218</v>
      </c>
      <c r="B2" s="244"/>
      <c r="C2" s="244"/>
      <c r="D2" s="314"/>
      <c r="E2" s="81"/>
      <c r="F2" s="81"/>
      <c r="G2" s="81"/>
    </row>
    <row r="3" spans="1:8" ht="14.25" customHeight="1">
      <c r="A3" s="82"/>
      <c r="B3" s="98"/>
      <c r="C3" s="98"/>
      <c r="D3" s="98"/>
      <c r="E3" s="241" t="s">
        <v>6</v>
      </c>
      <c r="F3" s="315"/>
      <c r="G3" s="98"/>
      <c r="H3" s="98"/>
    </row>
    <row r="4" spans="1:7" ht="44.25" customHeight="1">
      <c r="A4" s="244" t="s">
        <v>177</v>
      </c>
      <c r="B4" s="244"/>
      <c r="C4" s="244"/>
      <c r="D4" s="244"/>
      <c r="E4" s="244"/>
      <c r="F4" s="244"/>
      <c r="G4" s="244"/>
    </row>
    <row r="5" spans="1:7" ht="18" customHeight="1">
      <c r="A5" s="83" t="s">
        <v>0</v>
      </c>
      <c r="B5" s="83" t="s">
        <v>5</v>
      </c>
      <c r="C5" s="83" t="s">
        <v>1</v>
      </c>
      <c r="D5" s="242" t="s">
        <v>2</v>
      </c>
      <c r="E5" s="243"/>
      <c r="F5" s="26" t="s">
        <v>3</v>
      </c>
      <c r="G5" s="26" t="s">
        <v>4</v>
      </c>
    </row>
    <row r="6" spans="1:7" ht="12.75">
      <c r="A6" s="79">
        <v>1</v>
      </c>
      <c r="B6" s="79">
        <v>2</v>
      </c>
      <c r="C6" s="79">
        <v>3</v>
      </c>
      <c r="D6" s="316">
        <v>4</v>
      </c>
      <c r="E6" s="224"/>
      <c r="F6" s="79">
        <v>5</v>
      </c>
      <c r="G6" s="79">
        <v>6</v>
      </c>
    </row>
    <row r="7" spans="1:7" ht="15" customHeight="1" hidden="1">
      <c r="A7" s="77">
        <v>801</v>
      </c>
      <c r="B7" s="237">
        <v>80101</v>
      </c>
      <c r="C7" s="237">
        <v>3020</v>
      </c>
      <c r="D7" s="74" t="s">
        <v>56</v>
      </c>
      <c r="E7" s="76"/>
      <c r="F7" s="262"/>
      <c r="G7" s="262"/>
    </row>
    <row r="8" spans="1:7" ht="15" customHeight="1" hidden="1">
      <c r="A8" s="99"/>
      <c r="B8" s="317"/>
      <c r="C8" s="317"/>
      <c r="D8" s="74" t="s">
        <v>37</v>
      </c>
      <c r="E8" s="84"/>
      <c r="F8" s="263"/>
      <c r="G8" s="225"/>
    </row>
    <row r="9" spans="1:7" ht="15" customHeight="1" hidden="1">
      <c r="A9" s="99"/>
      <c r="B9" s="317"/>
      <c r="C9" s="317"/>
      <c r="D9" s="74" t="s">
        <v>38</v>
      </c>
      <c r="E9" s="84"/>
      <c r="F9" s="263"/>
      <c r="G9" s="225"/>
    </row>
    <row r="10" spans="1:7" ht="15" customHeight="1" hidden="1">
      <c r="A10" s="99"/>
      <c r="B10" s="317"/>
      <c r="C10" s="208"/>
      <c r="D10" s="74" t="s">
        <v>39</v>
      </c>
      <c r="E10" s="84"/>
      <c r="F10" s="250"/>
      <c r="G10" s="318"/>
    </row>
    <row r="11" spans="1:7" ht="15" customHeight="1" hidden="1">
      <c r="A11" s="99"/>
      <c r="B11" s="317"/>
      <c r="C11" s="237">
        <v>4010</v>
      </c>
      <c r="D11" s="74" t="s">
        <v>42</v>
      </c>
      <c r="E11" s="76"/>
      <c r="F11" s="262"/>
      <c r="G11" s="262"/>
    </row>
    <row r="12" spans="1:7" ht="15" customHeight="1" hidden="1">
      <c r="A12" s="99"/>
      <c r="B12" s="317"/>
      <c r="C12" s="317"/>
      <c r="D12" s="74" t="s">
        <v>37</v>
      </c>
      <c r="E12" s="84"/>
      <c r="F12" s="263"/>
      <c r="G12" s="263"/>
    </row>
    <row r="13" spans="1:7" ht="15" customHeight="1" hidden="1">
      <c r="A13" s="99"/>
      <c r="B13" s="317"/>
      <c r="C13" s="317"/>
      <c r="D13" s="74" t="s">
        <v>38</v>
      </c>
      <c r="E13" s="84"/>
      <c r="F13" s="263"/>
      <c r="G13" s="263"/>
    </row>
    <row r="14" spans="1:7" ht="15" customHeight="1" hidden="1">
      <c r="A14" s="99"/>
      <c r="B14" s="317"/>
      <c r="C14" s="237">
        <v>4110</v>
      </c>
      <c r="D14" s="74" t="s">
        <v>43</v>
      </c>
      <c r="E14" s="76"/>
      <c r="F14" s="262"/>
      <c r="G14" s="262"/>
    </row>
    <row r="15" spans="1:7" ht="15" customHeight="1" hidden="1">
      <c r="A15" s="99"/>
      <c r="B15" s="317"/>
      <c r="C15" s="317"/>
      <c r="D15" s="74" t="s">
        <v>37</v>
      </c>
      <c r="E15" s="84"/>
      <c r="F15" s="263"/>
      <c r="G15" s="263"/>
    </row>
    <row r="16" spans="1:7" ht="15" customHeight="1" hidden="1">
      <c r="A16" s="99"/>
      <c r="B16" s="317"/>
      <c r="C16" s="317"/>
      <c r="D16" s="74" t="s">
        <v>38</v>
      </c>
      <c r="E16" s="84"/>
      <c r="F16" s="263"/>
      <c r="G16" s="263"/>
    </row>
    <row r="17" spans="1:7" ht="15" customHeight="1" hidden="1">
      <c r="A17" s="99"/>
      <c r="B17" s="317"/>
      <c r="C17" s="208"/>
      <c r="D17" s="74" t="s">
        <v>39</v>
      </c>
      <c r="E17" s="84"/>
      <c r="F17" s="250"/>
      <c r="G17" s="250"/>
    </row>
    <row r="18" spans="1:7" ht="15" customHeight="1" hidden="1">
      <c r="A18" s="99"/>
      <c r="B18" s="317"/>
      <c r="C18" s="237">
        <v>4120</v>
      </c>
      <c r="D18" s="74" t="s">
        <v>44</v>
      </c>
      <c r="E18" s="76"/>
      <c r="F18" s="262"/>
      <c r="G18" s="262"/>
    </row>
    <row r="19" spans="1:7" ht="15" customHeight="1" hidden="1">
      <c r="A19" s="99"/>
      <c r="B19" s="317"/>
      <c r="C19" s="317"/>
      <c r="D19" s="74" t="s">
        <v>37</v>
      </c>
      <c r="E19" s="84"/>
      <c r="F19" s="263"/>
      <c r="G19" s="263"/>
    </row>
    <row r="20" spans="1:7" ht="15" customHeight="1" hidden="1">
      <c r="A20" s="99"/>
      <c r="B20" s="317"/>
      <c r="C20" s="317"/>
      <c r="D20" s="74" t="s">
        <v>38</v>
      </c>
      <c r="E20" s="84"/>
      <c r="F20" s="263"/>
      <c r="G20" s="263"/>
    </row>
    <row r="21" spans="1:7" ht="15" customHeight="1" hidden="1">
      <c r="A21" s="99"/>
      <c r="B21" s="317"/>
      <c r="C21" s="208"/>
      <c r="D21" s="74" t="s">
        <v>39</v>
      </c>
      <c r="E21" s="84"/>
      <c r="F21" s="250"/>
      <c r="G21" s="250"/>
    </row>
    <row r="22" spans="1:7" ht="15" customHeight="1" hidden="1">
      <c r="A22" s="99">
        <v>801</v>
      </c>
      <c r="B22" s="317"/>
      <c r="C22" s="237">
        <v>4140</v>
      </c>
      <c r="D22" s="74" t="s">
        <v>40</v>
      </c>
      <c r="E22" s="76"/>
      <c r="F22" s="262"/>
      <c r="G22" s="262"/>
    </row>
    <row r="23" spans="1:7" ht="23.25" customHeight="1" hidden="1">
      <c r="A23" s="99"/>
      <c r="B23" s="317"/>
      <c r="C23" s="317"/>
      <c r="D23" s="28" t="s">
        <v>116</v>
      </c>
      <c r="E23" s="32"/>
      <c r="F23" s="263"/>
      <c r="G23" s="263"/>
    </row>
    <row r="24" spans="1:7" ht="11.25" customHeight="1" hidden="1">
      <c r="A24" s="99"/>
      <c r="B24" s="317"/>
      <c r="C24" s="317"/>
      <c r="D24" s="28" t="s">
        <v>38</v>
      </c>
      <c r="E24" s="32"/>
      <c r="F24" s="263"/>
      <c r="G24" s="263"/>
    </row>
    <row r="25" spans="1:7" ht="10.5" customHeight="1" hidden="1">
      <c r="A25" s="99"/>
      <c r="B25" s="317"/>
      <c r="C25" s="208"/>
      <c r="D25" s="28" t="s">
        <v>39</v>
      </c>
      <c r="E25" s="32"/>
      <c r="F25" s="250"/>
      <c r="G25" s="250"/>
    </row>
    <row r="26" spans="1:7" s="86" customFormat="1" ht="15" customHeight="1" hidden="1">
      <c r="A26" s="99"/>
      <c r="B26" s="317"/>
      <c r="C26" s="237">
        <v>4210</v>
      </c>
      <c r="D26" s="209" t="s">
        <v>11</v>
      </c>
      <c r="E26" s="209"/>
      <c r="F26" s="319"/>
      <c r="G26" s="321"/>
    </row>
    <row r="27" spans="1:7" s="86" customFormat="1" ht="15" customHeight="1" hidden="1">
      <c r="A27" s="99"/>
      <c r="B27" s="317"/>
      <c r="C27" s="317"/>
      <c r="D27" s="31" t="s">
        <v>117</v>
      </c>
      <c r="E27" s="84"/>
      <c r="F27" s="320"/>
      <c r="G27" s="319"/>
    </row>
    <row r="28" spans="1:7" s="86" customFormat="1" ht="15" customHeight="1" hidden="1">
      <c r="A28" s="99"/>
      <c r="B28" s="317"/>
      <c r="C28" s="237">
        <v>4240</v>
      </c>
      <c r="D28" s="209" t="s">
        <v>46</v>
      </c>
      <c r="E28" s="209"/>
      <c r="F28" s="319"/>
      <c r="G28" s="321"/>
    </row>
    <row r="29" spans="1:7" s="86" customFormat="1" ht="15" customHeight="1" hidden="1">
      <c r="A29" s="99"/>
      <c r="B29" s="317"/>
      <c r="C29" s="317"/>
      <c r="D29" s="85" t="s">
        <v>37</v>
      </c>
      <c r="E29" s="84"/>
      <c r="F29" s="320"/>
      <c r="G29" s="319"/>
    </row>
    <row r="30" spans="1:7" s="86" customFormat="1" ht="15" customHeight="1" hidden="1">
      <c r="A30" s="99"/>
      <c r="B30" s="317"/>
      <c r="C30" s="237">
        <v>4270</v>
      </c>
      <c r="D30" s="209" t="s">
        <v>18</v>
      </c>
      <c r="E30" s="209"/>
      <c r="F30" s="319"/>
      <c r="G30" s="321"/>
    </row>
    <row r="31" spans="1:7" s="86" customFormat="1" ht="15" customHeight="1" hidden="1">
      <c r="A31" s="99"/>
      <c r="B31" s="317"/>
      <c r="C31" s="317"/>
      <c r="D31" s="74" t="s">
        <v>37</v>
      </c>
      <c r="E31" s="87"/>
      <c r="F31" s="320"/>
      <c r="G31" s="319"/>
    </row>
    <row r="32" spans="1:7" s="86" customFormat="1" ht="15" customHeight="1" hidden="1">
      <c r="A32" s="99"/>
      <c r="B32" s="317"/>
      <c r="C32" s="317"/>
      <c r="D32" s="85" t="s">
        <v>38</v>
      </c>
      <c r="E32" s="84"/>
      <c r="F32" s="320"/>
      <c r="G32" s="319"/>
    </row>
    <row r="33" spans="1:7" s="86" customFormat="1" ht="15" customHeight="1" hidden="1">
      <c r="A33" s="99"/>
      <c r="B33" s="317"/>
      <c r="C33" s="317"/>
      <c r="D33" s="85" t="s">
        <v>39</v>
      </c>
      <c r="E33" s="84"/>
      <c r="F33" s="320"/>
      <c r="G33" s="319"/>
    </row>
    <row r="34" spans="1:7" s="86" customFormat="1" ht="15" customHeight="1" hidden="1">
      <c r="A34" s="99"/>
      <c r="B34" s="317"/>
      <c r="C34" s="237">
        <v>4260</v>
      </c>
      <c r="D34" s="248" t="s">
        <v>25</v>
      </c>
      <c r="E34" s="215"/>
      <c r="F34" s="319"/>
      <c r="G34" s="319"/>
    </row>
    <row r="35" spans="1:7" s="86" customFormat="1" ht="15" customHeight="1" hidden="1">
      <c r="A35" s="99"/>
      <c r="B35" s="317"/>
      <c r="C35" s="317"/>
      <c r="D35" s="74" t="s">
        <v>38</v>
      </c>
      <c r="E35" s="84"/>
      <c r="F35" s="320"/>
      <c r="G35" s="320"/>
    </row>
    <row r="36" spans="1:7" s="86" customFormat="1" ht="15" customHeight="1" hidden="1">
      <c r="A36" s="99"/>
      <c r="B36" s="317"/>
      <c r="C36" s="208"/>
      <c r="D36" s="85" t="s">
        <v>39</v>
      </c>
      <c r="E36" s="84"/>
      <c r="F36" s="318"/>
      <c r="G36" s="322"/>
    </row>
    <row r="37" spans="1:7" s="86" customFormat="1" ht="15" customHeight="1" hidden="1">
      <c r="A37" s="99"/>
      <c r="B37" s="317"/>
      <c r="C37" s="323">
        <v>4300</v>
      </c>
      <c r="D37" s="324" t="s">
        <v>8</v>
      </c>
      <c r="E37" s="325"/>
      <c r="F37" s="262"/>
      <c r="G37" s="262"/>
    </row>
    <row r="38" spans="1:7" s="86" customFormat="1" ht="15" customHeight="1" hidden="1">
      <c r="A38" s="99"/>
      <c r="B38" s="317"/>
      <c r="C38" s="317"/>
      <c r="D38" s="85" t="s">
        <v>37</v>
      </c>
      <c r="E38" s="84"/>
      <c r="F38" s="225"/>
      <c r="G38" s="225"/>
    </row>
    <row r="39" spans="1:7" s="86" customFormat="1" ht="15" customHeight="1" hidden="1">
      <c r="A39" s="99"/>
      <c r="B39" s="317"/>
      <c r="C39" s="317"/>
      <c r="D39" s="74" t="s">
        <v>38</v>
      </c>
      <c r="E39" s="84"/>
      <c r="F39" s="225"/>
      <c r="G39" s="225"/>
    </row>
    <row r="40" spans="1:7" s="86" customFormat="1" ht="15" customHeight="1" hidden="1">
      <c r="A40" s="99"/>
      <c r="B40" s="317"/>
      <c r="C40" s="317"/>
      <c r="D40" s="85" t="s">
        <v>39</v>
      </c>
      <c r="E40" s="84"/>
      <c r="F40" s="318"/>
      <c r="G40" s="318"/>
    </row>
    <row r="41" spans="1:7" s="86" customFormat="1" ht="15" customHeight="1">
      <c r="A41" s="99"/>
      <c r="B41" s="317"/>
      <c r="C41" s="78">
        <v>3260</v>
      </c>
      <c r="D41" s="95" t="s">
        <v>66</v>
      </c>
      <c r="E41" s="169"/>
      <c r="F41" s="161">
        <v>0</v>
      </c>
      <c r="G41" s="161">
        <f>279+372</f>
        <v>651</v>
      </c>
    </row>
    <row r="42" spans="1:7" s="86" customFormat="1" ht="15" customHeight="1">
      <c r="A42" s="99"/>
      <c r="B42" s="317"/>
      <c r="C42" s="78"/>
      <c r="D42" s="95" t="s">
        <v>234</v>
      </c>
      <c r="E42" s="169"/>
      <c r="F42" s="165"/>
      <c r="G42" s="165"/>
    </row>
    <row r="43" spans="1:7" s="86" customFormat="1" ht="15" customHeight="1">
      <c r="A43" s="99"/>
      <c r="B43" s="317"/>
      <c r="C43" s="162">
        <v>4240</v>
      </c>
      <c r="D43" s="95" t="s">
        <v>46</v>
      </c>
      <c r="E43" s="169"/>
      <c r="F43" s="161">
        <f>279+372</f>
        <v>651</v>
      </c>
      <c r="G43" s="161">
        <v>0</v>
      </c>
    </row>
    <row r="44" spans="1:7" s="86" customFormat="1" ht="25.5" customHeight="1">
      <c r="A44" s="99"/>
      <c r="B44" s="317"/>
      <c r="C44" s="78"/>
      <c r="D44" s="95" t="s">
        <v>235</v>
      </c>
      <c r="E44" s="169"/>
      <c r="F44" s="161"/>
      <c r="G44" s="161"/>
    </row>
    <row r="45" spans="1:7" s="86" customFormat="1" ht="15" customHeight="1">
      <c r="A45" s="99">
        <v>801</v>
      </c>
      <c r="B45" s="317"/>
      <c r="C45" s="323">
        <v>4260</v>
      </c>
      <c r="D45" s="324" t="s">
        <v>25</v>
      </c>
      <c r="E45" s="325"/>
      <c r="F45" s="319">
        <v>0</v>
      </c>
      <c r="G45" s="319">
        <v>25000</v>
      </c>
    </row>
    <row r="46" spans="1:7" s="86" customFormat="1" ht="14.25" customHeight="1" hidden="1">
      <c r="A46" s="99"/>
      <c r="B46" s="317"/>
      <c r="C46" s="327"/>
      <c r="D46" s="85" t="s">
        <v>37</v>
      </c>
      <c r="E46" s="104"/>
      <c r="F46" s="320"/>
      <c r="G46" s="320"/>
    </row>
    <row r="47" spans="1:7" s="86" customFormat="1" ht="14.25" customHeight="1" hidden="1">
      <c r="A47" s="99"/>
      <c r="B47" s="317"/>
      <c r="C47" s="327"/>
      <c r="D47" s="95" t="s">
        <v>136</v>
      </c>
      <c r="E47" s="103"/>
      <c r="F47" s="320"/>
      <c r="G47" s="320"/>
    </row>
    <row r="48" spans="1:9" s="86" customFormat="1" ht="27" customHeight="1">
      <c r="A48" s="99"/>
      <c r="B48" s="317"/>
      <c r="C48" s="317"/>
      <c r="D48" s="85" t="s">
        <v>219</v>
      </c>
      <c r="E48" s="103"/>
      <c r="F48" s="320"/>
      <c r="G48" s="320"/>
      <c r="I48" s="110"/>
    </row>
    <row r="49" spans="1:7" s="86" customFormat="1" ht="13.5" customHeight="1">
      <c r="A49" s="105"/>
      <c r="B49" s="79"/>
      <c r="C49" s="242" t="s">
        <v>10</v>
      </c>
      <c r="D49" s="219"/>
      <c r="E49" s="243"/>
      <c r="F49" s="88">
        <f>SUM(F41+F43)</f>
        <v>651</v>
      </c>
      <c r="G49" s="88">
        <f>SUM(G41+G43+G45)</f>
        <v>25651</v>
      </c>
    </row>
    <row r="50" spans="1:7" s="86" customFormat="1" ht="26.25" customHeight="1">
      <c r="A50" s="99"/>
      <c r="B50" s="78">
        <v>80103</v>
      </c>
      <c r="C50" s="166">
        <v>2310</v>
      </c>
      <c r="D50" s="248" t="s">
        <v>233</v>
      </c>
      <c r="E50" s="326"/>
      <c r="F50" s="319">
        <v>0</v>
      </c>
      <c r="G50" s="319">
        <v>6000</v>
      </c>
    </row>
    <row r="51" spans="1:7" s="86" customFormat="1" ht="27" customHeight="1">
      <c r="A51" s="99"/>
      <c r="B51" s="78"/>
      <c r="C51" s="168"/>
      <c r="D51" s="74" t="s">
        <v>214</v>
      </c>
      <c r="E51" s="107"/>
      <c r="F51" s="322"/>
      <c r="G51" s="322"/>
    </row>
    <row r="52" spans="1:7" s="86" customFormat="1" ht="13.5" customHeight="1" hidden="1">
      <c r="A52" s="99"/>
      <c r="B52" s="78"/>
      <c r="C52" s="323"/>
      <c r="D52" s="324" t="s">
        <v>60</v>
      </c>
      <c r="E52" s="325"/>
      <c r="F52" s="319">
        <v>0</v>
      </c>
      <c r="G52" s="319"/>
    </row>
    <row r="53" spans="1:7" s="86" customFormat="1" ht="13.5" customHeight="1" hidden="1">
      <c r="A53" s="99"/>
      <c r="B53" s="78"/>
      <c r="C53" s="327"/>
      <c r="D53" s="95" t="s">
        <v>38</v>
      </c>
      <c r="E53" s="103"/>
      <c r="F53" s="320"/>
      <c r="G53" s="320"/>
    </row>
    <row r="54" spans="1:7" s="86" customFormat="1" ht="13.5" customHeight="1" hidden="1">
      <c r="A54" s="99"/>
      <c r="B54" s="78"/>
      <c r="C54" s="317"/>
      <c r="D54" s="85" t="s">
        <v>39</v>
      </c>
      <c r="E54" s="103">
        <v>701</v>
      </c>
      <c r="F54" s="322"/>
      <c r="G54" s="322"/>
    </row>
    <row r="55" spans="1:7" s="86" customFormat="1" ht="13.5" customHeight="1">
      <c r="A55" s="105"/>
      <c r="B55" s="79"/>
      <c r="C55" s="242" t="s">
        <v>128</v>
      </c>
      <c r="D55" s="328"/>
      <c r="E55" s="329"/>
      <c r="F55" s="106">
        <f>SUM(F52)</f>
        <v>0</v>
      </c>
      <c r="G55" s="106">
        <f>SUM(G50+G52)</f>
        <v>6000</v>
      </c>
    </row>
    <row r="56" spans="1:7" s="86" customFormat="1" ht="28.5" customHeight="1">
      <c r="A56" s="99"/>
      <c r="B56" s="78">
        <v>80104</v>
      </c>
      <c r="C56" s="166">
        <v>2310</v>
      </c>
      <c r="D56" s="248" t="s">
        <v>233</v>
      </c>
      <c r="E56" s="326"/>
      <c r="F56" s="152">
        <f>SUM(F57:F59)</f>
        <v>0</v>
      </c>
      <c r="G56" s="152">
        <f>SUM(E57+E58+E59)</f>
        <v>32000</v>
      </c>
    </row>
    <row r="57" spans="1:7" s="86" customFormat="1" ht="38.25" customHeight="1">
      <c r="A57" s="99"/>
      <c r="B57" s="78"/>
      <c r="C57" s="167"/>
      <c r="D57" s="85" t="s">
        <v>232</v>
      </c>
      <c r="E57" s="84">
        <v>28000</v>
      </c>
      <c r="F57" s="164"/>
      <c r="G57" s="164"/>
    </row>
    <row r="58" spans="1:7" s="86" customFormat="1" ht="27" customHeight="1">
      <c r="A58" s="99"/>
      <c r="B58" s="78"/>
      <c r="C58" s="167"/>
      <c r="D58" s="85" t="s">
        <v>231</v>
      </c>
      <c r="E58" s="84">
        <f>600*4</f>
        <v>2400</v>
      </c>
      <c r="F58" s="164"/>
      <c r="G58" s="164"/>
    </row>
    <row r="59" spans="1:7" s="86" customFormat="1" ht="25.5" customHeight="1">
      <c r="A59" s="99"/>
      <c r="B59" s="78"/>
      <c r="C59" s="167"/>
      <c r="D59" s="85" t="s">
        <v>213</v>
      </c>
      <c r="E59" s="84">
        <v>1600</v>
      </c>
      <c r="F59" s="163"/>
      <c r="G59" s="163"/>
    </row>
    <row r="60" spans="1:7" s="86" customFormat="1" ht="25.5" customHeight="1">
      <c r="A60" s="99"/>
      <c r="B60" s="78"/>
      <c r="C60" s="166">
        <v>2540</v>
      </c>
      <c r="D60" s="248" t="s">
        <v>120</v>
      </c>
      <c r="E60" s="326"/>
      <c r="F60" s="164">
        <f>38200-1000</f>
        <v>37200</v>
      </c>
      <c r="G60" s="164"/>
    </row>
    <row r="61" spans="1:7" s="86" customFormat="1" ht="39" customHeight="1">
      <c r="A61" s="99"/>
      <c r="B61" s="78"/>
      <c r="C61" s="167"/>
      <c r="D61" s="85" t="s">
        <v>212</v>
      </c>
      <c r="E61" s="84">
        <v>1000</v>
      </c>
      <c r="F61" s="164"/>
      <c r="G61" s="164"/>
    </row>
    <row r="62" spans="1:7" s="86" customFormat="1" ht="40.5" customHeight="1">
      <c r="A62" s="99"/>
      <c r="B62" s="78"/>
      <c r="C62" s="167"/>
      <c r="D62" s="85" t="s">
        <v>215</v>
      </c>
      <c r="E62" s="101">
        <v>-38200</v>
      </c>
      <c r="F62" s="164"/>
      <c r="G62" s="164"/>
    </row>
    <row r="63" spans="1:7" s="86" customFormat="1" ht="15.75" customHeight="1">
      <c r="A63" s="105"/>
      <c r="B63" s="79"/>
      <c r="C63" s="242" t="s">
        <v>127</v>
      </c>
      <c r="D63" s="219"/>
      <c r="E63" s="243"/>
      <c r="F63" s="88">
        <f>SUM(F56+F60)</f>
        <v>37200</v>
      </c>
      <c r="G63" s="88">
        <f>SUM(G56+G60)</f>
        <v>32000</v>
      </c>
    </row>
    <row r="64" spans="1:7" s="86" customFormat="1" ht="15" customHeight="1" hidden="1">
      <c r="A64" s="99"/>
      <c r="B64" s="237">
        <v>80104</v>
      </c>
      <c r="C64" s="237">
        <v>3020</v>
      </c>
      <c r="D64" s="74" t="s">
        <v>41</v>
      </c>
      <c r="E64" s="76"/>
      <c r="F64" s="262"/>
      <c r="G64" s="319"/>
    </row>
    <row r="65" spans="1:7" s="86" customFormat="1" ht="15" customHeight="1" hidden="1">
      <c r="A65" s="99"/>
      <c r="B65" s="317"/>
      <c r="C65" s="317"/>
      <c r="D65" s="74" t="s">
        <v>47</v>
      </c>
      <c r="E65" s="84"/>
      <c r="F65" s="225"/>
      <c r="G65" s="320"/>
    </row>
    <row r="66" spans="1:7" s="86" customFormat="1" ht="15" customHeight="1" hidden="1">
      <c r="A66" s="99"/>
      <c r="B66" s="317"/>
      <c r="C66" s="237">
        <v>4010</v>
      </c>
      <c r="D66" s="74" t="s">
        <v>42</v>
      </c>
      <c r="E66" s="76"/>
      <c r="F66" s="262"/>
      <c r="G66" s="262"/>
    </row>
    <row r="67" spans="1:7" s="86" customFormat="1" ht="15" customHeight="1" hidden="1">
      <c r="A67" s="99"/>
      <c r="B67" s="317"/>
      <c r="C67" s="317"/>
      <c r="D67" s="74" t="s">
        <v>47</v>
      </c>
      <c r="E67" s="84"/>
      <c r="F67" s="225"/>
      <c r="G67" s="225"/>
    </row>
    <row r="68" spans="1:7" s="86" customFormat="1" ht="15" customHeight="1" hidden="1">
      <c r="A68" s="99"/>
      <c r="B68" s="317"/>
      <c r="C68" s="317"/>
      <c r="D68" s="74" t="s">
        <v>53</v>
      </c>
      <c r="E68" s="84"/>
      <c r="F68" s="225"/>
      <c r="G68" s="225"/>
    </row>
    <row r="69" spans="1:7" s="86" customFormat="1" ht="15" customHeight="1" hidden="1">
      <c r="A69" s="99"/>
      <c r="B69" s="317"/>
      <c r="C69" s="317"/>
      <c r="D69" s="74" t="s">
        <v>55</v>
      </c>
      <c r="E69" s="84"/>
      <c r="F69" s="225"/>
      <c r="G69" s="225"/>
    </row>
    <row r="70" spans="1:7" s="86" customFormat="1" ht="15" customHeight="1" hidden="1">
      <c r="A70" s="99"/>
      <c r="B70" s="317"/>
      <c r="C70" s="317"/>
      <c r="D70" s="74" t="s">
        <v>57</v>
      </c>
      <c r="E70" s="84"/>
      <c r="F70" s="225"/>
      <c r="G70" s="225"/>
    </row>
    <row r="71" spans="1:7" s="86" customFormat="1" ht="15" customHeight="1" hidden="1">
      <c r="A71" s="99"/>
      <c r="B71" s="317"/>
      <c r="C71" s="237">
        <v>4110</v>
      </c>
      <c r="D71" s="74" t="s">
        <v>43</v>
      </c>
      <c r="E71" s="76"/>
      <c r="F71" s="319"/>
      <c r="G71" s="262"/>
    </row>
    <row r="72" spans="1:7" s="86" customFormat="1" ht="15" customHeight="1" hidden="1">
      <c r="A72" s="99"/>
      <c r="B72" s="317"/>
      <c r="C72" s="317"/>
      <c r="D72" s="74" t="s">
        <v>53</v>
      </c>
      <c r="E72" s="87"/>
      <c r="F72" s="320"/>
      <c r="G72" s="225"/>
    </row>
    <row r="73" spans="1:7" s="86" customFormat="1" ht="15" customHeight="1" hidden="1">
      <c r="A73" s="99"/>
      <c r="B73" s="317"/>
      <c r="C73" s="317"/>
      <c r="D73" s="74" t="s">
        <v>55</v>
      </c>
      <c r="E73" s="87"/>
      <c r="F73" s="320"/>
      <c r="G73" s="225"/>
    </row>
    <row r="74" spans="1:7" s="86" customFormat="1" ht="15" customHeight="1" hidden="1">
      <c r="A74" s="99"/>
      <c r="B74" s="317"/>
      <c r="C74" s="317"/>
      <c r="D74" s="74" t="s">
        <v>47</v>
      </c>
      <c r="E74" s="84"/>
      <c r="F74" s="320"/>
      <c r="G74" s="225"/>
    </row>
    <row r="75" spans="1:7" s="86" customFormat="1" ht="15" customHeight="1" hidden="1">
      <c r="A75" s="99"/>
      <c r="B75" s="317"/>
      <c r="C75" s="237">
        <v>4210</v>
      </c>
      <c r="D75" s="209" t="s">
        <v>11</v>
      </c>
      <c r="E75" s="209"/>
      <c r="F75" s="319">
        <v>0</v>
      </c>
      <c r="G75" s="262"/>
    </row>
    <row r="76" spans="1:7" s="86" customFormat="1" ht="24.75" customHeight="1" hidden="1">
      <c r="A76" s="99"/>
      <c r="B76" s="317"/>
      <c r="C76" s="317"/>
      <c r="D76" s="74" t="s">
        <v>133</v>
      </c>
      <c r="E76" s="84">
        <v>8100</v>
      </c>
      <c r="F76" s="320"/>
      <c r="G76" s="225"/>
    </row>
    <row r="77" spans="1:7" s="86" customFormat="1" ht="12" customHeight="1" hidden="1">
      <c r="A77" s="99"/>
      <c r="B77" s="317"/>
      <c r="C77" s="237">
        <v>4240</v>
      </c>
      <c r="D77" s="209" t="s">
        <v>46</v>
      </c>
      <c r="E77" s="209"/>
      <c r="F77" s="319">
        <v>0</v>
      </c>
      <c r="G77" s="321"/>
    </row>
    <row r="78" spans="1:7" s="86" customFormat="1" ht="24.75" customHeight="1" hidden="1">
      <c r="A78" s="99"/>
      <c r="B78" s="317"/>
      <c r="C78" s="317"/>
      <c r="D78" s="74" t="s">
        <v>134</v>
      </c>
      <c r="E78" s="84">
        <v>2050</v>
      </c>
      <c r="F78" s="320"/>
      <c r="G78" s="319"/>
    </row>
    <row r="79" spans="1:7" s="86" customFormat="1" ht="24.75" customHeight="1" hidden="1">
      <c r="A79" s="99"/>
      <c r="B79" s="317"/>
      <c r="C79" s="317"/>
      <c r="D79" s="85" t="s">
        <v>135</v>
      </c>
      <c r="E79" s="84">
        <v>1000</v>
      </c>
      <c r="F79" s="320"/>
      <c r="G79" s="319"/>
    </row>
    <row r="80" spans="1:7" s="86" customFormat="1" ht="15" customHeight="1" hidden="1">
      <c r="A80" s="99"/>
      <c r="B80" s="317"/>
      <c r="C80" s="311">
        <v>4260</v>
      </c>
      <c r="D80" s="330" t="s">
        <v>25</v>
      </c>
      <c r="E80" s="215"/>
      <c r="F80" s="262"/>
      <c r="G80" s="262"/>
    </row>
    <row r="81" spans="1:7" s="86" customFormat="1" ht="15" customHeight="1" hidden="1">
      <c r="A81" s="99"/>
      <c r="B81" s="317"/>
      <c r="C81" s="311"/>
      <c r="D81" s="74" t="s">
        <v>54</v>
      </c>
      <c r="E81" s="84"/>
      <c r="F81" s="225"/>
      <c r="G81" s="225"/>
    </row>
    <row r="82" spans="1:7" s="86" customFormat="1" ht="15" customHeight="1" hidden="1">
      <c r="A82" s="99"/>
      <c r="B82" s="317"/>
      <c r="C82" s="311"/>
      <c r="D82" s="74" t="s">
        <v>48</v>
      </c>
      <c r="E82" s="84"/>
      <c r="F82" s="318"/>
      <c r="G82" s="318"/>
    </row>
    <row r="83" spans="1:7" s="86" customFormat="1" ht="15" customHeight="1" hidden="1">
      <c r="A83" s="99"/>
      <c r="B83" s="317"/>
      <c r="C83" s="237">
        <v>4270</v>
      </c>
      <c r="D83" s="209" t="s">
        <v>18</v>
      </c>
      <c r="E83" s="209"/>
      <c r="F83" s="319"/>
      <c r="G83" s="321"/>
    </row>
    <row r="84" spans="1:7" s="86" customFormat="1" ht="15" customHeight="1" hidden="1">
      <c r="A84" s="99"/>
      <c r="B84" s="317"/>
      <c r="C84" s="317"/>
      <c r="D84" s="85" t="s">
        <v>54</v>
      </c>
      <c r="E84" s="84"/>
      <c r="F84" s="320"/>
      <c r="G84" s="319"/>
    </row>
    <row r="85" spans="1:7" s="86" customFormat="1" ht="15" customHeight="1" hidden="1">
      <c r="A85" s="99"/>
      <c r="B85" s="317"/>
      <c r="C85" s="237">
        <v>4280</v>
      </c>
      <c r="D85" s="75" t="s">
        <v>49</v>
      </c>
      <c r="E85" s="89"/>
      <c r="F85" s="262"/>
      <c r="G85" s="262"/>
    </row>
    <row r="86" spans="1:7" s="86" customFormat="1" ht="15" customHeight="1" hidden="1">
      <c r="A86" s="99"/>
      <c r="B86" s="317"/>
      <c r="C86" s="208"/>
      <c r="D86" s="74" t="s">
        <v>48</v>
      </c>
      <c r="E86" s="84"/>
      <c r="F86" s="318"/>
      <c r="G86" s="318"/>
    </row>
    <row r="87" spans="1:7" s="86" customFormat="1" ht="15.75" customHeight="1" hidden="1">
      <c r="A87" s="99"/>
      <c r="B87" s="317"/>
      <c r="C87" s="323">
        <v>4300</v>
      </c>
      <c r="D87" s="324" t="s">
        <v>8</v>
      </c>
      <c r="E87" s="325"/>
      <c r="F87" s="262"/>
      <c r="G87" s="262"/>
    </row>
    <row r="88" spans="1:7" s="86" customFormat="1" ht="16.5" customHeight="1" hidden="1">
      <c r="A88" s="99"/>
      <c r="B88" s="317"/>
      <c r="C88" s="317"/>
      <c r="D88" s="74" t="s">
        <v>48</v>
      </c>
      <c r="E88" s="84"/>
      <c r="F88" s="318"/>
      <c r="G88" s="318"/>
    </row>
    <row r="89" spans="1:7" s="86" customFormat="1" ht="16.5" customHeight="1" hidden="1">
      <c r="A89" s="99"/>
      <c r="B89" s="78"/>
      <c r="C89" s="323">
        <v>4440</v>
      </c>
      <c r="D89" s="248" t="s">
        <v>60</v>
      </c>
      <c r="E89" s="249"/>
      <c r="F89" s="262"/>
      <c r="G89" s="262"/>
    </row>
    <row r="90" spans="1:7" s="86" customFormat="1" ht="12" customHeight="1" hidden="1">
      <c r="A90" s="99"/>
      <c r="B90" s="78"/>
      <c r="C90" s="327"/>
      <c r="D90" s="74" t="s">
        <v>48</v>
      </c>
      <c r="E90" s="103">
        <v>-614</v>
      </c>
      <c r="F90" s="331"/>
      <c r="G90" s="331"/>
    </row>
    <row r="91" spans="1:7" s="86" customFormat="1" ht="13.5" customHeight="1" hidden="1">
      <c r="A91" s="99"/>
      <c r="B91" s="78"/>
      <c r="C91" s="317"/>
      <c r="D91" s="85" t="s">
        <v>54</v>
      </c>
      <c r="E91" s="103">
        <v>14</v>
      </c>
      <c r="F91" s="298"/>
      <c r="G91" s="298"/>
    </row>
    <row r="92" spans="1:7" s="86" customFormat="1" ht="15" customHeight="1" hidden="1">
      <c r="A92" s="99"/>
      <c r="B92" s="79"/>
      <c r="C92" s="219" t="s">
        <v>50</v>
      </c>
      <c r="D92" s="219"/>
      <c r="E92" s="243"/>
      <c r="F92" s="88">
        <f>SUM(F75+F77+F89)</f>
        <v>0</v>
      </c>
      <c r="G92" s="88">
        <f>SUM(G75+G77+G89)</f>
        <v>0</v>
      </c>
    </row>
    <row r="93" spans="1:7" s="86" customFormat="1" ht="15" customHeight="1" hidden="1">
      <c r="A93" s="99"/>
      <c r="B93" s="317">
        <v>80114</v>
      </c>
      <c r="C93" s="237">
        <v>3020</v>
      </c>
      <c r="D93" s="74" t="s">
        <v>41</v>
      </c>
      <c r="E93" s="76"/>
      <c r="F93" s="262"/>
      <c r="G93" s="262"/>
    </row>
    <row r="94" spans="1:7" s="86" customFormat="1" ht="15" customHeight="1" hidden="1">
      <c r="A94" s="99"/>
      <c r="B94" s="317"/>
      <c r="C94" s="317"/>
      <c r="D94" s="74" t="s">
        <v>37</v>
      </c>
      <c r="E94" s="84"/>
      <c r="F94" s="263"/>
      <c r="G94" s="263"/>
    </row>
    <row r="95" spans="1:7" s="86" customFormat="1" ht="15" customHeight="1" hidden="1">
      <c r="A95" s="99"/>
      <c r="B95" s="317"/>
      <c r="C95" s="317"/>
      <c r="D95" s="74" t="s">
        <v>38</v>
      </c>
      <c r="E95" s="84"/>
      <c r="F95" s="263"/>
      <c r="G95" s="263"/>
    </row>
    <row r="96" spans="1:7" s="86" customFormat="1" ht="15" customHeight="1" hidden="1">
      <c r="A96" s="99"/>
      <c r="B96" s="317"/>
      <c r="C96" s="208"/>
      <c r="D96" s="74" t="s">
        <v>39</v>
      </c>
      <c r="E96" s="84"/>
      <c r="F96" s="250"/>
      <c r="G96" s="250"/>
    </row>
    <row r="97" spans="1:7" s="86" customFormat="1" ht="15" customHeight="1" hidden="1">
      <c r="A97" s="99"/>
      <c r="B97" s="317"/>
      <c r="C97" s="237">
        <v>4010</v>
      </c>
      <c r="D97" s="74" t="s">
        <v>42</v>
      </c>
      <c r="E97" s="76"/>
      <c r="F97" s="262"/>
      <c r="G97" s="262"/>
    </row>
    <row r="98" spans="1:7" s="86" customFormat="1" ht="15" customHeight="1" hidden="1">
      <c r="A98" s="99"/>
      <c r="B98" s="317"/>
      <c r="C98" s="208"/>
      <c r="D98" s="74" t="s">
        <v>39</v>
      </c>
      <c r="E98" s="84"/>
      <c r="F98" s="250"/>
      <c r="G98" s="250"/>
    </row>
    <row r="99" spans="1:7" s="86" customFormat="1" ht="15" customHeight="1" hidden="1">
      <c r="A99" s="99"/>
      <c r="B99" s="317"/>
      <c r="C99" s="237">
        <v>4040</v>
      </c>
      <c r="D99" s="74" t="s">
        <v>52</v>
      </c>
      <c r="E99" s="76"/>
      <c r="F99" s="236"/>
      <c r="G99" s="97"/>
    </row>
    <row r="100" spans="1:7" s="86" customFormat="1" ht="15" customHeight="1" hidden="1">
      <c r="A100" s="99"/>
      <c r="B100" s="317"/>
      <c r="C100" s="317"/>
      <c r="D100" s="74" t="s">
        <v>38</v>
      </c>
      <c r="E100" s="84"/>
      <c r="F100" s="332"/>
      <c r="G100" s="97"/>
    </row>
    <row r="101" spans="1:7" s="86" customFormat="1" ht="15" customHeight="1" hidden="1">
      <c r="A101" s="99"/>
      <c r="B101" s="317"/>
      <c r="C101" s="237">
        <v>4110</v>
      </c>
      <c r="D101" s="74" t="s">
        <v>43</v>
      </c>
      <c r="E101" s="76"/>
      <c r="F101" s="262"/>
      <c r="G101" s="262"/>
    </row>
    <row r="102" spans="1:7" s="86" customFormat="1" ht="15" customHeight="1" hidden="1">
      <c r="A102" s="99"/>
      <c r="B102" s="317"/>
      <c r="C102" s="317"/>
      <c r="D102" s="74" t="s">
        <v>37</v>
      </c>
      <c r="E102" s="84"/>
      <c r="F102" s="263"/>
      <c r="G102" s="263"/>
    </row>
    <row r="103" spans="1:7" s="86" customFormat="1" ht="15" customHeight="1" hidden="1">
      <c r="A103" s="99"/>
      <c r="B103" s="317"/>
      <c r="C103" s="317"/>
      <c r="D103" s="74" t="s">
        <v>38</v>
      </c>
      <c r="E103" s="84"/>
      <c r="F103" s="263"/>
      <c r="G103" s="263"/>
    </row>
    <row r="104" spans="1:7" s="86" customFormat="1" ht="15" customHeight="1" hidden="1">
      <c r="A104" s="99"/>
      <c r="B104" s="317"/>
      <c r="C104" s="208"/>
      <c r="D104" s="74" t="s">
        <v>39</v>
      </c>
      <c r="E104" s="84"/>
      <c r="F104" s="250"/>
      <c r="G104" s="250"/>
    </row>
    <row r="105" spans="1:7" s="86" customFormat="1" ht="15" customHeight="1" hidden="1">
      <c r="A105" s="99"/>
      <c r="B105" s="317"/>
      <c r="C105" s="237">
        <v>4120</v>
      </c>
      <c r="D105" s="74" t="s">
        <v>44</v>
      </c>
      <c r="E105" s="76"/>
      <c r="F105" s="262"/>
      <c r="G105" s="262"/>
    </row>
    <row r="106" spans="1:7" s="86" customFormat="1" ht="15" customHeight="1" hidden="1">
      <c r="A106" s="99"/>
      <c r="B106" s="317"/>
      <c r="C106" s="317"/>
      <c r="D106" s="74" t="s">
        <v>38</v>
      </c>
      <c r="E106" s="84"/>
      <c r="F106" s="263"/>
      <c r="G106" s="263"/>
    </row>
    <row r="107" spans="1:7" s="86" customFormat="1" ht="15" customHeight="1" hidden="1">
      <c r="A107" s="99"/>
      <c r="B107" s="317"/>
      <c r="C107" s="208"/>
      <c r="D107" s="74" t="s">
        <v>39</v>
      </c>
      <c r="E107" s="84"/>
      <c r="F107" s="250"/>
      <c r="G107" s="250"/>
    </row>
    <row r="108" spans="1:7" s="86" customFormat="1" ht="15" customHeight="1" hidden="1">
      <c r="A108" s="99"/>
      <c r="B108" s="317"/>
      <c r="C108" s="237">
        <v>4140</v>
      </c>
      <c r="D108" s="74" t="s">
        <v>40</v>
      </c>
      <c r="E108" s="76"/>
      <c r="F108" s="262"/>
      <c r="G108" s="262"/>
    </row>
    <row r="109" spans="1:7" s="86" customFormat="1" ht="15" customHeight="1" hidden="1">
      <c r="A109" s="99"/>
      <c r="B109" s="317"/>
      <c r="C109" s="317"/>
      <c r="D109" s="74" t="s">
        <v>37</v>
      </c>
      <c r="E109" s="84"/>
      <c r="F109" s="263"/>
      <c r="G109" s="263"/>
    </row>
    <row r="110" spans="1:7" s="86" customFormat="1" ht="15" customHeight="1" hidden="1">
      <c r="A110" s="99"/>
      <c r="B110" s="317"/>
      <c r="C110" s="317"/>
      <c r="D110" s="74" t="s">
        <v>38</v>
      </c>
      <c r="E110" s="84"/>
      <c r="F110" s="263"/>
      <c r="G110" s="263"/>
    </row>
    <row r="111" spans="1:7" s="86" customFormat="1" ht="15" customHeight="1" hidden="1">
      <c r="A111" s="99"/>
      <c r="B111" s="317"/>
      <c r="C111" s="208"/>
      <c r="D111" s="74" t="s">
        <v>39</v>
      </c>
      <c r="E111" s="84"/>
      <c r="F111" s="250"/>
      <c r="G111" s="250"/>
    </row>
    <row r="112" spans="1:7" s="86" customFormat="1" ht="15" customHeight="1" hidden="1">
      <c r="A112" s="99"/>
      <c r="B112" s="317"/>
      <c r="C112" s="237">
        <v>4210</v>
      </c>
      <c r="D112" s="209" t="s">
        <v>11</v>
      </c>
      <c r="E112" s="209"/>
      <c r="F112" s="319"/>
      <c r="G112" s="321"/>
    </row>
    <row r="113" spans="1:7" s="86" customFormat="1" ht="15" customHeight="1" hidden="1">
      <c r="A113" s="99"/>
      <c r="B113" s="317"/>
      <c r="C113" s="317"/>
      <c r="D113" s="85" t="s">
        <v>39</v>
      </c>
      <c r="E113" s="84"/>
      <c r="F113" s="320"/>
      <c r="G113" s="319"/>
    </row>
    <row r="114" spans="1:7" s="86" customFormat="1" ht="25.5" customHeight="1">
      <c r="A114" s="99"/>
      <c r="B114" s="317"/>
      <c r="C114" s="151">
        <v>4440</v>
      </c>
      <c r="D114" s="324" t="s">
        <v>216</v>
      </c>
      <c r="E114" s="325"/>
      <c r="F114" s="152">
        <v>242</v>
      </c>
      <c r="G114" s="152">
        <v>0</v>
      </c>
    </row>
    <row r="115" spans="1:7" s="86" customFormat="1" ht="15" customHeight="1">
      <c r="A115" s="99"/>
      <c r="B115" s="79"/>
      <c r="C115" s="219" t="s">
        <v>217</v>
      </c>
      <c r="D115" s="219"/>
      <c r="E115" s="243"/>
      <c r="F115" s="88">
        <f>SUM(F93:F114)</f>
        <v>242</v>
      </c>
      <c r="G115" s="88">
        <f>SUM(G93:G114)</f>
        <v>0</v>
      </c>
    </row>
    <row r="116" spans="1:7" s="86" customFormat="1" ht="15" customHeight="1" hidden="1">
      <c r="A116" s="99"/>
      <c r="B116" s="237">
        <v>80120</v>
      </c>
      <c r="C116" s="323">
        <v>4440</v>
      </c>
      <c r="D116" s="324" t="s">
        <v>60</v>
      </c>
      <c r="E116" s="325"/>
      <c r="F116" s="333"/>
      <c r="G116" s="319"/>
    </row>
    <row r="117" spans="1:7" s="86" customFormat="1" ht="15" customHeight="1" hidden="1">
      <c r="A117" s="99"/>
      <c r="B117" s="208"/>
      <c r="C117" s="327"/>
      <c r="D117" s="95" t="s">
        <v>38</v>
      </c>
      <c r="E117" s="104"/>
      <c r="F117" s="334"/>
      <c r="G117" s="322"/>
    </row>
    <row r="118" spans="1:7" s="86" customFormat="1" ht="15" customHeight="1" hidden="1">
      <c r="A118" s="99"/>
      <c r="B118" s="79"/>
      <c r="C118" s="219" t="s">
        <v>130</v>
      </c>
      <c r="D118" s="219"/>
      <c r="E118" s="243"/>
      <c r="F118" s="102">
        <f>SUM(F116)</f>
        <v>0</v>
      </c>
      <c r="G118" s="102">
        <f>SUM(G116)</f>
        <v>0</v>
      </c>
    </row>
    <row r="119" spans="1:10" s="86" customFormat="1" ht="15" customHeight="1">
      <c r="A119" s="90">
        <v>801</v>
      </c>
      <c r="B119" s="335" t="s">
        <v>7</v>
      </c>
      <c r="C119" s="335"/>
      <c r="D119" s="335"/>
      <c r="E119" s="335"/>
      <c r="F119" s="91">
        <f>SUM(F49+F55+F63+F92+F115+F118)</f>
        <v>38093</v>
      </c>
      <c r="G119" s="91">
        <f>SUM(G49+G55+G63+G92+G115+G118)</f>
        <v>63651</v>
      </c>
      <c r="J119" s="110"/>
    </row>
    <row r="120" spans="1:7" s="86" customFormat="1" ht="15" customHeight="1" hidden="1">
      <c r="A120" s="336">
        <v>854</v>
      </c>
      <c r="B120" s="237">
        <v>85401</v>
      </c>
      <c r="C120" s="323">
        <v>4440</v>
      </c>
      <c r="D120" s="324" t="s">
        <v>60</v>
      </c>
      <c r="E120" s="325"/>
      <c r="F120" s="96"/>
      <c r="G120" s="96"/>
    </row>
    <row r="121" spans="1:7" s="86" customFormat="1" ht="15" customHeight="1" hidden="1">
      <c r="A121" s="337"/>
      <c r="B121" s="238"/>
      <c r="C121" s="327"/>
      <c r="D121" s="85" t="s">
        <v>37</v>
      </c>
      <c r="E121" s="104">
        <v>409</v>
      </c>
      <c r="F121" s="262"/>
      <c r="G121" s="262"/>
    </row>
    <row r="122" spans="1:7" s="86" customFormat="1" ht="15" customHeight="1" hidden="1">
      <c r="A122" s="338"/>
      <c r="B122" s="238"/>
      <c r="C122" s="327"/>
      <c r="D122" s="95" t="s">
        <v>38</v>
      </c>
      <c r="E122" s="103">
        <v>134</v>
      </c>
      <c r="F122" s="331"/>
      <c r="G122" s="331"/>
    </row>
    <row r="123" spans="1:7" s="86" customFormat="1" ht="15" customHeight="1" hidden="1">
      <c r="A123" s="339"/>
      <c r="B123" s="239"/>
      <c r="C123" s="317"/>
      <c r="D123" s="85" t="s">
        <v>39</v>
      </c>
      <c r="E123" s="103">
        <v>15</v>
      </c>
      <c r="F123" s="298"/>
      <c r="G123" s="298"/>
    </row>
    <row r="124" spans="1:7" s="86" customFormat="1" ht="15" customHeight="1" hidden="1">
      <c r="A124" s="108"/>
      <c r="B124" s="242" t="s">
        <v>129</v>
      </c>
      <c r="C124" s="328"/>
      <c r="D124" s="328"/>
      <c r="E124" s="329"/>
      <c r="F124" s="109">
        <f>SUM(F121)</f>
        <v>0</v>
      </c>
      <c r="G124" s="109">
        <f>SUM(G121)</f>
        <v>0</v>
      </c>
    </row>
    <row r="125" spans="1:7" s="86" customFormat="1" ht="15" customHeight="1" hidden="1">
      <c r="A125" s="336">
        <v>854</v>
      </c>
      <c r="B125" s="237">
        <v>85415</v>
      </c>
      <c r="C125" s="237">
        <v>3260</v>
      </c>
      <c r="D125" s="74" t="s">
        <v>66</v>
      </c>
      <c r="E125" s="76"/>
      <c r="F125" s="262"/>
      <c r="G125" s="262"/>
    </row>
    <row r="126" spans="1:7" s="86" customFormat="1" ht="15" customHeight="1" hidden="1">
      <c r="A126" s="340"/>
      <c r="B126" s="317"/>
      <c r="C126" s="317"/>
      <c r="D126" s="74" t="s">
        <v>138</v>
      </c>
      <c r="E126" s="84"/>
      <c r="F126" s="263"/>
      <c r="G126" s="263"/>
    </row>
    <row r="127" spans="1:7" s="86" customFormat="1" ht="15" customHeight="1" hidden="1">
      <c r="A127" s="100"/>
      <c r="B127" s="79"/>
      <c r="C127" s="219" t="s">
        <v>118</v>
      </c>
      <c r="D127" s="219"/>
      <c r="E127" s="243"/>
      <c r="F127" s="88">
        <f>SUM(F125:F126)</f>
        <v>0</v>
      </c>
      <c r="G127" s="88">
        <f>SUM(G125:G126)</f>
        <v>0</v>
      </c>
    </row>
    <row r="128" spans="1:8" s="86" customFormat="1" ht="15" customHeight="1" hidden="1">
      <c r="A128" s="90">
        <v>854</v>
      </c>
      <c r="B128" s="335" t="s">
        <v>119</v>
      </c>
      <c r="C128" s="335"/>
      <c r="D128" s="335"/>
      <c r="E128" s="335"/>
      <c r="F128" s="91">
        <f>SUM(F124+F127)</f>
        <v>0</v>
      </c>
      <c r="G128" s="91">
        <f>SUM(G124+G127)</f>
        <v>0</v>
      </c>
      <c r="H128" s="92"/>
    </row>
    <row r="129" spans="1:7" ht="15" customHeight="1">
      <c r="A129" s="341" t="s">
        <v>51</v>
      </c>
      <c r="B129" s="217"/>
      <c r="C129" s="217"/>
      <c r="D129" s="217"/>
      <c r="E129" s="218"/>
      <c r="F129" s="93">
        <f>SUM(F119+F128)</f>
        <v>38093</v>
      </c>
      <c r="G129" s="93">
        <f>SUM(G119+G128)</f>
        <v>63651</v>
      </c>
    </row>
    <row r="130" spans="1:7" ht="12.75">
      <c r="A130" s="342"/>
      <c r="B130" s="343"/>
      <c r="C130" s="343"/>
      <c r="D130" s="343"/>
      <c r="E130" s="343"/>
      <c r="F130" s="343"/>
      <c r="G130" s="343"/>
    </row>
    <row r="131" spans="1:7" ht="41.25" customHeight="1">
      <c r="A131" s="210"/>
      <c r="B131" s="210"/>
      <c r="C131" s="210"/>
      <c r="D131" s="210"/>
      <c r="E131" s="210"/>
      <c r="F131" s="210"/>
      <c r="G131" s="210"/>
    </row>
    <row r="132" spans="1:8" ht="29.25" customHeight="1">
      <c r="A132" s="210"/>
      <c r="B132" s="210"/>
      <c r="C132" s="210"/>
      <c r="D132" s="210"/>
      <c r="E132" s="210"/>
      <c r="F132" s="210"/>
      <c r="G132" s="210"/>
      <c r="H132" s="98"/>
    </row>
    <row r="133" spans="1:7" ht="51" customHeight="1">
      <c r="A133" s="210"/>
      <c r="B133" s="210"/>
      <c r="C133" s="210"/>
      <c r="D133" s="210"/>
      <c r="E133" s="210"/>
      <c r="F133" s="210"/>
      <c r="G133" s="210"/>
    </row>
    <row r="134" spans="2:3" ht="12.75">
      <c r="B134" s="94"/>
      <c r="C134" s="94"/>
    </row>
  </sheetData>
  <mergeCells count="146">
    <mergeCell ref="A131:G131"/>
    <mergeCell ref="A132:G132"/>
    <mergeCell ref="A133:G133"/>
    <mergeCell ref="B93:B114"/>
    <mergeCell ref="C127:E127"/>
    <mergeCell ref="B128:E128"/>
    <mergeCell ref="A129:E129"/>
    <mergeCell ref="A130:G130"/>
    <mergeCell ref="F121:F123"/>
    <mergeCell ref="G121:G123"/>
    <mergeCell ref="F125:F126"/>
    <mergeCell ref="G125:G126"/>
    <mergeCell ref="A120:A123"/>
    <mergeCell ref="B120:B123"/>
    <mergeCell ref="C120:C123"/>
    <mergeCell ref="D120:E120"/>
    <mergeCell ref="B124:E124"/>
    <mergeCell ref="A125:A126"/>
    <mergeCell ref="B125:B126"/>
    <mergeCell ref="C125:C126"/>
    <mergeCell ref="F116:F117"/>
    <mergeCell ref="G116:G117"/>
    <mergeCell ref="C118:E118"/>
    <mergeCell ref="B119:E119"/>
    <mergeCell ref="C115:E115"/>
    <mergeCell ref="B116:B117"/>
    <mergeCell ref="C116:C117"/>
    <mergeCell ref="D116:E116"/>
    <mergeCell ref="D114:E114"/>
    <mergeCell ref="G108:G111"/>
    <mergeCell ref="C112:C113"/>
    <mergeCell ref="D112:E112"/>
    <mergeCell ref="F112:F113"/>
    <mergeCell ref="G112:G113"/>
    <mergeCell ref="C108:C111"/>
    <mergeCell ref="F108:F111"/>
    <mergeCell ref="G101:G104"/>
    <mergeCell ref="C105:C107"/>
    <mergeCell ref="F105:F107"/>
    <mergeCell ref="G105:G107"/>
    <mergeCell ref="C101:C104"/>
    <mergeCell ref="F101:F104"/>
    <mergeCell ref="G93:G96"/>
    <mergeCell ref="C97:C98"/>
    <mergeCell ref="F97:F98"/>
    <mergeCell ref="G97:G98"/>
    <mergeCell ref="C92:E92"/>
    <mergeCell ref="C93:C96"/>
    <mergeCell ref="F93:F96"/>
    <mergeCell ref="C99:C100"/>
    <mergeCell ref="F99:F100"/>
    <mergeCell ref="C89:C91"/>
    <mergeCell ref="D89:E89"/>
    <mergeCell ref="F89:F91"/>
    <mergeCell ref="G89:G91"/>
    <mergeCell ref="C87:C88"/>
    <mergeCell ref="D87:E87"/>
    <mergeCell ref="F87:F88"/>
    <mergeCell ref="G87:G88"/>
    <mergeCell ref="D83:E83"/>
    <mergeCell ref="F83:F84"/>
    <mergeCell ref="G83:G84"/>
    <mergeCell ref="C85:C86"/>
    <mergeCell ref="F85:F86"/>
    <mergeCell ref="G85:G86"/>
    <mergeCell ref="G77:G79"/>
    <mergeCell ref="C80:C82"/>
    <mergeCell ref="D80:E80"/>
    <mergeCell ref="F80:F82"/>
    <mergeCell ref="G80:G82"/>
    <mergeCell ref="G71:G74"/>
    <mergeCell ref="C75:C76"/>
    <mergeCell ref="D75:E75"/>
    <mergeCell ref="F75:F76"/>
    <mergeCell ref="G75:G76"/>
    <mergeCell ref="C63:E63"/>
    <mergeCell ref="B64:B88"/>
    <mergeCell ref="C64:C65"/>
    <mergeCell ref="F64:F65"/>
    <mergeCell ref="C71:C74"/>
    <mergeCell ref="F71:F74"/>
    <mergeCell ref="C77:C79"/>
    <mergeCell ref="D77:E77"/>
    <mergeCell ref="F77:F79"/>
    <mergeCell ref="C83:C84"/>
    <mergeCell ref="G64:G65"/>
    <mergeCell ref="C66:C70"/>
    <mergeCell ref="F66:F70"/>
    <mergeCell ref="G66:G70"/>
    <mergeCell ref="C55:E55"/>
    <mergeCell ref="D56:E56"/>
    <mergeCell ref="D60:E60"/>
    <mergeCell ref="G50:G51"/>
    <mergeCell ref="C52:C54"/>
    <mergeCell ref="D52:E52"/>
    <mergeCell ref="F52:F54"/>
    <mergeCell ref="G52:G54"/>
    <mergeCell ref="C49:E49"/>
    <mergeCell ref="D50:E50"/>
    <mergeCell ref="F50:F51"/>
    <mergeCell ref="C45:C48"/>
    <mergeCell ref="D45:E45"/>
    <mergeCell ref="F45:F48"/>
    <mergeCell ref="G45:G48"/>
    <mergeCell ref="F34:F36"/>
    <mergeCell ref="G34:G36"/>
    <mergeCell ref="C37:C40"/>
    <mergeCell ref="D37:E37"/>
    <mergeCell ref="F37:F40"/>
    <mergeCell ref="G37:G40"/>
    <mergeCell ref="F28:F29"/>
    <mergeCell ref="G28:G29"/>
    <mergeCell ref="C30:C33"/>
    <mergeCell ref="D30:E30"/>
    <mergeCell ref="F30:F33"/>
    <mergeCell ref="G30:G33"/>
    <mergeCell ref="F22:F25"/>
    <mergeCell ref="G22:G25"/>
    <mergeCell ref="C26:C27"/>
    <mergeCell ref="D26:E26"/>
    <mergeCell ref="F26:F27"/>
    <mergeCell ref="G26:G27"/>
    <mergeCell ref="F14:F17"/>
    <mergeCell ref="G14:G17"/>
    <mergeCell ref="C18:C21"/>
    <mergeCell ref="F18:F21"/>
    <mergeCell ref="G18:G21"/>
    <mergeCell ref="F7:F10"/>
    <mergeCell ref="G7:G10"/>
    <mergeCell ref="C11:C13"/>
    <mergeCell ref="F11:F13"/>
    <mergeCell ref="G11:G13"/>
    <mergeCell ref="D5:E5"/>
    <mergeCell ref="D6:E6"/>
    <mergeCell ref="B7:B48"/>
    <mergeCell ref="C7:C10"/>
    <mergeCell ref="C14:C17"/>
    <mergeCell ref="C22:C25"/>
    <mergeCell ref="C28:C29"/>
    <mergeCell ref="D28:E28"/>
    <mergeCell ref="C34:C36"/>
    <mergeCell ref="D34:E34"/>
    <mergeCell ref="E1:G1"/>
    <mergeCell ref="A2:D2"/>
    <mergeCell ref="E3:F3"/>
    <mergeCell ref="A4:G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6"/>
  <sheetViews>
    <sheetView workbookViewId="0" topLeftCell="A4">
      <selection activeCell="D42" sqref="D42"/>
    </sheetView>
  </sheetViews>
  <sheetFormatPr defaultColWidth="9.00390625" defaultRowHeight="12.75"/>
  <cols>
    <col min="1" max="1" width="4.25390625" style="80" customWidth="1"/>
    <col min="2" max="2" width="5.125" style="80" customWidth="1"/>
    <col min="3" max="3" width="5.75390625" style="80" customWidth="1"/>
    <col min="4" max="4" width="41.25390625" style="80" customWidth="1"/>
    <col min="5" max="5" width="7.125" style="80" customWidth="1"/>
    <col min="6" max="6" width="11.375" style="80" customWidth="1"/>
    <col min="7" max="7" width="11.125" style="80" customWidth="1"/>
    <col min="8" max="16384" width="9.125" style="82" customWidth="1"/>
  </cols>
  <sheetData>
    <row r="1" spans="1:8" ht="12.75">
      <c r="A1" s="81"/>
      <c r="B1" s="81"/>
      <c r="C1" s="81"/>
      <c r="D1" s="81"/>
      <c r="E1" s="240" t="s">
        <v>236</v>
      </c>
      <c r="F1" s="314"/>
      <c r="G1" s="314"/>
      <c r="H1" s="98"/>
    </row>
    <row r="2" spans="1:7" ht="12.75">
      <c r="A2" s="244" t="s">
        <v>246</v>
      </c>
      <c r="B2" s="244"/>
      <c r="C2" s="244"/>
      <c r="D2" s="314"/>
      <c r="E2" s="81"/>
      <c r="F2" s="81"/>
      <c r="G2" s="81"/>
    </row>
    <row r="3" spans="1:8" ht="14.25" customHeight="1">
      <c r="A3" s="82"/>
      <c r="B3" s="98"/>
      <c r="C3" s="98"/>
      <c r="D3" s="98"/>
      <c r="E3" s="241" t="s">
        <v>6</v>
      </c>
      <c r="F3" s="315"/>
      <c r="G3" s="98"/>
      <c r="H3" s="98"/>
    </row>
    <row r="4" spans="1:7" ht="51.75" customHeight="1">
      <c r="A4" s="244" t="s">
        <v>177</v>
      </c>
      <c r="B4" s="244"/>
      <c r="C4" s="244"/>
      <c r="D4" s="244"/>
      <c r="E4" s="244"/>
      <c r="F4" s="244"/>
      <c r="G4" s="244"/>
    </row>
    <row r="5" spans="1:7" ht="18" customHeight="1">
      <c r="A5" s="83" t="s">
        <v>0</v>
      </c>
      <c r="B5" s="83" t="s">
        <v>5</v>
      </c>
      <c r="C5" s="83" t="s">
        <v>1</v>
      </c>
      <c r="D5" s="242" t="s">
        <v>2</v>
      </c>
      <c r="E5" s="243"/>
      <c r="F5" s="83" t="s">
        <v>3</v>
      </c>
      <c r="G5" s="83" t="s">
        <v>4</v>
      </c>
    </row>
    <row r="6" spans="1:7" ht="12.75">
      <c r="A6" s="79">
        <v>1</v>
      </c>
      <c r="B6" s="79">
        <v>2</v>
      </c>
      <c r="C6" s="79">
        <v>3</v>
      </c>
      <c r="D6" s="316">
        <v>4</v>
      </c>
      <c r="E6" s="224"/>
      <c r="F6" s="79">
        <v>5</v>
      </c>
      <c r="G6" s="79">
        <v>6</v>
      </c>
    </row>
    <row r="7" spans="1:7" ht="15" customHeight="1" hidden="1">
      <c r="A7" s="77">
        <v>801</v>
      </c>
      <c r="B7" s="305">
        <v>80101</v>
      </c>
      <c r="C7" s="305">
        <v>3020</v>
      </c>
      <c r="D7" s="28" t="s">
        <v>56</v>
      </c>
      <c r="E7" s="34"/>
      <c r="F7" s="262"/>
      <c r="G7" s="262"/>
    </row>
    <row r="8" spans="1:7" ht="15" customHeight="1" hidden="1">
      <c r="A8" s="99"/>
      <c r="B8" s="289"/>
      <c r="C8" s="289"/>
      <c r="D8" s="28" t="s">
        <v>37</v>
      </c>
      <c r="E8" s="32"/>
      <c r="F8" s="263"/>
      <c r="G8" s="225"/>
    </row>
    <row r="9" spans="1:7" ht="15" customHeight="1" hidden="1">
      <c r="A9" s="99"/>
      <c r="B9" s="289"/>
      <c r="C9" s="289"/>
      <c r="D9" s="28" t="s">
        <v>38</v>
      </c>
      <c r="E9" s="32"/>
      <c r="F9" s="263"/>
      <c r="G9" s="225"/>
    </row>
    <row r="10" spans="1:7" ht="15" customHeight="1" hidden="1">
      <c r="A10" s="99"/>
      <c r="B10" s="289"/>
      <c r="C10" s="306"/>
      <c r="D10" s="28" t="s">
        <v>39</v>
      </c>
      <c r="E10" s="32"/>
      <c r="F10" s="250"/>
      <c r="G10" s="318"/>
    </row>
    <row r="11" spans="1:7" ht="15" customHeight="1" hidden="1">
      <c r="A11" s="99"/>
      <c r="B11" s="289"/>
      <c r="C11" s="305">
        <v>4010</v>
      </c>
      <c r="D11" s="28" t="s">
        <v>42</v>
      </c>
      <c r="E11" s="34"/>
      <c r="F11" s="262"/>
      <c r="G11" s="262"/>
    </row>
    <row r="12" spans="1:7" ht="15" customHeight="1" hidden="1">
      <c r="A12" s="99"/>
      <c r="B12" s="289"/>
      <c r="C12" s="289"/>
      <c r="D12" s="28" t="s">
        <v>37</v>
      </c>
      <c r="E12" s="32"/>
      <c r="F12" s="263"/>
      <c r="G12" s="263"/>
    </row>
    <row r="13" spans="1:7" ht="15" customHeight="1" hidden="1">
      <c r="A13" s="99"/>
      <c r="B13" s="289"/>
      <c r="C13" s="289"/>
      <c r="D13" s="28" t="s">
        <v>38</v>
      </c>
      <c r="E13" s="32"/>
      <c r="F13" s="263"/>
      <c r="G13" s="263"/>
    </row>
    <row r="14" spans="1:7" ht="15" customHeight="1" hidden="1">
      <c r="A14" s="99"/>
      <c r="B14" s="289"/>
      <c r="C14" s="305">
        <v>4110</v>
      </c>
      <c r="D14" s="28" t="s">
        <v>43</v>
      </c>
      <c r="E14" s="34"/>
      <c r="F14" s="262"/>
      <c r="G14" s="262"/>
    </row>
    <row r="15" spans="1:7" ht="15" customHeight="1" hidden="1">
      <c r="A15" s="99"/>
      <c r="B15" s="289"/>
      <c r="C15" s="289"/>
      <c r="D15" s="28" t="s">
        <v>37</v>
      </c>
      <c r="E15" s="32"/>
      <c r="F15" s="263"/>
      <c r="G15" s="263"/>
    </row>
    <row r="16" spans="1:7" ht="15" customHeight="1" hidden="1">
      <c r="A16" s="99"/>
      <c r="B16" s="289"/>
      <c r="C16" s="289"/>
      <c r="D16" s="28" t="s">
        <v>38</v>
      </c>
      <c r="E16" s="32"/>
      <c r="F16" s="263"/>
      <c r="G16" s="263"/>
    </row>
    <row r="17" spans="1:7" ht="15" customHeight="1" hidden="1">
      <c r="A17" s="99"/>
      <c r="B17" s="289"/>
      <c r="C17" s="306"/>
      <c r="D17" s="28" t="s">
        <v>39</v>
      </c>
      <c r="E17" s="32"/>
      <c r="F17" s="250"/>
      <c r="G17" s="250"/>
    </row>
    <row r="18" spans="1:7" ht="15" customHeight="1" hidden="1">
      <c r="A18" s="99"/>
      <c r="B18" s="289"/>
      <c r="C18" s="305">
        <v>4120</v>
      </c>
      <c r="D18" s="28" t="s">
        <v>44</v>
      </c>
      <c r="E18" s="34"/>
      <c r="F18" s="262"/>
      <c r="G18" s="262"/>
    </row>
    <row r="19" spans="1:7" ht="15" customHeight="1" hidden="1">
      <c r="A19" s="99"/>
      <c r="B19" s="289"/>
      <c r="C19" s="289"/>
      <c r="D19" s="28" t="s">
        <v>37</v>
      </c>
      <c r="E19" s="32"/>
      <c r="F19" s="263"/>
      <c r="G19" s="263"/>
    </row>
    <row r="20" spans="1:7" ht="15" customHeight="1" hidden="1">
      <c r="A20" s="99"/>
      <c r="B20" s="289"/>
      <c r="C20" s="289"/>
      <c r="D20" s="28" t="s">
        <v>38</v>
      </c>
      <c r="E20" s="32"/>
      <c r="F20" s="263"/>
      <c r="G20" s="263"/>
    </row>
    <row r="21" spans="1:7" ht="15" customHeight="1" hidden="1">
      <c r="A21" s="99"/>
      <c r="B21" s="289"/>
      <c r="C21" s="306"/>
      <c r="D21" s="28" t="s">
        <v>39</v>
      </c>
      <c r="E21" s="32"/>
      <c r="F21" s="250"/>
      <c r="G21" s="250"/>
    </row>
    <row r="22" spans="1:7" ht="15" customHeight="1" hidden="1">
      <c r="A22" s="99">
        <v>801</v>
      </c>
      <c r="B22" s="289"/>
      <c r="C22" s="305">
        <v>4140</v>
      </c>
      <c r="D22" s="28" t="s">
        <v>40</v>
      </c>
      <c r="E22" s="34"/>
      <c r="F22" s="262"/>
      <c r="G22" s="262"/>
    </row>
    <row r="23" spans="1:7" ht="23.25" customHeight="1" hidden="1">
      <c r="A23" s="99"/>
      <c r="B23" s="289"/>
      <c r="C23" s="289"/>
      <c r="D23" s="28" t="s">
        <v>116</v>
      </c>
      <c r="E23" s="32"/>
      <c r="F23" s="263"/>
      <c r="G23" s="263"/>
    </row>
    <row r="24" spans="1:7" ht="11.25" customHeight="1" hidden="1">
      <c r="A24" s="99"/>
      <c r="B24" s="289"/>
      <c r="C24" s="289"/>
      <c r="D24" s="28" t="s">
        <v>38</v>
      </c>
      <c r="E24" s="32"/>
      <c r="F24" s="263"/>
      <c r="G24" s="263"/>
    </row>
    <row r="25" spans="1:7" ht="10.5" customHeight="1" hidden="1">
      <c r="A25" s="99"/>
      <c r="B25" s="289"/>
      <c r="C25" s="306"/>
      <c r="D25" s="28" t="s">
        <v>39</v>
      </c>
      <c r="E25" s="32"/>
      <c r="F25" s="250"/>
      <c r="G25" s="250"/>
    </row>
    <row r="26" spans="1:7" s="86" customFormat="1" ht="15" customHeight="1" hidden="1">
      <c r="A26" s="99"/>
      <c r="B26" s="289"/>
      <c r="C26" s="305">
        <v>4210</v>
      </c>
      <c r="D26" s="287" t="s">
        <v>11</v>
      </c>
      <c r="E26" s="287"/>
      <c r="F26" s="319"/>
      <c r="G26" s="321"/>
    </row>
    <row r="27" spans="1:7" s="86" customFormat="1" ht="15" customHeight="1" hidden="1">
      <c r="A27" s="99"/>
      <c r="B27" s="289"/>
      <c r="C27" s="289"/>
      <c r="D27" s="31" t="s">
        <v>117</v>
      </c>
      <c r="E27" s="32"/>
      <c r="F27" s="320"/>
      <c r="G27" s="319"/>
    </row>
    <row r="28" spans="1:7" s="86" customFormat="1" ht="15" customHeight="1" hidden="1">
      <c r="A28" s="99"/>
      <c r="B28" s="289"/>
      <c r="C28" s="305">
        <v>4240</v>
      </c>
      <c r="D28" s="287" t="s">
        <v>46</v>
      </c>
      <c r="E28" s="287"/>
      <c r="F28" s="319"/>
      <c r="G28" s="321"/>
    </row>
    <row r="29" spans="1:7" s="86" customFormat="1" ht="15" customHeight="1" hidden="1">
      <c r="A29" s="99"/>
      <c r="B29" s="289"/>
      <c r="C29" s="289"/>
      <c r="D29" s="31" t="s">
        <v>37</v>
      </c>
      <c r="E29" s="32"/>
      <c r="F29" s="320"/>
      <c r="G29" s="319"/>
    </row>
    <row r="30" spans="1:7" s="86" customFormat="1" ht="15" customHeight="1" hidden="1">
      <c r="A30" s="99"/>
      <c r="B30" s="289"/>
      <c r="C30" s="289">
        <v>3240</v>
      </c>
      <c r="D30" s="31" t="s">
        <v>59</v>
      </c>
      <c r="E30" s="32"/>
      <c r="F30" s="319"/>
      <c r="G30" s="319">
        <v>0</v>
      </c>
    </row>
    <row r="31" spans="1:7" s="86" customFormat="1" ht="13.5" customHeight="1" hidden="1">
      <c r="A31" s="99"/>
      <c r="B31" s="289"/>
      <c r="C31" s="306"/>
      <c r="D31" s="31" t="s">
        <v>241</v>
      </c>
      <c r="E31" s="32"/>
      <c r="F31" s="322"/>
      <c r="G31" s="322"/>
    </row>
    <row r="32" spans="1:7" s="86" customFormat="1" ht="15" customHeight="1">
      <c r="A32" s="99"/>
      <c r="B32" s="289"/>
      <c r="C32" s="305">
        <v>4270</v>
      </c>
      <c r="D32" s="287" t="s">
        <v>18</v>
      </c>
      <c r="E32" s="287"/>
      <c r="F32" s="319">
        <v>5000</v>
      </c>
      <c r="G32" s="321"/>
    </row>
    <row r="33" spans="1:7" s="86" customFormat="1" ht="15" customHeight="1">
      <c r="A33" s="99"/>
      <c r="B33" s="289"/>
      <c r="C33" s="289"/>
      <c r="D33" s="28" t="s">
        <v>239</v>
      </c>
      <c r="E33" s="36">
        <v>-35000</v>
      </c>
      <c r="F33" s="320"/>
      <c r="G33" s="319"/>
    </row>
    <row r="34" spans="1:7" s="86" customFormat="1" ht="15" customHeight="1" hidden="1">
      <c r="A34" s="99"/>
      <c r="B34" s="289"/>
      <c r="C34" s="289"/>
      <c r="D34" s="31" t="s">
        <v>38</v>
      </c>
      <c r="E34" s="32"/>
      <c r="F34" s="320"/>
      <c r="G34" s="319"/>
    </row>
    <row r="35" spans="1:7" s="86" customFormat="1" ht="15" customHeight="1" hidden="1">
      <c r="A35" s="99"/>
      <c r="B35" s="289"/>
      <c r="C35" s="289"/>
      <c r="D35" s="31" t="s">
        <v>39</v>
      </c>
      <c r="E35" s="32"/>
      <c r="F35" s="320"/>
      <c r="G35" s="319"/>
    </row>
    <row r="36" spans="1:7" s="86" customFormat="1" ht="15" customHeight="1">
      <c r="A36" s="99"/>
      <c r="B36" s="289"/>
      <c r="C36" s="30"/>
      <c r="D36" s="31" t="s">
        <v>253</v>
      </c>
      <c r="E36" s="32">
        <v>30000</v>
      </c>
      <c r="F36" s="164"/>
      <c r="G36" s="152"/>
    </row>
    <row r="37" spans="1:7" s="86" customFormat="1" ht="15" customHeight="1">
      <c r="A37" s="99"/>
      <c r="B37" s="289"/>
      <c r="C37" s="305">
        <v>4210</v>
      </c>
      <c r="D37" s="287" t="s">
        <v>11</v>
      </c>
      <c r="E37" s="287"/>
      <c r="F37" s="319"/>
      <c r="G37" s="319">
        <v>20000</v>
      </c>
    </row>
    <row r="38" spans="1:7" s="86" customFormat="1" ht="24" customHeight="1">
      <c r="A38" s="99"/>
      <c r="B38" s="289"/>
      <c r="C38" s="289"/>
      <c r="D38" s="28" t="s">
        <v>238</v>
      </c>
      <c r="E38" s="32"/>
      <c r="F38" s="320"/>
      <c r="G38" s="320"/>
    </row>
    <row r="39" spans="1:7" s="86" customFormat="1" ht="15" customHeight="1" hidden="1">
      <c r="A39" s="99"/>
      <c r="B39" s="289"/>
      <c r="C39" s="289"/>
      <c r="D39" s="28" t="s">
        <v>38</v>
      </c>
      <c r="E39" s="32"/>
      <c r="F39" s="320"/>
      <c r="G39" s="320"/>
    </row>
    <row r="40" spans="1:7" s="86" customFormat="1" ht="15" customHeight="1" hidden="1">
      <c r="A40" s="99"/>
      <c r="B40" s="289"/>
      <c r="C40" s="306"/>
      <c r="D40" s="31" t="s">
        <v>39</v>
      </c>
      <c r="E40" s="32"/>
      <c r="F40" s="318"/>
      <c r="G40" s="322"/>
    </row>
    <row r="41" spans="1:7" s="86" customFormat="1" ht="15" customHeight="1">
      <c r="A41" s="99"/>
      <c r="B41" s="289"/>
      <c r="C41" s="291">
        <v>4300</v>
      </c>
      <c r="D41" s="285" t="s">
        <v>8</v>
      </c>
      <c r="E41" s="286"/>
      <c r="F41" s="262"/>
      <c r="G41" s="262">
        <v>15000</v>
      </c>
    </row>
    <row r="42" spans="1:7" s="86" customFormat="1" ht="23.25" customHeight="1">
      <c r="A42" s="99"/>
      <c r="B42" s="289"/>
      <c r="C42" s="289"/>
      <c r="D42" s="31" t="s">
        <v>237</v>
      </c>
      <c r="E42" s="32"/>
      <c r="F42" s="225"/>
      <c r="G42" s="225"/>
    </row>
    <row r="43" spans="1:7" s="86" customFormat="1" ht="15" customHeight="1" hidden="1">
      <c r="A43" s="99"/>
      <c r="B43" s="289"/>
      <c r="C43" s="289"/>
      <c r="D43" s="28" t="s">
        <v>38</v>
      </c>
      <c r="E43" s="32"/>
      <c r="F43" s="225"/>
      <c r="G43" s="225"/>
    </row>
    <row r="44" spans="1:7" s="86" customFormat="1" ht="15" customHeight="1" hidden="1">
      <c r="A44" s="99"/>
      <c r="B44" s="289"/>
      <c r="C44" s="289"/>
      <c r="D44" s="31" t="s">
        <v>39</v>
      </c>
      <c r="E44" s="32"/>
      <c r="F44" s="318"/>
      <c r="G44" s="318"/>
    </row>
    <row r="45" spans="1:7" s="86" customFormat="1" ht="15" customHeight="1" hidden="1">
      <c r="A45" s="99"/>
      <c r="B45" s="289"/>
      <c r="C45" s="291">
        <v>4440</v>
      </c>
      <c r="D45" s="285" t="s">
        <v>60</v>
      </c>
      <c r="E45" s="286"/>
      <c r="F45" s="319">
        <v>0</v>
      </c>
      <c r="G45" s="319">
        <v>0</v>
      </c>
    </row>
    <row r="46" spans="1:7" s="86" customFormat="1" ht="14.25" customHeight="1" hidden="1">
      <c r="A46" s="99"/>
      <c r="B46" s="289"/>
      <c r="C46" s="274"/>
      <c r="D46" s="31" t="s">
        <v>37</v>
      </c>
      <c r="E46" s="71"/>
      <c r="F46" s="320"/>
      <c r="G46" s="320"/>
    </row>
    <row r="47" spans="1:7" s="86" customFormat="1" ht="14.25" customHeight="1" hidden="1">
      <c r="A47" s="99"/>
      <c r="B47" s="289"/>
      <c r="C47" s="274"/>
      <c r="D47" s="46" t="s">
        <v>136</v>
      </c>
      <c r="E47" s="36"/>
      <c r="F47" s="320"/>
      <c r="G47" s="320"/>
    </row>
    <row r="48" spans="1:9" s="86" customFormat="1" ht="13.5" customHeight="1" hidden="1">
      <c r="A48" s="99"/>
      <c r="B48" s="289"/>
      <c r="C48" s="289"/>
      <c r="D48" s="31" t="s">
        <v>137</v>
      </c>
      <c r="E48" s="36"/>
      <c r="F48" s="320"/>
      <c r="G48" s="320"/>
      <c r="I48" s="110"/>
    </row>
    <row r="49" spans="1:7" s="86" customFormat="1" ht="13.5" customHeight="1">
      <c r="A49" s="105"/>
      <c r="B49" s="79"/>
      <c r="C49" s="242" t="s">
        <v>10</v>
      </c>
      <c r="D49" s="219"/>
      <c r="E49" s="243"/>
      <c r="F49" s="88">
        <f>SUM(F30:F44)</f>
        <v>5000</v>
      </c>
      <c r="G49" s="88">
        <f>SUM(G30:G44)</f>
        <v>35000</v>
      </c>
    </row>
    <row r="50" spans="1:7" s="86" customFormat="1" ht="13.5" customHeight="1" hidden="1">
      <c r="A50" s="99"/>
      <c r="B50" s="78">
        <v>80103</v>
      </c>
      <c r="C50" s="344">
        <v>2540</v>
      </c>
      <c r="D50" s="248" t="s">
        <v>120</v>
      </c>
      <c r="E50" s="326"/>
      <c r="F50" s="319">
        <v>0</v>
      </c>
      <c r="G50" s="319">
        <v>0</v>
      </c>
    </row>
    <row r="51" spans="1:7" s="86" customFormat="1" ht="24.75" customHeight="1" hidden="1">
      <c r="A51" s="99"/>
      <c r="B51" s="78"/>
      <c r="C51" s="347"/>
      <c r="D51" s="74" t="s">
        <v>131</v>
      </c>
      <c r="E51" s="107"/>
      <c r="F51" s="322"/>
      <c r="G51" s="322"/>
    </row>
    <row r="52" spans="1:7" s="86" customFormat="1" ht="13.5" customHeight="1" hidden="1">
      <c r="A52" s="99"/>
      <c r="B52" s="78"/>
      <c r="C52" s="323">
        <v>4440</v>
      </c>
      <c r="D52" s="324" t="s">
        <v>60</v>
      </c>
      <c r="E52" s="325"/>
      <c r="F52" s="319">
        <v>0</v>
      </c>
      <c r="G52" s="319">
        <v>0</v>
      </c>
    </row>
    <row r="53" spans="1:7" s="86" customFormat="1" ht="13.5" customHeight="1" hidden="1">
      <c r="A53" s="99"/>
      <c r="B53" s="78"/>
      <c r="C53" s="327"/>
      <c r="D53" s="95" t="s">
        <v>38</v>
      </c>
      <c r="E53" s="103">
        <v>240</v>
      </c>
      <c r="F53" s="320"/>
      <c r="G53" s="320"/>
    </row>
    <row r="54" spans="1:7" s="86" customFormat="1" ht="13.5" customHeight="1" hidden="1">
      <c r="A54" s="99"/>
      <c r="B54" s="78"/>
      <c r="C54" s="317"/>
      <c r="D54" s="85" t="s">
        <v>39</v>
      </c>
      <c r="E54" s="103">
        <v>701</v>
      </c>
      <c r="F54" s="322"/>
      <c r="G54" s="322"/>
    </row>
    <row r="55" spans="1:7" s="86" customFormat="1" ht="13.5" customHeight="1" hidden="1">
      <c r="A55" s="105"/>
      <c r="B55" s="79"/>
      <c r="C55" s="242" t="s">
        <v>128</v>
      </c>
      <c r="D55" s="328"/>
      <c r="E55" s="329"/>
      <c r="F55" s="106">
        <f>SUM(F52)</f>
        <v>0</v>
      </c>
      <c r="G55" s="106">
        <f>SUM(G50+G52)</f>
        <v>0</v>
      </c>
    </row>
    <row r="56" spans="1:7" s="86" customFormat="1" ht="13.5" customHeight="1" hidden="1">
      <c r="A56" s="99"/>
      <c r="B56" s="78">
        <v>80104</v>
      </c>
      <c r="C56" s="344">
        <v>2540</v>
      </c>
      <c r="D56" s="248" t="s">
        <v>120</v>
      </c>
      <c r="E56" s="326"/>
      <c r="F56" s="319">
        <v>0</v>
      </c>
      <c r="G56" s="319">
        <v>0</v>
      </c>
    </row>
    <row r="57" spans="1:7" s="86" customFormat="1" ht="24.75" customHeight="1" hidden="1">
      <c r="A57" s="99"/>
      <c r="B57" s="78"/>
      <c r="C57" s="345"/>
      <c r="D57" s="85" t="s">
        <v>132</v>
      </c>
      <c r="E57" s="84">
        <v>-11000</v>
      </c>
      <c r="F57" s="320"/>
      <c r="G57" s="320"/>
    </row>
    <row r="58" spans="1:7" s="86" customFormat="1" ht="13.5" customHeight="1" hidden="1">
      <c r="A58" s="99"/>
      <c r="B58" s="78"/>
      <c r="C58" s="345"/>
      <c r="D58" s="85" t="s">
        <v>121</v>
      </c>
      <c r="E58" s="84">
        <v>-11000</v>
      </c>
      <c r="F58" s="320"/>
      <c r="G58" s="320"/>
    </row>
    <row r="59" spans="1:7" s="86" customFormat="1" ht="13.5" customHeight="1" hidden="1">
      <c r="A59" s="99"/>
      <c r="B59" s="78"/>
      <c r="C59" s="345"/>
      <c r="D59" s="85" t="s">
        <v>122</v>
      </c>
      <c r="E59" s="84">
        <v>-15800</v>
      </c>
      <c r="F59" s="320"/>
      <c r="G59" s="320"/>
    </row>
    <row r="60" spans="1:7" s="86" customFormat="1" ht="13.5" customHeight="1" hidden="1">
      <c r="A60" s="99"/>
      <c r="B60" s="78"/>
      <c r="C60" s="345"/>
      <c r="D60" s="85" t="s">
        <v>114</v>
      </c>
      <c r="E60" s="101">
        <v>-35700</v>
      </c>
      <c r="F60" s="320"/>
      <c r="G60" s="320"/>
    </row>
    <row r="61" spans="1:7" s="86" customFormat="1" ht="13.5" customHeight="1" hidden="1">
      <c r="A61" s="99"/>
      <c r="B61" s="78"/>
      <c r="C61" s="345"/>
      <c r="D61" s="85" t="s">
        <v>123</v>
      </c>
      <c r="E61" s="101">
        <v>5500</v>
      </c>
      <c r="F61" s="320"/>
      <c r="G61" s="320"/>
    </row>
    <row r="62" spans="1:7" s="86" customFormat="1" ht="13.5" customHeight="1" hidden="1">
      <c r="A62" s="99"/>
      <c r="B62" s="78"/>
      <c r="C62" s="345"/>
      <c r="D62" s="85" t="s">
        <v>124</v>
      </c>
      <c r="E62" s="101">
        <v>0</v>
      </c>
      <c r="F62" s="320"/>
      <c r="G62" s="320"/>
    </row>
    <row r="63" spans="1:7" s="86" customFormat="1" ht="13.5" customHeight="1" hidden="1">
      <c r="A63" s="99"/>
      <c r="B63" s="78"/>
      <c r="C63" s="345"/>
      <c r="D63" s="85" t="s">
        <v>125</v>
      </c>
      <c r="E63" s="101">
        <v>-1500</v>
      </c>
      <c r="F63" s="320"/>
      <c r="G63" s="320"/>
    </row>
    <row r="64" spans="1:7" s="86" customFormat="1" ht="13.5" customHeight="1" hidden="1">
      <c r="A64" s="99"/>
      <c r="B64" s="78"/>
      <c r="C64" s="346"/>
      <c r="D64" s="85" t="s">
        <v>126</v>
      </c>
      <c r="E64" s="101">
        <f>-4500-2000</f>
        <v>-6500</v>
      </c>
      <c r="F64" s="322"/>
      <c r="G64" s="322"/>
    </row>
    <row r="65" spans="1:7" s="86" customFormat="1" ht="15.75" customHeight="1" hidden="1">
      <c r="A65" s="99"/>
      <c r="B65" s="79"/>
      <c r="C65" s="242" t="s">
        <v>127</v>
      </c>
      <c r="D65" s="219"/>
      <c r="E65" s="243"/>
      <c r="F65" s="88">
        <f>SUM(F56)</f>
        <v>0</v>
      </c>
      <c r="G65" s="88">
        <f>SUM(G56)</f>
        <v>0</v>
      </c>
    </row>
    <row r="66" spans="1:7" s="86" customFormat="1" ht="15" customHeight="1" hidden="1">
      <c r="A66" s="99"/>
      <c r="B66" s="305">
        <v>80104</v>
      </c>
      <c r="C66" s="305">
        <v>3020</v>
      </c>
      <c r="D66" s="28" t="s">
        <v>41</v>
      </c>
      <c r="E66" s="34"/>
      <c r="F66" s="294"/>
      <c r="G66" s="299"/>
    </row>
    <row r="67" spans="1:7" s="86" customFormat="1" ht="15" customHeight="1" hidden="1">
      <c r="A67" s="99"/>
      <c r="B67" s="289"/>
      <c r="C67" s="289"/>
      <c r="D67" s="28" t="s">
        <v>47</v>
      </c>
      <c r="E67" s="32"/>
      <c r="F67" s="295"/>
      <c r="G67" s="301"/>
    </row>
    <row r="68" spans="1:7" s="86" customFormat="1" ht="15" customHeight="1" hidden="1">
      <c r="A68" s="99"/>
      <c r="B68" s="289"/>
      <c r="C68" s="305">
        <v>4010</v>
      </c>
      <c r="D68" s="28" t="s">
        <v>42</v>
      </c>
      <c r="E68" s="34"/>
      <c r="F68" s="294"/>
      <c r="G68" s="294"/>
    </row>
    <row r="69" spans="1:7" s="86" customFormat="1" ht="15" customHeight="1" hidden="1">
      <c r="A69" s="99"/>
      <c r="B69" s="289"/>
      <c r="C69" s="289"/>
      <c r="D69" s="28" t="s">
        <v>47</v>
      </c>
      <c r="E69" s="32"/>
      <c r="F69" s="295"/>
      <c r="G69" s="295"/>
    </row>
    <row r="70" spans="1:7" s="86" customFormat="1" ht="15" customHeight="1" hidden="1">
      <c r="A70" s="99"/>
      <c r="B70" s="289"/>
      <c r="C70" s="289"/>
      <c r="D70" s="28" t="s">
        <v>53</v>
      </c>
      <c r="E70" s="32"/>
      <c r="F70" s="295"/>
      <c r="G70" s="295"/>
    </row>
    <row r="71" spans="1:7" s="86" customFormat="1" ht="15" customHeight="1" hidden="1">
      <c r="A71" s="99"/>
      <c r="B71" s="289"/>
      <c r="C71" s="289"/>
      <c r="D71" s="28" t="s">
        <v>55</v>
      </c>
      <c r="E71" s="32"/>
      <c r="F71" s="295"/>
      <c r="G71" s="295"/>
    </row>
    <row r="72" spans="1:7" s="86" customFormat="1" ht="15" customHeight="1" hidden="1">
      <c r="A72" s="99"/>
      <c r="B72" s="289"/>
      <c r="C72" s="289"/>
      <c r="D72" s="28" t="s">
        <v>57</v>
      </c>
      <c r="E72" s="32"/>
      <c r="F72" s="295"/>
      <c r="G72" s="295"/>
    </row>
    <row r="73" spans="1:7" s="86" customFormat="1" ht="15" customHeight="1" hidden="1">
      <c r="A73" s="99"/>
      <c r="B73" s="289"/>
      <c r="C73" s="305">
        <v>4110</v>
      </c>
      <c r="D73" s="28" t="s">
        <v>43</v>
      </c>
      <c r="E73" s="34"/>
      <c r="F73" s="299"/>
      <c r="G73" s="294"/>
    </row>
    <row r="74" spans="1:7" s="86" customFormat="1" ht="15" customHeight="1" hidden="1">
      <c r="A74" s="99"/>
      <c r="B74" s="289"/>
      <c r="C74" s="289"/>
      <c r="D74" s="28" t="s">
        <v>53</v>
      </c>
      <c r="E74" s="146"/>
      <c r="F74" s="301"/>
      <c r="G74" s="295"/>
    </row>
    <row r="75" spans="1:7" s="86" customFormat="1" ht="15" customHeight="1" hidden="1">
      <c r="A75" s="99"/>
      <c r="B75" s="289"/>
      <c r="C75" s="289"/>
      <c r="D75" s="28" t="s">
        <v>55</v>
      </c>
      <c r="E75" s="146"/>
      <c r="F75" s="301"/>
      <c r="G75" s="295"/>
    </row>
    <row r="76" spans="1:7" s="86" customFormat="1" ht="15" customHeight="1" hidden="1">
      <c r="A76" s="99"/>
      <c r="B76" s="289"/>
      <c r="C76" s="289"/>
      <c r="D76" s="28" t="s">
        <v>47</v>
      </c>
      <c r="E76" s="32"/>
      <c r="F76" s="301"/>
      <c r="G76" s="295"/>
    </row>
    <row r="77" spans="1:7" s="86" customFormat="1" ht="15" customHeight="1" hidden="1">
      <c r="A77" s="99"/>
      <c r="B77" s="289"/>
      <c r="C77" s="305">
        <v>4210</v>
      </c>
      <c r="D77" s="287" t="s">
        <v>11</v>
      </c>
      <c r="E77" s="287"/>
      <c r="F77" s="299">
        <v>0</v>
      </c>
      <c r="G77" s="294">
        <v>0</v>
      </c>
    </row>
    <row r="78" spans="1:7" s="86" customFormat="1" ht="24.75" customHeight="1" hidden="1">
      <c r="A78" s="99"/>
      <c r="B78" s="289"/>
      <c r="C78" s="289"/>
      <c r="D78" s="28" t="s">
        <v>133</v>
      </c>
      <c r="E78" s="32">
        <v>8100</v>
      </c>
      <c r="F78" s="301"/>
      <c r="G78" s="295"/>
    </row>
    <row r="79" spans="1:7" s="86" customFormat="1" ht="12" customHeight="1" hidden="1">
      <c r="A79" s="99"/>
      <c r="B79" s="289"/>
      <c r="C79" s="305">
        <v>4240</v>
      </c>
      <c r="D79" s="287" t="s">
        <v>46</v>
      </c>
      <c r="E79" s="287"/>
      <c r="F79" s="299">
        <v>0</v>
      </c>
      <c r="G79" s="307">
        <v>0</v>
      </c>
    </row>
    <row r="80" spans="1:7" s="86" customFormat="1" ht="24.75" customHeight="1" hidden="1">
      <c r="A80" s="99"/>
      <c r="B80" s="289"/>
      <c r="C80" s="289"/>
      <c r="D80" s="28" t="s">
        <v>134</v>
      </c>
      <c r="E80" s="32">
        <v>2050</v>
      </c>
      <c r="F80" s="301"/>
      <c r="G80" s="299"/>
    </row>
    <row r="81" spans="1:7" s="86" customFormat="1" ht="24.75" customHeight="1" hidden="1">
      <c r="A81" s="99"/>
      <c r="B81" s="289"/>
      <c r="C81" s="289"/>
      <c r="D81" s="31" t="s">
        <v>135</v>
      </c>
      <c r="E81" s="32">
        <v>1000</v>
      </c>
      <c r="F81" s="301"/>
      <c r="G81" s="299"/>
    </row>
    <row r="82" spans="1:7" s="86" customFormat="1" ht="15" customHeight="1" hidden="1">
      <c r="A82" s="99"/>
      <c r="B82" s="289"/>
      <c r="C82" s="275">
        <v>4260</v>
      </c>
      <c r="D82" s="276" t="s">
        <v>25</v>
      </c>
      <c r="E82" s="277"/>
      <c r="F82" s="294"/>
      <c r="G82" s="294"/>
    </row>
    <row r="83" spans="1:7" s="86" customFormat="1" ht="15" customHeight="1" hidden="1">
      <c r="A83" s="99"/>
      <c r="B83" s="289"/>
      <c r="C83" s="275"/>
      <c r="D83" s="28" t="s">
        <v>54</v>
      </c>
      <c r="E83" s="32"/>
      <c r="F83" s="295"/>
      <c r="G83" s="295"/>
    </row>
    <row r="84" spans="1:7" s="86" customFormat="1" ht="15" customHeight="1" hidden="1">
      <c r="A84" s="99"/>
      <c r="B84" s="289"/>
      <c r="C84" s="275"/>
      <c r="D84" s="28" t="s">
        <v>48</v>
      </c>
      <c r="E84" s="32"/>
      <c r="F84" s="296"/>
      <c r="G84" s="296"/>
    </row>
    <row r="85" spans="1:7" s="86" customFormat="1" ht="15" customHeight="1">
      <c r="A85" s="99"/>
      <c r="B85" s="289"/>
      <c r="C85" s="305">
        <v>4270</v>
      </c>
      <c r="D85" s="287" t="s">
        <v>18</v>
      </c>
      <c r="E85" s="287"/>
      <c r="F85" s="299">
        <v>30000</v>
      </c>
      <c r="G85" s="307"/>
    </row>
    <row r="86" spans="1:7" s="86" customFormat="1" ht="25.5" customHeight="1">
      <c r="A86" s="99"/>
      <c r="B86" s="289"/>
      <c r="C86" s="289"/>
      <c r="D86" s="31" t="s">
        <v>252</v>
      </c>
      <c r="E86" s="32"/>
      <c r="F86" s="301"/>
      <c r="G86" s="299"/>
    </row>
    <row r="87" spans="1:7" s="86" customFormat="1" ht="15" customHeight="1" hidden="1">
      <c r="A87" s="99"/>
      <c r="B87" s="289"/>
      <c r="C87" s="305">
        <v>4280</v>
      </c>
      <c r="D87" s="113" t="s">
        <v>49</v>
      </c>
      <c r="E87" s="35"/>
      <c r="F87" s="294"/>
      <c r="G87" s="294"/>
    </row>
    <row r="88" spans="1:7" s="86" customFormat="1" ht="15" customHeight="1" hidden="1">
      <c r="A88" s="99"/>
      <c r="B88" s="289"/>
      <c r="C88" s="306"/>
      <c r="D88" s="28" t="s">
        <v>48</v>
      </c>
      <c r="E88" s="32"/>
      <c r="F88" s="296"/>
      <c r="G88" s="296"/>
    </row>
    <row r="89" spans="1:7" s="86" customFormat="1" ht="15.75" customHeight="1" hidden="1">
      <c r="A89" s="99"/>
      <c r="B89" s="289"/>
      <c r="C89" s="291">
        <v>4300</v>
      </c>
      <c r="D89" s="285" t="s">
        <v>8</v>
      </c>
      <c r="E89" s="286"/>
      <c r="F89" s="294"/>
      <c r="G89" s="294"/>
    </row>
    <row r="90" spans="1:7" s="86" customFormat="1" ht="16.5" customHeight="1" hidden="1">
      <c r="A90" s="99"/>
      <c r="B90" s="289"/>
      <c r="C90" s="289"/>
      <c r="D90" s="28" t="s">
        <v>48</v>
      </c>
      <c r="E90" s="32"/>
      <c r="F90" s="296"/>
      <c r="G90" s="296"/>
    </row>
    <row r="91" spans="1:7" s="86" customFormat="1" ht="16.5" customHeight="1" hidden="1">
      <c r="A91" s="99"/>
      <c r="B91" s="30"/>
      <c r="C91" s="291">
        <v>4440</v>
      </c>
      <c r="D91" s="283" t="s">
        <v>60</v>
      </c>
      <c r="E91" s="265"/>
      <c r="F91" s="294">
        <v>0</v>
      </c>
      <c r="G91" s="294">
        <v>0</v>
      </c>
    </row>
    <row r="92" spans="1:7" s="86" customFormat="1" ht="12" customHeight="1" hidden="1">
      <c r="A92" s="99"/>
      <c r="B92" s="30"/>
      <c r="C92" s="274"/>
      <c r="D92" s="28" t="s">
        <v>48</v>
      </c>
      <c r="E92" s="36">
        <v>-614</v>
      </c>
      <c r="F92" s="288"/>
      <c r="G92" s="288"/>
    </row>
    <row r="93" spans="1:7" s="86" customFormat="1" ht="13.5" customHeight="1" hidden="1">
      <c r="A93" s="99"/>
      <c r="B93" s="30"/>
      <c r="C93" s="289"/>
      <c r="D93" s="31" t="s">
        <v>54</v>
      </c>
      <c r="E93" s="36">
        <v>14</v>
      </c>
      <c r="F93" s="300"/>
      <c r="G93" s="300"/>
    </row>
    <row r="94" spans="1:7" s="86" customFormat="1" ht="15" customHeight="1">
      <c r="A94" s="99"/>
      <c r="B94" s="79"/>
      <c r="C94" s="219" t="s">
        <v>50</v>
      </c>
      <c r="D94" s="219"/>
      <c r="E94" s="243"/>
      <c r="F94" s="88">
        <f>SUM(F85)</f>
        <v>30000</v>
      </c>
      <c r="G94" s="88">
        <f>SUM(G77+G79+G91)</f>
        <v>0</v>
      </c>
    </row>
    <row r="95" spans="1:7" s="86" customFormat="1" ht="15" customHeight="1" hidden="1">
      <c r="A95" s="99"/>
      <c r="B95" s="305">
        <v>80110</v>
      </c>
      <c r="C95" s="305">
        <v>3020</v>
      </c>
      <c r="D95" s="28" t="s">
        <v>41</v>
      </c>
      <c r="E95" s="34"/>
      <c r="F95" s="262"/>
      <c r="G95" s="262"/>
    </row>
    <row r="96" spans="1:7" s="86" customFormat="1" ht="15" customHeight="1" hidden="1">
      <c r="A96" s="99"/>
      <c r="B96" s="289"/>
      <c r="C96" s="289"/>
      <c r="D96" s="28" t="s">
        <v>37</v>
      </c>
      <c r="E96" s="32"/>
      <c r="F96" s="263"/>
      <c r="G96" s="263"/>
    </row>
    <row r="97" spans="1:7" s="86" customFormat="1" ht="15" customHeight="1" hidden="1">
      <c r="A97" s="99"/>
      <c r="B97" s="289"/>
      <c r="C97" s="289"/>
      <c r="D97" s="28" t="s">
        <v>38</v>
      </c>
      <c r="E97" s="32"/>
      <c r="F97" s="263"/>
      <c r="G97" s="263"/>
    </row>
    <row r="98" spans="1:7" s="86" customFormat="1" ht="15" customHeight="1" hidden="1">
      <c r="A98" s="99"/>
      <c r="B98" s="289"/>
      <c r="C98" s="306"/>
      <c r="D98" s="28" t="s">
        <v>39</v>
      </c>
      <c r="E98" s="32"/>
      <c r="F98" s="250"/>
      <c r="G98" s="250"/>
    </row>
    <row r="99" spans="1:7" s="86" customFormat="1" ht="15" customHeight="1" hidden="1">
      <c r="A99" s="99"/>
      <c r="B99" s="289"/>
      <c r="C99" s="305">
        <v>4010</v>
      </c>
      <c r="D99" s="28" t="s">
        <v>42</v>
      </c>
      <c r="E99" s="34"/>
      <c r="F99" s="262"/>
      <c r="G99" s="262"/>
    </row>
    <row r="100" spans="1:7" s="86" customFormat="1" ht="15" customHeight="1" hidden="1">
      <c r="A100" s="99"/>
      <c r="B100" s="289"/>
      <c r="C100" s="306"/>
      <c r="D100" s="28" t="s">
        <v>39</v>
      </c>
      <c r="E100" s="32"/>
      <c r="F100" s="250"/>
      <c r="G100" s="250"/>
    </row>
    <row r="101" spans="1:7" s="86" customFormat="1" ht="15" customHeight="1" hidden="1">
      <c r="A101" s="99"/>
      <c r="B101" s="289"/>
      <c r="C101" s="305">
        <v>4040</v>
      </c>
      <c r="D101" s="28" t="s">
        <v>52</v>
      </c>
      <c r="E101" s="34"/>
      <c r="F101" s="236"/>
      <c r="G101" s="97"/>
    </row>
    <row r="102" spans="1:7" s="86" customFormat="1" ht="15" customHeight="1" hidden="1">
      <c r="A102" s="99"/>
      <c r="B102" s="289"/>
      <c r="C102" s="289"/>
      <c r="D102" s="28" t="s">
        <v>38</v>
      </c>
      <c r="E102" s="32"/>
      <c r="F102" s="332"/>
      <c r="G102" s="97"/>
    </row>
    <row r="103" spans="1:7" s="86" customFormat="1" ht="15" customHeight="1" hidden="1">
      <c r="A103" s="99"/>
      <c r="B103" s="289"/>
      <c r="C103" s="305">
        <v>4110</v>
      </c>
      <c r="D103" s="28" t="s">
        <v>43</v>
      </c>
      <c r="E103" s="34"/>
      <c r="F103" s="262"/>
      <c r="G103" s="262"/>
    </row>
    <row r="104" spans="1:7" s="86" customFormat="1" ht="15" customHeight="1" hidden="1">
      <c r="A104" s="99"/>
      <c r="B104" s="289"/>
      <c r="C104" s="289"/>
      <c r="D104" s="28" t="s">
        <v>37</v>
      </c>
      <c r="E104" s="32"/>
      <c r="F104" s="263"/>
      <c r="G104" s="263"/>
    </row>
    <row r="105" spans="1:7" s="86" customFormat="1" ht="15" customHeight="1" hidden="1">
      <c r="A105" s="99"/>
      <c r="B105" s="289"/>
      <c r="C105" s="289"/>
      <c r="D105" s="28" t="s">
        <v>38</v>
      </c>
      <c r="E105" s="32"/>
      <c r="F105" s="263"/>
      <c r="G105" s="263"/>
    </row>
    <row r="106" spans="1:7" s="86" customFormat="1" ht="15" customHeight="1" hidden="1">
      <c r="A106" s="99"/>
      <c r="B106" s="289"/>
      <c r="C106" s="306"/>
      <c r="D106" s="28" t="s">
        <v>39</v>
      </c>
      <c r="E106" s="32"/>
      <c r="F106" s="250"/>
      <c r="G106" s="250"/>
    </row>
    <row r="107" spans="1:7" s="86" customFormat="1" ht="15" customHeight="1" hidden="1">
      <c r="A107" s="99"/>
      <c r="B107" s="289"/>
      <c r="C107" s="305">
        <v>4120</v>
      </c>
      <c r="D107" s="28" t="s">
        <v>44</v>
      </c>
      <c r="E107" s="34"/>
      <c r="F107" s="262"/>
      <c r="G107" s="262"/>
    </row>
    <row r="108" spans="1:7" s="86" customFormat="1" ht="15" customHeight="1" hidden="1">
      <c r="A108" s="99"/>
      <c r="B108" s="289"/>
      <c r="C108" s="289"/>
      <c r="D108" s="28" t="s">
        <v>38</v>
      </c>
      <c r="E108" s="32"/>
      <c r="F108" s="263"/>
      <c r="G108" s="263"/>
    </row>
    <row r="109" spans="1:7" s="86" customFormat="1" ht="15" customHeight="1" hidden="1">
      <c r="A109" s="99"/>
      <c r="B109" s="289"/>
      <c r="C109" s="306"/>
      <c r="D109" s="28" t="s">
        <v>39</v>
      </c>
      <c r="E109" s="32"/>
      <c r="F109" s="250"/>
      <c r="G109" s="250"/>
    </row>
    <row r="110" spans="1:7" s="86" customFormat="1" ht="15" customHeight="1" hidden="1">
      <c r="A110" s="99"/>
      <c r="B110" s="289"/>
      <c r="C110" s="305">
        <v>4140</v>
      </c>
      <c r="D110" s="28" t="s">
        <v>40</v>
      </c>
      <c r="E110" s="34"/>
      <c r="F110" s="262"/>
      <c r="G110" s="262"/>
    </row>
    <row r="111" spans="1:7" s="86" customFormat="1" ht="15" customHeight="1" hidden="1">
      <c r="A111" s="99"/>
      <c r="B111" s="289"/>
      <c r="C111" s="289"/>
      <c r="D111" s="28" t="s">
        <v>37</v>
      </c>
      <c r="E111" s="32"/>
      <c r="F111" s="263"/>
      <c r="G111" s="263"/>
    </row>
    <row r="112" spans="1:7" s="86" customFormat="1" ht="15" customHeight="1" hidden="1">
      <c r="A112" s="99"/>
      <c r="B112" s="289"/>
      <c r="C112" s="289"/>
      <c r="D112" s="28" t="s">
        <v>38</v>
      </c>
      <c r="E112" s="32"/>
      <c r="F112" s="263"/>
      <c r="G112" s="263"/>
    </row>
    <row r="113" spans="1:7" s="86" customFormat="1" ht="15" customHeight="1" hidden="1">
      <c r="A113" s="99"/>
      <c r="B113" s="289"/>
      <c r="C113" s="306"/>
      <c r="D113" s="28" t="s">
        <v>39</v>
      </c>
      <c r="E113" s="32"/>
      <c r="F113" s="250"/>
      <c r="G113" s="250"/>
    </row>
    <row r="114" spans="1:7" s="86" customFormat="1" ht="15" customHeight="1" hidden="1">
      <c r="A114" s="99"/>
      <c r="B114" s="289"/>
      <c r="C114" s="305">
        <v>4210</v>
      </c>
      <c r="D114" s="287" t="s">
        <v>11</v>
      </c>
      <c r="E114" s="287"/>
      <c r="F114" s="319"/>
      <c r="G114" s="321"/>
    </row>
    <row r="115" spans="1:7" s="86" customFormat="1" ht="15" customHeight="1" hidden="1">
      <c r="A115" s="99"/>
      <c r="B115" s="289"/>
      <c r="C115" s="289"/>
      <c r="D115" s="31" t="s">
        <v>39</v>
      </c>
      <c r="E115" s="32"/>
      <c r="F115" s="320"/>
      <c r="G115" s="319"/>
    </row>
    <row r="116" spans="1:7" s="86" customFormat="1" ht="15" customHeight="1" hidden="1">
      <c r="A116" s="99"/>
      <c r="B116" s="289"/>
      <c r="C116" s="291">
        <v>4440</v>
      </c>
      <c r="D116" s="285" t="s">
        <v>60</v>
      </c>
      <c r="E116" s="286"/>
      <c r="F116" s="319">
        <v>0</v>
      </c>
      <c r="G116" s="319">
        <v>0</v>
      </c>
    </row>
    <row r="117" spans="1:7" s="86" customFormat="1" ht="12.75" customHeight="1" hidden="1">
      <c r="A117" s="99"/>
      <c r="B117" s="289"/>
      <c r="C117" s="274"/>
      <c r="D117" s="31" t="s">
        <v>37</v>
      </c>
      <c r="E117" s="71">
        <v>1688</v>
      </c>
      <c r="F117" s="320"/>
      <c r="G117" s="320"/>
    </row>
    <row r="118" spans="1:7" s="86" customFormat="1" ht="12" customHeight="1" hidden="1">
      <c r="A118" s="99"/>
      <c r="B118" s="289"/>
      <c r="C118" s="274"/>
      <c r="D118" s="46" t="s">
        <v>38</v>
      </c>
      <c r="E118" s="36">
        <v>790</v>
      </c>
      <c r="F118" s="320"/>
      <c r="G118" s="320"/>
    </row>
    <row r="119" spans="1:7" s="86" customFormat="1" ht="12.75" customHeight="1" hidden="1">
      <c r="A119" s="99"/>
      <c r="B119" s="289"/>
      <c r="C119" s="289"/>
      <c r="D119" s="31" t="s">
        <v>39</v>
      </c>
      <c r="E119" s="36">
        <v>1907</v>
      </c>
      <c r="F119" s="320"/>
      <c r="G119" s="320"/>
    </row>
    <row r="120" spans="1:7" s="86" customFormat="1" ht="15" customHeight="1" hidden="1">
      <c r="A120" s="99"/>
      <c r="B120" s="79"/>
      <c r="C120" s="219" t="s">
        <v>12</v>
      </c>
      <c r="D120" s="219"/>
      <c r="E120" s="243"/>
      <c r="F120" s="88">
        <f>SUM(F95:F119)</f>
        <v>0</v>
      </c>
      <c r="G120" s="88">
        <f>SUM(G95:G119)</f>
        <v>0</v>
      </c>
    </row>
    <row r="121" spans="1:7" s="86" customFormat="1" ht="15" customHeight="1" hidden="1">
      <c r="A121" s="99"/>
      <c r="B121" s="237">
        <v>80120</v>
      </c>
      <c r="C121" s="291">
        <v>4440</v>
      </c>
      <c r="D121" s="285" t="s">
        <v>60</v>
      </c>
      <c r="E121" s="286"/>
      <c r="F121" s="333"/>
      <c r="G121" s="319">
        <v>0</v>
      </c>
    </row>
    <row r="122" spans="1:7" s="86" customFormat="1" ht="15" customHeight="1" hidden="1">
      <c r="A122" s="99"/>
      <c r="B122" s="208"/>
      <c r="C122" s="274"/>
      <c r="D122" s="46" t="s">
        <v>38</v>
      </c>
      <c r="E122" s="71"/>
      <c r="F122" s="334"/>
      <c r="G122" s="322"/>
    </row>
    <row r="123" spans="1:7" s="86" customFormat="1" ht="15" customHeight="1" hidden="1">
      <c r="A123" s="99"/>
      <c r="B123" s="79"/>
      <c r="C123" s="219" t="s">
        <v>130</v>
      </c>
      <c r="D123" s="219"/>
      <c r="E123" s="243"/>
      <c r="F123" s="102">
        <f>SUM(F121)</f>
        <v>0</v>
      </c>
      <c r="G123" s="102">
        <f>SUM(G121)</f>
        <v>0</v>
      </c>
    </row>
    <row r="124" spans="1:10" s="86" customFormat="1" ht="15" customHeight="1" hidden="1">
      <c r="A124" s="90">
        <v>801</v>
      </c>
      <c r="B124" s="335" t="s">
        <v>7</v>
      </c>
      <c r="C124" s="335"/>
      <c r="D124" s="335"/>
      <c r="E124" s="335"/>
      <c r="F124" s="91">
        <f>SUM(F49+F55+F65+F94+F120+F123)</f>
        <v>35000</v>
      </c>
      <c r="G124" s="91">
        <f>SUM(G49+G55+G65+G94+G120+G123)</f>
        <v>35000</v>
      </c>
      <c r="J124" s="110"/>
    </row>
    <row r="125" spans="1:7" s="86" customFormat="1" ht="15" customHeight="1" hidden="1">
      <c r="A125" s="348">
        <v>854</v>
      </c>
      <c r="B125" s="305">
        <v>85401</v>
      </c>
      <c r="C125" s="291">
        <v>4440</v>
      </c>
      <c r="D125" s="285" t="s">
        <v>60</v>
      </c>
      <c r="E125" s="286"/>
      <c r="F125" s="96"/>
      <c r="G125" s="96"/>
    </row>
    <row r="126" spans="1:7" s="86" customFormat="1" ht="15" customHeight="1" hidden="1">
      <c r="A126" s="349"/>
      <c r="B126" s="282"/>
      <c r="C126" s="274"/>
      <c r="D126" s="31" t="s">
        <v>37</v>
      </c>
      <c r="E126" s="71">
        <v>409</v>
      </c>
      <c r="F126" s="262"/>
      <c r="G126" s="262">
        <v>0</v>
      </c>
    </row>
    <row r="127" spans="1:7" s="86" customFormat="1" ht="15" customHeight="1" hidden="1">
      <c r="A127" s="350"/>
      <c r="B127" s="282"/>
      <c r="C127" s="274"/>
      <c r="D127" s="46" t="s">
        <v>38</v>
      </c>
      <c r="E127" s="36">
        <v>134</v>
      </c>
      <c r="F127" s="331"/>
      <c r="G127" s="331"/>
    </row>
    <row r="128" spans="1:7" s="86" customFormat="1" ht="15" customHeight="1" hidden="1">
      <c r="A128" s="351"/>
      <c r="B128" s="290"/>
      <c r="C128" s="289"/>
      <c r="D128" s="31" t="s">
        <v>39</v>
      </c>
      <c r="E128" s="36">
        <v>15</v>
      </c>
      <c r="F128" s="298"/>
      <c r="G128" s="298"/>
    </row>
    <row r="129" spans="1:7" s="86" customFormat="1" ht="15" customHeight="1" hidden="1">
      <c r="A129" s="108"/>
      <c r="B129" s="242" t="s">
        <v>129</v>
      </c>
      <c r="C129" s="328"/>
      <c r="D129" s="328"/>
      <c r="E129" s="329"/>
      <c r="F129" s="109">
        <f>SUM(F126)</f>
        <v>0</v>
      </c>
      <c r="G129" s="109">
        <f>SUM(G126)</f>
        <v>0</v>
      </c>
    </row>
    <row r="130" spans="1:7" s="86" customFormat="1" ht="15" customHeight="1" hidden="1">
      <c r="A130" s="348">
        <v>854</v>
      </c>
      <c r="B130" s="305">
        <v>85415</v>
      </c>
      <c r="C130" s="305">
        <v>3260</v>
      </c>
      <c r="D130" s="28" t="s">
        <v>66</v>
      </c>
      <c r="E130" s="76"/>
      <c r="F130" s="262">
        <v>0</v>
      </c>
      <c r="G130" s="262">
        <v>0</v>
      </c>
    </row>
    <row r="131" spans="1:7" s="86" customFormat="1" ht="24" customHeight="1" hidden="1">
      <c r="A131" s="352"/>
      <c r="B131" s="289"/>
      <c r="C131" s="289"/>
      <c r="D131" s="28" t="s">
        <v>240</v>
      </c>
      <c r="E131" s="84"/>
      <c r="F131" s="263"/>
      <c r="G131" s="263"/>
    </row>
    <row r="132" spans="1:7" s="86" customFormat="1" ht="15" customHeight="1" hidden="1">
      <c r="A132" s="100"/>
      <c r="B132" s="79"/>
      <c r="C132" s="219" t="s">
        <v>118</v>
      </c>
      <c r="D132" s="219"/>
      <c r="E132" s="243"/>
      <c r="F132" s="88">
        <f>SUM(F130:F131)</f>
        <v>0</v>
      </c>
      <c r="G132" s="88">
        <f>SUM(G130:G131)</f>
        <v>0</v>
      </c>
    </row>
    <row r="133" spans="1:8" s="86" customFormat="1" ht="15" customHeight="1" hidden="1">
      <c r="A133" s="90">
        <v>854</v>
      </c>
      <c r="B133" s="335" t="s">
        <v>119</v>
      </c>
      <c r="C133" s="335"/>
      <c r="D133" s="335"/>
      <c r="E133" s="335"/>
      <c r="F133" s="91">
        <f>SUM(F129+F132)</f>
        <v>0</v>
      </c>
      <c r="G133" s="91">
        <f>SUM(G129+G132)</f>
        <v>0</v>
      </c>
      <c r="H133" s="92"/>
    </row>
    <row r="134" spans="1:7" ht="15" customHeight="1">
      <c r="A134" s="341" t="s">
        <v>51</v>
      </c>
      <c r="B134" s="217"/>
      <c r="C134" s="217"/>
      <c r="D134" s="217"/>
      <c r="E134" s="218"/>
      <c r="F134" s="93">
        <f>SUM(F124+F133)</f>
        <v>35000</v>
      </c>
      <c r="G134" s="93">
        <f>SUM(G124+G133)</f>
        <v>35000</v>
      </c>
    </row>
    <row r="135" spans="1:7" ht="12.75">
      <c r="A135" s="342"/>
      <c r="B135" s="343"/>
      <c r="C135" s="343"/>
      <c r="D135" s="343"/>
      <c r="E135" s="343"/>
      <c r="F135" s="343"/>
      <c r="G135" s="343"/>
    </row>
    <row r="136" spans="2:3" ht="12.75">
      <c r="B136" s="94"/>
      <c r="C136" s="94"/>
    </row>
  </sheetData>
  <mergeCells count="152">
    <mergeCell ref="B66:B90"/>
    <mergeCell ref="C66:C67"/>
    <mergeCell ref="F66:F67"/>
    <mergeCell ref="B133:E133"/>
    <mergeCell ref="F126:F128"/>
    <mergeCell ref="C125:C128"/>
    <mergeCell ref="C79:C81"/>
    <mergeCell ref="D79:E79"/>
    <mergeCell ref="F79:F81"/>
    <mergeCell ref="F68:F72"/>
    <mergeCell ref="A135:G135"/>
    <mergeCell ref="A130:A131"/>
    <mergeCell ref="C123:E123"/>
    <mergeCell ref="B125:B128"/>
    <mergeCell ref="B124:E124"/>
    <mergeCell ref="C132:E132"/>
    <mergeCell ref="A134:E134"/>
    <mergeCell ref="G126:G128"/>
    <mergeCell ref="B130:B131"/>
    <mergeCell ref="C130:C131"/>
    <mergeCell ref="G50:G51"/>
    <mergeCell ref="D125:E125"/>
    <mergeCell ref="B129:E129"/>
    <mergeCell ref="A125:A128"/>
    <mergeCell ref="G52:G54"/>
    <mergeCell ref="C55:E55"/>
    <mergeCell ref="C91:C93"/>
    <mergeCell ref="D91:E91"/>
    <mergeCell ref="F91:F93"/>
    <mergeCell ref="G91:G93"/>
    <mergeCell ref="E3:F3"/>
    <mergeCell ref="A4:G4"/>
    <mergeCell ref="A2:D2"/>
    <mergeCell ref="E1:G1"/>
    <mergeCell ref="D5:E5"/>
    <mergeCell ref="D6:E6"/>
    <mergeCell ref="B7:B48"/>
    <mergeCell ref="C7:C10"/>
    <mergeCell ref="C14:C17"/>
    <mergeCell ref="C22:C25"/>
    <mergeCell ref="C28:C29"/>
    <mergeCell ref="D28:E28"/>
    <mergeCell ref="C37:C40"/>
    <mergeCell ref="D37:E37"/>
    <mergeCell ref="F7:F10"/>
    <mergeCell ref="G7:G10"/>
    <mergeCell ref="C11:C13"/>
    <mergeCell ref="F11:F13"/>
    <mergeCell ref="G11:G13"/>
    <mergeCell ref="F14:F17"/>
    <mergeCell ref="G14:G17"/>
    <mergeCell ref="C18:C21"/>
    <mergeCell ref="F18:F21"/>
    <mergeCell ref="G18:G21"/>
    <mergeCell ref="F22:F25"/>
    <mergeCell ref="G22:G25"/>
    <mergeCell ref="C26:C27"/>
    <mergeCell ref="D26:E26"/>
    <mergeCell ref="F26:F27"/>
    <mergeCell ref="G26:G27"/>
    <mergeCell ref="F28:F29"/>
    <mergeCell ref="G28:G29"/>
    <mergeCell ref="C32:C35"/>
    <mergeCell ref="D32:E32"/>
    <mergeCell ref="F32:F35"/>
    <mergeCell ref="G32:G35"/>
    <mergeCell ref="G30:G31"/>
    <mergeCell ref="F30:F31"/>
    <mergeCell ref="C30:C31"/>
    <mergeCell ref="G45:G48"/>
    <mergeCell ref="F37:F40"/>
    <mergeCell ref="G37:G40"/>
    <mergeCell ref="C41:C44"/>
    <mergeCell ref="D41:E41"/>
    <mergeCell ref="F41:F44"/>
    <mergeCell ref="G41:G44"/>
    <mergeCell ref="C45:C48"/>
    <mergeCell ref="D45:E45"/>
    <mergeCell ref="F45:F48"/>
    <mergeCell ref="C65:E65"/>
    <mergeCell ref="G73:G76"/>
    <mergeCell ref="C77:C78"/>
    <mergeCell ref="F77:F78"/>
    <mergeCell ref="G77:G78"/>
    <mergeCell ref="C73:C76"/>
    <mergeCell ref="F73:F76"/>
    <mergeCell ref="D77:E77"/>
    <mergeCell ref="G66:G67"/>
    <mergeCell ref="C68:C72"/>
    <mergeCell ref="G68:G72"/>
    <mergeCell ref="G82:G84"/>
    <mergeCell ref="C85:C86"/>
    <mergeCell ref="D85:E85"/>
    <mergeCell ref="F85:F86"/>
    <mergeCell ref="G85:G86"/>
    <mergeCell ref="C82:C84"/>
    <mergeCell ref="D82:E82"/>
    <mergeCell ref="F82:F84"/>
    <mergeCell ref="G79:G81"/>
    <mergeCell ref="G99:G100"/>
    <mergeCell ref="G87:G88"/>
    <mergeCell ref="C89:C90"/>
    <mergeCell ref="D89:E89"/>
    <mergeCell ref="F89:F90"/>
    <mergeCell ref="G89:G90"/>
    <mergeCell ref="C87:C88"/>
    <mergeCell ref="F87:F88"/>
    <mergeCell ref="C94:E94"/>
    <mergeCell ref="C95:C98"/>
    <mergeCell ref="C99:C100"/>
    <mergeCell ref="F99:F100"/>
    <mergeCell ref="F101:F102"/>
    <mergeCell ref="C103:C106"/>
    <mergeCell ref="G121:G122"/>
    <mergeCell ref="G110:G113"/>
    <mergeCell ref="G114:G115"/>
    <mergeCell ref="C110:C113"/>
    <mergeCell ref="F110:F113"/>
    <mergeCell ref="C116:C119"/>
    <mergeCell ref="D116:E116"/>
    <mergeCell ref="F116:F119"/>
    <mergeCell ref="F121:F122"/>
    <mergeCell ref="G56:G64"/>
    <mergeCell ref="G130:G131"/>
    <mergeCell ref="C120:E120"/>
    <mergeCell ref="G116:G119"/>
    <mergeCell ref="G103:G106"/>
    <mergeCell ref="C107:C109"/>
    <mergeCell ref="F107:F109"/>
    <mergeCell ref="G107:G109"/>
    <mergeCell ref="G95:G98"/>
    <mergeCell ref="F130:F131"/>
    <mergeCell ref="C49:E49"/>
    <mergeCell ref="D56:E56"/>
    <mergeCell ref="C56:C64"/>
    <mergeCell ref="F56:F64"/>
    <mergeCell ref="C52:C54"/>
    <mergeCell ref="D52:E52"/>
    <mergeCell ref="F52:F54"/>
    <mergeCell ref="D50:E50"/>
    <mergeCell ref="F50:F51"/>
    <mergeCell ref="C50:C51"/>
    <mergeCell ref="B121:B122"/>
    <mergeCell ref="C114:C115"/>
    <mergeCell ref="D114:E114"/>
    <mergeCell ref="F114:F115"/>
    <mergeCell ref="C121:C122"/>
    <mergeCell ref="D121:E121"/>
    <mergeCell ref="B95:B119"/>
    <mergeCell ref="C101:C102"/>
    <mergeCell ref="F95:F98"/>
    <mergeCell ref="F103:F1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workbookViewId="0" topLeftCell="A70">
      <selection activeCell="L7" sqref="L6:L7"/>
    </sheetView>
  </sheetViews>
  <sheetFormatPr defaultColWidth="9.00390625" defaultRowHeight="12.75"/>
  <cols>
    <col min="1" max="1" width="4.25390625" style="24" customWidth="1"/>
    <col min="2" max="2" width="6.125" style="24" customWidth="1"/>
    <col min="3" max="3" width="4.875" style="24" customWidth="1"/>
    <col min="4" max="4" width="44.25390625" style="24" customWidth="1"/>
    <col min="5" max="5" width="6.25390625" style="24" customWidth="1"/>
    <col min="6" max="6" width="11.625" style="24" customWidth="1"/>
    <col min="7" max="7" width="10.25390625" style="24" customWidth="1"/>
    <col min="8" max="16384" width="9.125" style="23" customWidth="1"/>
  </cols>
  <sheetData>
    <row r="1" spans="1:7" ht="26.25" customHeight="1">
      <c r="A1" s="21"/>
      <c r="B1" s="21"/>
      <c r="C1" s="21"/>
      <c r="D1" s="21"/>
      <c r="E1" s="21"/>
      <c r="F1" s="278" t="s">
        <v>254</v>
      </c>
      <c r="G1" s="278"/>
    </row>
    <row r="2" spans="1:7" ht="11.25">
      <c r="A2" s="303" t="s">
        <v>259</v>
      </c>
      <c r="B2" s="303"/>
      <c r="C2" s="303"/>
      <c r="D2" s="304"/>
      <c r="E2" s="21"/>
      <c r="F2" s="21"/>
      <c r="G2" s="21"/>
    </row>
    <row r="3" spans="1:7" ht="11.25">
      <c r="A3" s="133"/>
      <c r="B3" s="133"/>
      <c r="C3" s="133"/>
      <c r="D3" s="62"/>
      <c r="E3" s="21"/>
      <c r="F3" s="21"/>
      <c r="G3" s="21"/>
    </row>
    <row r="4" spans="1:7" ht="14.25" customHeight="1">
      <c r="A4" s="23"/>
      <c r="B4" s="22"/>
      <c r="C4" s="22"/>
      <c r="D4" s="22"/>
      <c r="E4" s="279" t="s">
        <v>6</v>
      </c>
      <c r="F4" s="273"/>
      <c r="G4" s="22"/>
    </row>
    <row r="5" spans="1:7" ht="37.5" customHeight="1">
      <c r="A5" s="303" t="s">
        <v>177</v>
      </c>
      <c r="B5" s="303"/>
      <c r="C5" s="303"/>
      <c r="D5" s="303"/>
      <c r="E5" s="303"/>
      <c r="F5" s="303"/>
      <c r="G5" s="303"/>
    </row>
    <row r="6" spans="1:7" ht="14.25" customHeight="1">
      <c r="A6" s="26" t="s">
        <v>0</v>
      </c>
      <c r="B6" s="26" t="s">
        <v>5</v>
      </c>
      <c r="C6" s="26" t="s">
        <v>1</v>
      </c>
      <c r="D6" s="292" t="s">
        <v>2</v>
      </c>
      <c r="E6" s="270"/>
      <c r="F6" s="26" t="s">
        <v>3</v>
      </c>
      <c r="G6" s="26" t="s">
        <v>4</v>
      </c>
    </row>
    <row r="7" spans="1:7" ht="11.25">
      <c r="A7" s="49">
        <v>1</v>
      </c>
      <c r="B7" s="49">
        <v>2</v>
      </c>
      <c r="C7" s="49">
        <v>3</v>
      </c>
      <c r="D7" s="280">
        <v>4</v>
      </c>
      <c r="E7" s="281"/>
      <c r="F7" s="49">
        <v>5</v>
      </c>
      <c r="G7" s="49">
        <v>6</v>
      </c>
    </row>
    <row r="8" spans="1:7" ht="15" customHeight="1">
      <c r="A8" s="258">
        <v>801</v>
      </c>
      <c r="B8" s="305">
        <v>80101</v>
      </c>
      <c r="C8" s="305">
        <v>3020</v>
      </c>
      <c r="D8" s="28" t="s">
        <v>258</v>
      </c>
      <c r="E8" s="34"/>
      <c r="F8" s="294">
        <f>SUM(E9:E11)</f>
        <v>7500</v>
      </c>
      <c r="G8" s="294"/>
    </row>
    <row r="9" spans="1:7" ht="15" customHeight="1">
      <c r="A9" s="259"/>
      <c r="B9" s="289"/>
      <c r="C9" s="289"/>
      <c r="D9" s="28" t="s">
        <v>255</v>
      </c>
      <c r="E9" s="32">
        <v>3500</v>
      </c>
      <c r="F9" s="288"/>
      <c r="G9" s="295"/>
    </row>
    <row r="10" spans="1:7" ht="15" customHeight="1">
      <c r="A10" s="259"/>
      <c r="B10" s="289"/>
      <c r="C10" s="289"/>
      <c r="D10" s="28" t="s">
        <v>256</v>
      </c>
      <c r="E10" s="32">
        <v>2000</v>
      </c>
      <c r="F10" s="288"/>
      <c r="G10" s="295"/>
    </row>
    <row r="11" spans="1:7" ht="15" customHeight="1">
      <c r="A11" s="259"/>
      <c r="B11" s="289"/>
      <c r="C11" s="306"/>
      <c r="D11" s="28" t="s">
        <v>257</v>
      </c>
      <c r="E11" s="32">
        <v>2000</v>
      </c>
      <c r="F11" s="300"/>
      <c r="G11" s="296"/>
    </row>
    <row r="12" spans="1:7" ht="15" customHeight="1" hidden="1">
      <c r="A12" s="259"/>
      <c r="B12" s="289"/>
      <c r="C12" s="305">
        <v>4010</v>
      </c>
      <c r="D12" s="28" t="s">
        <v>42</v>
      </c>
      <c r="E12" s="34"/>
      <c r="F12" s="294"/>
      <c r="G12" s="294"/>
    </row>
    <row r="13" spans="1:7" ht="15" customHeight="1" hidden="1">
      <c r="A13" s="259"/>
      <c r="B13" s="289"/>
      <c r="C13" s="289"/>
      <c r="D13" s="28" t="s">
        <v>37</v>
      </c>
      <c r="E13" s="32"/>
      <c r="F13" s="288"/>
      <c r="G13" s="288"/>
    </row>
    <row r="14" spans="1:7" ht="15" customHeight="1" hidden="1">
      <c r="A14" s="259"/>
      <c r="B14" s="289"/>
      <c r="C14" s="289"/>
      <c r="D14" s="28" t="s">
        <v>38</v>
      </c>
      <c r="E14" s="32"/>
      <c r="F14" s="288"/>
      <c r="G14" s="288"/>
    </row>
    <row r="15" spans="1:7" ht="15" customHeight="1" hidden="1">
      <c r="A15" s="259"/>
      <c r="B15" s="289"/>
      <c r="C15" s="305">
        <v>4110</v>
      </c>
      <c r="D15" s="28" t="s">
        <v>43</v>
      </c>
      <c r="E15" s="34"/>
      <c r="F15" s="294"/>
      <c r="G15" s="294"/>
    </row>
    <row r="16" spans="1:7" ht="15" customHeight="1" hidden="1">
      <c r="A16" s="259"/>
      <c r="B16" s="289"/>
      <c r="C16" s="289"/>
      <c r="D16" s="28" t="s">
        <v>37</v>
      </c>
      <c r="E16" s="32"/>
      <c r="F16" s="288"/>
      <c r="G16" s="288"/>
    </row>
    <row r="17" spans="1:7" ht="15" customHeight="1" hidden="1">
      <c r="A17" s="259"/>
      <c r="B17" s="289"/>
      <c r="C17" s="289"/>
      <c r="D17" s="28" t="s">
        <v>38</v>
      </c>
      <c r="E17" s="32"/>
      <c r="F17" s="288"/>
      <c r="G17" s="288"/>
    </row>
    <row r="18" spans="1:7" ht="15" customHeight="1" hidden="1">
      <c r="A18" s="259"/>
      <c r="B18" s="289"/>
      <c r="C18" s="306"/>
      <c r="D18" s="28" t="s">
        <v>39</v>
      </c>
      <c r="E18" s="32"/>
      <c r="F18" s="300"/>
      <c r="G18" s="300"/>
    </row>
    <row r="19" spans="1:7" ht="15" customHeight="1" hidden="1">
      <c r="A19" s="259"/>
      <c r="B19" s="289"/>
      <c r="C19" s="305">
        <v>4120</v>
      </c>
      <c r="D19" s="28" t="s">
        <v>44</v>
      </c>
      <c r="E19" s="34"/>
      <c r="F19" s="294"/>
      <c r="G19" s="294"/>
    </row>
    <row r="20" spans="1:7" ht="15" customHeight="1" hidden="1">
      <c r="A20" s="259"/>
      <c r="B20" s="289"/>
      <c r="C20" s="289"/>
      <c r="D20" s="28" t="s">
        <v>37</v>
      </c>
      <c r="E20" s="32"/>
      <c r="F20" s="288"/>
      <c r="G20" s="288"/>
    </row>
    <row r="21" spans="1:7" ht="15" customHeight="1" hidden="1">
      <c r="A21" s="259"/>
      <c r="B21" s="289"/>
      <c r="C21" s="289"/>
      <c r="D21" s="28" t="s">
        <v>38</v>
      </c>
      <c r="E21" s="32"/>
      <c r="F21" s="288"/>
      <c r="G21" s="288"/>
    </row>
    <row r="22" spans="1:7" ht="15" customHeight="1" hidden="1">
      <c r="A22" s="259"/>
      <c r="B22" s="289"/>
      <c r="C22" s="306"/>
      <c r="D22" s="28" t="s">
        <v>39</v>
      </c>
      <c r="E22" s="32"/>
      <c r="F22" s="300"/>
      <c r="G22" s="300"/>
    </row>
    <row r="23" spans="1:7" ht="12" customHeight="1">
      <c r="A23" s="259"/>
      <c r="B23" s="289"/>
      <c r="C23" s="305">
        <v>4140</v>
      </c>
      <c r="D23" s="28" t="s">
        <v>40</v>
      </c>
      <c r="E23" s="34"/>
      <c r="F23" s="294">
        <v>1300</v>
      </c>
      <c r="G23" s="294"/>
    </row>
    <row r="24" spans="1:7" ht="23.25" customHeight="1" hidden="1">
      <c r="A24" s="259"/>
      <c r="B24" s="289"/>
      <c r="C24" s="289"/>
      <c r="D24" s="28" t="s">
        <v>145</v>
      </c>
      <c r="E24" s="32"/>
      <c r="F24" s="288"/>
      <c r="G24" s="288"/>
    </row>
    <row r="25" spans="1:7" ht="22.5" customHeight="1">
      <c r="A25" s="259"/>
      <c r="B25" s="289"/>
      <c r="C25" s="289"/>
      <c r="D25" s="28" t="s">
        <v>263</v>
      </c>
      <c r="E25" s="32"/>
      <c r="F25" s="288"/>
      <c r="G25" s="288"/>
    </row>
    <row r="26" spans="1:7" ht="21.75" customHeight="1" hidden="1">
      <c r="A26" s="259"/>
      <c r="B26" s="289"/>
      <c r="C26" s="306"/>
      <c r="D26" s="28" t="s">
        <v>157</v>
      </c>
      <c r="E26" s="32">
        <v>-1080</v>
      </c>
      <c r="F26" s="300"/>
      <c r="G26" s="300"/>
    </row>
    <row r="27" spans="1:7" ht="12.75" customHeight="1" hidden="1">
      <c r="A27" s="259"/>
      <c r="B27" s="289"/>
      <c r="C27" s="305">
        <v>4170</v>
      </c>
      <c r="D27" s="283" t="s">
        <v>61</v>
      </c>
      <c r="E27" s="284"/>
      <c r="F27" s="299"/>
      <c r="G27" s="299"/>
    </row>
    <row r="28" spans="1:7" ht="35.25" customHeight="1" hidden="1">
      <c r="A28" s="259"/>
      <c r="B28" s="289"/>
      <c r="C28" s="289"/>
      <c r="D28" s="28" t="s">
        <v>220</v>
      </c>
      <c r="E28" s="32"/>
      <c r="F28" s="301"/>
      <c r="G28" s="301"/>
    </row>
    <row r="29" spans="1:7" ht="34.5" customHeight="1" hidden="1">
      <c r="A29" s="259"/>
      <c r="B29" s="289"/>
      <c r="C29" s="30"/>
      <c r="D29" s="28" t="s">
        <v>221</v>
      </c>
      <c r="E29" s="32"/>
      <c r="F29" s="137"/>
      <c r="G29" s="137"/>
    </row>
    <row r="30" spans="1:7" ht="35.25" customHeight="1" hidden="1">
      <c r="A30" s="259"/>
      <c r="B30" s="289"/>
      <c r="C30" s="30"/>
      <c r="D30" s="28" t="s">
        <v>222</v>
      </c>
      <c r="E30" s="32"/>
      <c r="F30" s="137"/>
      <c r="G30" s="137"/>
    </row>
    <row r="31" spans="1:7" s="55" customFormat="1" ht="12" customHeight="1">
      <c r="A31" s="259"/>
      <c r="B31" s="289"/>
      <c r="C31" s="305">
        <v>4210</v>
      </c>
      <c r="D31" s="287" t="s">
        <v>11</v>
      </c>
      <c r="E31" s="287"/>
      <c r="F31" s="299"/>
      <c r="G31" s="299">
        <f>SUM(E32:E34)</f>
        <v>7500</v>
      </c>
    </row>
    <row r="32" spans="1:7" s="55" customFormat="1" ht="12" customHeight="1">
      <c r="A32" s="259"/>
      <c r="B32" s="289"/>
      <c r="C32" s="289"/>
      <c r="D32" s="28" t="s">
        <v>264</v>
      </c>
      <c r="E32" s="32">
        <v>3500</v>
      </c>
      <c r="F32" s="301"/>
      <c r="G32" s="301"/>
    </row>
    <row r="33" spans="1:7" s="55" customFormat="1" ht="14.25" customHeight="1">
      <c r="A33" s="259"/>
      <c r="B33" s="289"/>
      <c r="C33" s="289"/>
      <c r="D33" s="28" t="s">
        <v>265</v>
      </c>
      <c r="E33" s="32">
        <v>2000</v>
      </c>
      <c r="F33" s="301"/>
      <c r="G33" s="301"/>
    </row>
    <row r="34" spans="1:7" s="55" customFormat="1" ht="12" customHeight="1">
      <c r="A34" s="259"/>
      <c r="B34" s="289"/>
      <c r="C34" s="290"/>
      <c r="D34" s="31" t="s">
        <v>266</v>
      </c>
      <c r="E34" s="32">
        <v>2000</v>
      </c>
      <c r="F34" s="300"/>
      <c r="G34" s="300"/>
    </row>
    <row r="35" spans="1:7" s="55" customFormat="1" ht="15" customHeight="1" hidden="1">
      <c r="A35" s="259"/>
      <c r="B35" s="289"/>
      <c r="C35" s="305">
        <v>4240</v>
      </c>
      <c r="D35" s="287" t="s">
        <v>46</v>
      </c>
      <c r="E35" s="287"/>
      <c r="F35" s="299"/>
      <c r="G35" s="299"/>
    </row>
    <row r="36" spans="1:7" s="55" customFormat="1" ht="23.25" customHeight="1" hidden="1">
      <c r="A36" s="259"/>
      <c r="B36" s="289"/>
      <c r="C36" s="289"/>
      <c r="D36" s="28" t="s">
        <v>146</v>
      </c>
      <c r="E36" s="32"/>
      <c r="F36" s="301"/>
      <c r="G36" s="301"/>
    </row>
    <row r="37" spans="1:7" s="55" customFormat="1" ht="23.25" customHeight="1" hidden="1">
      <c r="A37" s="259"/>
      <c r="B37" s="289"/>
      <c r="C37" s="290"/>
      <c r="D37" s="28" t="s">
        <v>159</v>
      </c>
      <c r="E37" s="32"/>
      <c r="F37" s="300"/>
      <c r="G37" s="300"/>
    </row>
    <row r="38" spans="1:7" s="55" customFormat="1" ht="12" customHeight="1" hidden="1">
      <c r="A38" s="259"/>
      <c r="B38" s="289"/>
      <c r="C38" s="305">
        <v>4260</v>
      </c>
      <c r="D38" s="283" t="s">
        <v>25</v>
      </c>
      <c r="E38" s="277"/>
      <c r="F38" s="299"/>
      <c r="G38" s="299"/>
    </row>
    <row r="39" spans="1:7" s="55" customFormat="1" ht="21" customHeight="1" hidden="1">
      <c r="A39" s="259"/>
      <c r="B39" s="289"/>
      <c r="C39" s="306"/>
      <c r="D39" s="31" t="s">
        <v>160</v>
      </c>
      <c r="E39" s="32"/>
      <c r="F39" s="296"/>
      <c r="G39" s="302"/>
    </row>
    <row r="40" spans="1:7" s="55" customFormat="1" ht="15" customHeight="1">
      <c r="A40" s="259"/>
      <c r="B40" s="289"/>
      <c r="C40" s="305">
        <v>4270</v>
      </c>
      <c r="D40" s="287" t="s">
        <v>18</v>
      </c>
      <c r="E40" s="287"/>
      <c r="F40" s="299"/>
      <c r="G40" s="307">
        <f>SUM(E41:E42)</f>
        <v>12300</v>
      </c>
    </row>
    <row r="41" spans="1:7" s="55" customFormat="1" ht="24" customHeight="1">
      <c r="A41" s="259"/>
      <c r="B41" s="289"/>
      <c r="C41" s="289"/>
      <c r="D41" s="28" t="s">
        <v>260</v>
      </c>
      <c r="E41" s="146">
        <v>1300</v>
      </c>
      <c r="F41" s="301"/>
      <c r="G41" s="299"/>
    </row>
    <row r="42" spans="1:7" s="55" customFormat="1" ht="24" customHeight="1">
      <c r="A42" s="259"/>
      <c r="B42" s="289"/>
      <c r="C42" s="289"/>
      <c r="D42" s="28" t="s">
        <v>261</v>
      </c>
      <c r="E42" s="36">
        <v>11000</v>
      </c>
      <c r="F42" s="301"/>
      <c r="G42" s="299"/>
    </row>
    <row r="43" spans="1:7" s="55" customFormat="1" ht="11.25" customHeight="1" hidden="1">
      <c r="A43" s="259"/>
      <c r="B43" s="289"/>
      <c r="C43" s="305">
        <v>4280</v>
      </c>
      <c r="D43" s="113" t="s">
        <v>49</v>
      </c>
      <c r="E43" s="35"/>
      <c r="F43" s="294"/>
      <c r="G43" s="294"/>
    </row>
    <row r="44" spans="1:7" s="55" customFormat="1" ht="11.25" customHeight="1" hidden="1">
      <c r="A44" s="259"/>
      <c r="B44" s="289"/>
      <c r="C44" s="306"/>
      <c r="D44" s="28" t="s">
        <v>161</v>
      </c>
      <c r="E44" s="32"/>
      <c r="F44" s="296"/>
      <c r="G44" s="296"/>
    </row>
    <row r="45" spans="1:7" s="55" customFormat="1" ht="15" customHeight="1" hidden="1">
      <c r="A45" s="259"/>
      <c r="B45" s="289"/>
      <c r="C45" s="291">
        <v>4300</v>
      </c>
      <c r="D45" s="285" t="s">
        <v>8</v>
      </c>
      <c r="E45" s="286"/>
      <c r="F45" s="294"/>
      <c r="G45" s="294"/>
    </row>
    <row r="46" spans="1:7" s="55" customFormat="1" ht="24.75" customHeight="1" hidden="1">
      <c r="A46" s="259"/>
      <c r="B46" s="289"/>
      <c r="C46" s="289"/>
      <c r="D46" s="28" t="s">
        <v>147</v>
      </c>
      <c r="E46" s="32"/>
      <c r="F46" s="295"/>
      <c r="G46" s="295"/>
    </row>
    <row r="47" spans="1:7" s="55" customFormat="1" ht="21.75" customHeight="1" hidden="1">
      <c r="A47" s="259"/>
      <c r="B47" s="289"/>
      <c r="C47" s="289"/>
      <c r="D47" s="28" t="s">
        <v>150</v>
      </c>
      <c r="E47" s="32"/>
      <c r="F47" s="295"/>
      <c r="G47" s="295"/>
    </row>
    <row r="48" spans="1:7" s="55" customFormat="1" ht="13.5" customHeight="1" hidden="1">
      <c r="A48" s="259"/>
      <c r="B48" s="289"/>
      <c r="C48" s="289"/>
      <c r="D48" s="28" t="s">
        <v>161</v>
      </c>
      <c r="E48" s="32"/>
      <c r="F48" s="296"/>
      <c r="G48" s="296"/>
    </row>
    <row r="49" spans="1:7" s="55" customFormat="1" ht="13.5" customHeight="1" hidden="1">
      <c r="A49" s="259"/>
      <c r="B49" s="289"/>
      <c r="C49" s="49">
        <v>4300</v>
      </c>
      <c r="D49" s="31" t="s">
        <v>201</v>
      </c>
      <c r="E49" s="85"/>
      <c r="F49" s="294">
        <v>0</v>
      </c>
      <c r="G49" s="294"/>
    </row>
    <row r="50" spans="1:7" s="55" customFormat="1" ht="24.75" customHeight="1" hidden="1">
      <c r="A50" s="259"/>
      <c r="B50" s="289"/>
      <c r="C50" s="30"/>
      <c r="D50" s="33" t="s">
        <v>228</v>
      </c>
      <c r="E50" s="36">
        <v>6100</v>
      </c>
      <c r="F50" s="295"/>
      <c r="G50" s="295"/>
    </row>
    <row r="51" spans="1:7" s="55" customFormat="1" ht="27" customHeight="1" hidden="1">
      <c r="A51" s="259"/>
      <c r="B51" s="289"/>
      <c r="C51" s="30"/>
      <c r="D51" s="33" t="s">
        <v>223</v>
      </c>
      <c r="E51" s="36">
        <v>5500</v>
      </c>
      <c r="F51" s="295"/>
      <c r="G51" s="295"/>
    </row>
    <row r="52" spans="1:7" s="55" customFormat="1" ht="33" customHeight="1" hidden="1">
      <c r="A52" s="259"/>
      <c r="B52" s="289"/>
      <c r="C52" s="30"/>
      <c r="D52" s="33" t="s">
        <v>226</v>
      </c>
      <c r="E52" s="36">
        <f>4900+1000</f>
        <v>5900</v>
      </c>
      <c r="F52" s="296"/>
      <c r="G52" s="296"/>
    </row>
    <row r="53" spans="1:7" s="55" customFormat="1" ht="12" customHeight="1" hidden="1">
      <c r="A53" s="259"/>
      <c r="B53" s="289"/>
      <c r="C53" s="291">
        <v>4410</v>
      </c>
      <c r="D53" s="285" t="s">
        <v>9</v>
      </c>
      <c r="E53" s="286"/>
      <c r="F53" s="299">
        <v>0</v>
      </c>
      <c r="G53" s="299"/>
    </row>
    <row r="54" spans="1:7" s="55" customFormat="1" ht="21.75" customHeight="1" hidden="1">
      <c r="A54" s="259"/>
      <c r="B54" s="289"/>
      <c r="C54" s="289"/>
      <c r="D54" s="31" t="s">
        <v>185</v>
      </c>
      <c r="E54" s="32">
        <v>1200</v>
      </c>
      <c r="F54" s="301"/>
      <c r="G54" s="301"/>
    </row>
    <row r="55" spans="1:7" s="55" customFormat="1" ht="24" customHeight="1" hidden="1">
      <c r="A55" s="259"/>
      <c r="B55" s="289"/>
      <c r="C55" s="290"/>
      <c r="D55" s="31" t="s">
        <v>227</v>
      </c>
      <c r="E55" s="112">
        <v>2000</v>
      </c>
      <c r="F55" s="300"/>
      <c r="G55" s="300"/>
    </row>
    <row r="56" spans="1:7" s="55" customFormat="1" ht="15" customHeight="1" hidden="1">
      <c r="A56" s="259"/>
      <c r="B56" s="289"/>
      <c r="C56" s="291">
        <v>4420</v>
      </c>
      <c r="D56" s="285" t="s">
        <v>45</v>
      </c>
      <c r="E56" s="286"/>
      <c r="F56" s="299"/>
      <c r="G56" s="299"/>
    </row>
    <row r="57" spans="1:7" s="55" customFormat="1" ht="21.75" customHeight="1" hidden="1">
      <c r="A57" s="259"/>
      <c r="B57" s="289"/>
      <c r="C57" s="289"/>
      <c r="D57" s="46" t="s">
        <v>145</v>
      </c>
      <c r="E57" s="153"/>
      <c r="F57" s="301"/>
      <c r="G57" s="301"/>
    </row>
    <row r="58" spans="1:7" s="55" customFormat="1" ht="12" customHeight="1" hidden="1">
      <c r="A58" s="259"/>
      <c r="B58" s="30"/>
      <c r="C58" s="49">
        <v>4430</v>
      </c>
      <c r="D58" s="31" t="s">
        <v>101</v>
      </c>
      <c r="E58" s="32"/>
      <c r="F58" s="301"/>
      <c r="G58" s="301">
        <v>0</v>
      </c>
    </row>
    <row r="59" spans="1:7" s="55" customFormat="1" ht="15.75" customHeight="1" hidden="1">
      <c r="A59" s="259"/>
      <c r="B59" s="30"/>
      <c r="C59" s="49"/>
      <c r="D59" s="31" t="s">
        <v>210</v>
      </c>
      <c r="E59" s="32"/>
      <c r="F59" s="302"/>
      <c r="G59" s="302"/>
    </row>
    <row r="60" spans="1:8" s="55" customFormat="1" ht="13.5" customHeight="1">
      <c r="A60" s="259"/>
      <c r="B60" s="49"/>
      <c r="C60" s="269" t="s">
        <v>10</v>
      </c>
      <c r="D60" s="269"/>
      <c r="E60" s="270"/>
      <c r="F60" s="43">
        <f>SUM(F8:F59)</f>
        <v>8800</v>
      </c>
      <c r="G60" s="43">
        <f>SUM(G8:G59)</f>
        <v>19800</v>
      </c>
      <c r="H60" s="141"/>
    </row>
    <row r="61" spans="1:7" s="55" customFormat="1" ht="13.5" customHeight="1" hidden="1">
      <c r="A61" s="259"/>
      <c r="B61" s="305">
        <v>80103</v>
      </c>
      <c r="C61" s="305">
        <v>4240</v>
      </c>
      <c r="D61" s="287" t="s">
        <v>46</v>
      </c>
      <c r="E61" s="287"/>
      <c r="F61" s="299">
        <v>0</v>
      </c>
      <c r="G61" s="299">
        <v>0</v>
      </c>
    </row>
    <row r="62" spans="1:7" s="55" customFormat="1" ht="13.5" customHeight="1" hidden="1">
      <c r="A62" s="259"/>
      <c r="B62" s="306"/>
      <c r="C62" s="290"/>
      <c r="D62" s="28" t="s">
        <v>151</v>
      </c>
      <c r="E62" s="32"/>
      <c r="F62" s="301"/>
      <c r="G62" s="301"/>
    </row>
    <row r="63" spans="1:7" s="55" customFormat="1" ht="13.5" customHeight="1" hidden="1">
      <c r="A63" s="259"/>
      <c r="B63" s="27"/>
      <c r="C63" s="292" t="s">
        <v>63</v>
      </c>
      <c r="D63" s="267"/>
      <c r="E63" s="268"/>
      <c r="F63" s="142">
        <f>SUM(F61)</f>
        <v>0</v>
      </c>
      <c r="G63" s="142">
        <f>SUM(G61)</f>
        <v>0</v>
      </c>
    </row>
    <row r="64" spans="1:7" s="55" customFormat="1" ht="27" customHeight="1" hidden="1">
      <c r="A64" s="259"/>
      <c r="B64" s="27">
        <v>80104</v>
      </c>
      <c r="C64" s="143">
        <v>2540</v>
      </c>
      <c r="D64" s="31" t="s">
        <v>67</v>
      </c>
      <c r="E64" s="144"/>
      <c r="F64" s="117"/>
      <c r="G64" s="117"/>
    </row>
    <row r="65" spans="1:7" s="55" customFormat="1" ht="33.75" customHeight="1" hidden="1">
      <c r="A65" s="259"/>
      <c r="B65" s="27"/>
      <c r="C65" s="145"/>
      <c r="D65" s="31" t="s">
        <v>176</v>
      </c>
      <c r="E65" s="37">
        <v>-25400</v>
      </c>
      <c r="F65" s="117"/>
      <c r="G65" s="117"/>
    </row>
    <row r="66" spans="1:7" s="55" customFormat="1" ht="25.5" customHeight="1" hidden="1">
      <c r="A66" s="259"/>
      <c r="B66" s="27"/>
      <c r="C66" s="145"/>
      <c r="D66" s="31" t="s">
        <v>179</v>
      </c>
      <c r="E66" s="37">
        <v>-76400</v>
      </c>
      <c r="F66" s="117"/>
      <c r="G66" s="116"/>
    </row>
    <row r="67" spans="1:7" s="55" customFormat="1" ht="35.25" customHeight="1" hidden="1">
      <c r="A67" s="259"/>
      <c r="B67" s="27"/>
      <c r="C67" s="145"/>
      <c r="D67" s="31" t="s">
        <v>180</v>
      </c>
      <c r="E67" s="37">
        <v>-152928</v>
      </c>
      <c r="F67" s="117"/>
      <c r="G67" s="116"/>
    </row>
    <row r="68" spans="1:7" s="55" customFormat="1" ht="13.5" customHeight="1" hidden="1">
      <c r="A68" s="259"/>
      <c r="B68" s="27"/>
      <c r="C68" s="292" t="s">
        <v>68</v>
      </c>
      <c r="D68" s="284"/>
      <c r="E68" s="37"/>
      <c r="F68" s="116">
        <f>SUM(F64)</f>
        <v>0</v>
      </c>
      <c r="G68" s="116">
        <f>SUM(G64)</f>
        <v>0</v>
      </c>
    </row>
    <row r="69" spans="1:7" s="55" customFormat="1" ht="13.5" customHeight="1" hidden="1">
      <c r="A69" s="259"/>
      <c r="B69" s="27"/>
      <c r="C69" s="145"/>
      <c r="D69" s="31"/>
      <c r="E69" s="115"/>
      <c r="F69" s="116"/>
      <c r="G69" s="116"/>
    </row>
    <row r="70" spans="1:7" s="55" customFormat="1" ht="15" customHeight="1">
      <c r="A70" s="259"/>
      <c r="B70" s="305">
        <v>80104</v>
      </c>
      <c r="C70" s="305">
        <v>3020</v>
      </c>
      <c r="D70" s="28" t="s">
        <v>258</v>
      </c>
      <c r="E70" s="34"/>
      <c r="F70" s="294">
        <v>3500</v>
      </c>
      <c r="G70" s="299"/>
    </row>
    <row r="71" spans="1:7" s="55" customFormat="1" ht="12.75" customHeight="1">
      <c r="A71" s="259"/>
      <c r="B71" s="282"/>
      <c r="C71" s="289"/>
      <c r="D71" s="28" t="s">
        <v>255</v>
      </c>
      <c r="E71" s="32">
        <v>-2000</v>
      </c>
      <c r="F71" s="266"/>
      <c r="G71" s="301"/>
    </row>
    <row r="72" spans="1:7" s="55" customFormat="1" ht="13.5" customHeight="1">
      <c r="A72" s="259"/>
      <c r="B72" s="282"/>
      <c r="C72" s="290"/>
      <c r="D72" s="28" t="s">
        <v>257</v>
      </c>
      <c r="E72" s="32">
        <v>-1500</v>
      </c>
      <c r="F72" s="300"/>
      <c r="G72" s="300"/>
    </row>
    <row r="73" spans="1:7" s="55" customFormat="1" ht="15" customHeight="1" hidden="1">
      <c r="A73" s="259"/>
      <c r="B73" s="282"/>
      <c r="C73" s="305">
        <v>4010</v>
      </c>
      <c r="D73" s="28" t="s">
        <v>42</v>
      </c>
      <c r="E73" s="34"/>
      <c r="F73" s="294"/>
      <c r="G73" s="294"/>
    </row>
    <row r="74" spans="1:7" s="55" customFormat="1" ht="15" customHeight="1" hidden="1">
      <c r="A74" s="259"/>
      <c r="B74" s="282"/>
      <c r="C74" s="289"/>
      <c r="D74" s="28"/>
      <c r="E74" s="32">
        <v>0</v>
      </c>
      <c r="F74" s="266"/>
      <c r="G74" s="266"/>
    </row>
    <row r="75" spans="1:7" s="55" customFormat="1" ht="15" customHeight="1" hidden="1">
      <c r="A75" s="259"/>
      <c r="B75" s="282"/>
      <c r="C75" s="289"/>
      <c r="D75" s="28"/>
      <c r="E75" s="32"/>
      <c r="F75" s="266"/>
      <c r="G75" s="266"/>
    </row>
    <row r="76" spans="1:7" s="55" customFormat="1" ht="15" customHeight="1" hidden="1">
      <c r="A76" s="259"/>
      <c r="B76" s="282"/>
      <c r="C76" s="289"/>
      <c r="D76" s="28"/>
      <c r="E76" s="32"/>
      <c r="F76" s="266"/>
      <c r="G76" s="266"/>
    </row>
    <row r="77" spans="1:7" s="55" customFormat="1" ht="15" customHeight="1" hidden="1">
      <c r="A77" s="259"/>
      <c r="B77" s="282"/>
      <c r="C77" s="289"/>
      <c r="D77" s="28"/>
      <c r="E77" s="32"/>
      <c r="F77" s="266"/>
      <c r="G77" s="266"/>
    </row>
    <row r="78" spans="1:7" s="55" customFormat="1" ht="15" customHeight="1" hidden="1">
      <c r="A78" s="259"/>
      <c r="B78" s="282"/>
      <c r="C78" s="305">
        <v>4110</v>
      </c>
      <c r="D78" s="28" t="s">
        <v>43</v>
      </c>
      <c r="E78" s="34"/>
      <c r="F78" s="299"/>
      <c r="G78" s="294"/>
    </row>
    <row r="79" spans="1:7" s="55" customFormat="1" ht="22.5" customHeight="1" hidden="1">
      <c r="A79" s="259"/>
      <c r="B79" s="282"/>
      <c r="C79" s="289"/>
      <c r="D79" s="28" t="s">
        <v>190</v>
      </c>
      <c r="E79" s="146"/>
      <c r="F79" s="301"/>
      <c r="G79" s="295"/>
    </row>
    <row r="80" spans="1:7" s="55" customFormat="1" ht="15" customHeight="1" hidden="1">
      <c r="A80" s="259"/>
      <c r="B80" s="282"/>
      <c r="C80" s="289"/>
      <c r="D80" s="28"/>
      <c r="E80" s="146"/>
      <c r="F80" s="301"/>
      <c r="G80" s="295"/>
    </row>
    <row r="81" spans="1:7" s="55" customFormat="1" ht="15" customHeight="1" hidden="1">
      <c r="A81" s="259"/>
      <c r="B81" s="282"/>
      <c r="C81" s="289"/>
      <c r="D81" s="28"/>
      <c r="E81" s="32"/>
      <c r="F81" s="301"/>
      <c r="G81" s="266"/>
    </row>
    <row r="82" spans="1:7" s="55" customFormat="1" ht="15" customHeight="1" hidden="1">
      <c r="A82" s="259"/>
      <c r="B82" s="282"/>
      <c r="C82" s="305">
        <v>4120</v>
      </c>
      <c r="D82" s="28" t="s">
        <v>44</v>
      </c>
      <c r="E82" s="34"/>
      <c r="F82" s="299"/>
      <c r="G82" s="294"/>
    </row>
    <row r="83" spans="1:7" s="55" customFormat="1" ht="21.75" customHeight="1" hidden="1">
      <c r="A83" s="259"/>
      <c r="B83" s="282"/>
      <c r="C83" s="289"/>
      <c r="D83" s="28" t="s">
        <v>190</v>
      </c>
      <c r="E83" s="32"/>
      <c r="F83" s="301"/>
      <c r="G83" s="266"/>
    </row>
    <row r="84" spans="1:7" s="55" customFormat="1" ht="12" customHeight="1" hidden="1">
      <c r="A84" s="259"/>
      <c r="B84" s="282"/>
      <c r="C84" s="305">
        <v>4170</v>
      </c>
      <c r="D84" s="287" t="s">
        <v>191</v>
      </c>
      <c r="E84" s="287"/>
      <c r="F84" s="299"/>
      <c r="G84" s="299"/>
    </row>
    <row r="85" spans="1:7" s="55" customFormat="1" ht="21.75" customHeight="1" hidden="1">
      <c r="A85" s="259"/>
      <c r="B85" s="282"/>
      <c r="C85" s="290"/>
      <c r="D85" s="28" t="s">
        <v>190</v>
      </c>
      <c r="E85" s="32">
        <v>1680</v>
      </c>
      <c r="F85" s="300"/>
      <c r="G85" s="300"/>
    </row>
    <row r="86" spans="1:7" s="55" customFormat="1" ht="21.75" customHeight="1" hidden="1">
      <c r="A86" s="259"/>
      <c r="B86" s="282"/>
      <c r="C86" s="29"/>
      <c r="D86" s="28" t="s">
        <v>224</v>
      </c>
      <c r="E86" s="32">
        <v>3100</v>
      </c>
      <c r="F86" s="135"/>
      <c r="G86" s="135"/>
    </row>
    <row r="87" spans="1:7" s="55" customFormat="1" ht="12" customHeight="1">
      <c r="A87" s="259"/>
      <c r="B87" s="282"/>
      <c r="C87" s="305">
        <v>4210</v>
      </c>
      <c r="D87" s="287" t="s">
        <v>11</v>
      </c>
      <c r="E87" s="287"/>
      <c r="F87" s="299"/>
      <c r="G87" s="299">
        <f>SUM(E88:E89)</f>
        <v>3500</v>
      </c>
    </row>
    <row r="88" spans="1:7" s="55" customFormat="1" ht="12" customHeight="1">
      <c r="A88" s="259"/>
      <c r="B88" s="282"/>
      <c r="C88" s="282"/>
      <c r="D88" s="28" t="s">
        <v>267</v>
      </c>
      <c r="E88" s="32">
        <v>2000</v>
      </c>
      <c r="F88" s="288"/>
      <c r="G88" s="288"/>
    </row>
    <row r="89" spans="1:7" s="55" customFormat="1" ht="12" customHeight="1">
      <c r="A89" s="259"/>
      <c r="B89" s="282"/>
      <c r="C89" s="290"/>
      <c r="D89" s="28" t="s">
        <v>266</v>
      </c>
      <c r="E89" s="32">
        <v>1500</v>
      </c>
      <c r="F89" s="300"/>
      <c r="G89" s="300"/>
    </row>
    <row r="90" spans="1:7" s="55" customFormat="1" ht="15" customHeight="1" hidden="1">
      <c r="A90" s="259"/>
      <c r="B90" s="282"/>
      <c r="C90" s="275">
        <v>4260</v>
      </c>
      <c r="D90" s="276" t="s">
        <v>25</v>
      </c>
      <c r="E90" s="277"/>
      <c r="F90" s="294"/>
      <c r="G90" s="294"/>
    </row>
    <row r="91" spans="1:7" s="55" customFormat="1" ht="15" customHeight="1" hidden="1">
      <c r="A91" s="259"/>
      <c r="B91" s="282"/>
      <c r="C91" s="275"/>
      <c r="D91" s="28" t="s">
        <v>161</v>
      </c>
      <c r="E91" s="32">
        <v>-5000</v>
      </c>
      <c r="F91" s="295"/>
      <c r="G91" s="295"/>
    </row>
    <row r="92" spans="1:7" s="55" customFormat="1" ht="15" customHeight="1">
      <c r="A92" s="259"/>
      <c r="B92" s="282"/>
      <c r="C92" s="305">
        <v>4270</v>
      </c>
      <c r="D92" s="287" t="s">
        <v>18</v>
      </c>
      <c r="E92" s="287"/>
      <c r="F92" s="299">
        <v>11000</v>
      </c>
      <c r="G92" s="307"/>
    </row>
    <row r="93" spans="1:7" s="55" customFormat="1" ht="23.25" customHeight="1">
      <c r="A93" s="259"/>
      <c r="B93" s="282"/>
      <c r="C93" s="289"/>
      <c r="D93" s="28" t="s">
        <v>262</v>
      </c>
      <c r="E93" s="32"/>
      <c r="F93" s="301"/>
      <c r="G93" s="299"/>
    </row>
    <row r="94" spans="1:7" s="55" customFormat="1" ht="15" customHeight="1" hidden="1">
      <c r="A94" s="259"/>
      <c r="B94" s="282"/>
      <c r="C94" s="305">
        <v>4280</v>
      </c>
      <c r="D94" s="113" t="s">
        <v>49</v>
      </c>
      <c r="E94" s="35"/>
      <c r="F94" s="294"/>
      <c r="G94" s="294"/>
    </row>
    <row r="95" spans="1:7" s="55" customFormat="1" ht="15" customHeight="1" hidden="1">
      <c r="A95" s="259"/>
      <c r="B95" s="282"/>
      <c r="C95" s="306"/>
      <c r="D95" s="28" t="s">
        <v>161</v>
      </c>
      <c r="E95" s="32">
        <v>-500</v>
      </c>
      <c r="F95" s="296"/>
      <c r="G95" s="296"/>
    </row>
    <row r="96" spans="1:7" s="55" customFormat="1" ht="15.75" customHeight="1" hidden="1">
      <c r="A96" s="259"/>
      <c r="B96" s="282"/>
      <c r="C96" s="291">
        <v>4300</v>
      </c>
      <c r="D96" s="285" t="s">
        <v>8</v>
      </c>
      <c r="E96" s="286"/>
      <c r="F96" s="294"/>
      <c r="G96" s="294"/>
    </row>
    <row r="97" spans="1:7" s="55" customFormat="1" ht="24" customHeight="1" hidden="1">
      <c r="A97" s="259"/>
      <c r="B97" s="282"/>
      <c r="C97" s="289"/>
      <c r="D97" s="28" t="s">
        <v>162</v>
      </c>
      <c r="E97" s="32">
        <v>1500</v>
      </c>
      <c r="F97" s="296"/>
      <c r="G97" s="296"/>
    </row>
    <row r="98" spans="1:7" s="55" customFormat="1" ht="15" customHeight="1" hidden="1">
      <c r="A98" s="259"/>
      <c r="B98" s="29"/>
      <c r="C98" s="289">
        <v>4350</v>
      </c>
      <c r="D98" s="46" t="s">
        <v>168</v>
      </c>
      <c r="E98" s="112"/>
      <c r="F98" s="294"/>
      <c r="G98" s="294"/>
    </row>
    <row r="99" spans="1:7" s="55" customFormat="1" ht="24" customHeight="1" hidden="1">
      <c r="A99" s="259"/>
      <c r="B99" s="29"/>
      <c r="C99" s="306"/>
      <c r="D99" s="28" t="s">
        <v>166</v>
      </c>
      <c r="E99" s="32">
        <v>-1100</v>
      </c>
      <c r="F99" s="296"/>
      <c r="G99" s="296"/>
    </row>
    <row r="100" spans="1:7" s="55" customFormat="1" ht="10.5" customHeight="1" hidden="1">
      <c r="A100" s="259"/>
      <c r="B100" s="29"/>
      <c r="C100" s="291">
        <v>4410</v>
      </c>
      <c r="D100" s="285" t="s">
        <v>9</v>
      </c>
      <c r="E100" s="286"/>
      <c r="F100" s="294"/>
      <c r="G100" s="294"/>
    </row>
    <row r="101" spans="1:7" s="55" customFormat="1" ht="12.75" customHeight="1" hidden="1">
      <c r="A101" s="259"/>
      <c r="B101" s="29"/>
      <c r="C101" s="290"/>
      <c r="D101" s="28" t="s">
        <v>161</v>
      </c>
      <c r="E101" s="32">
        <v>-237</v>
      </c>
      <c r="F101" s="296"/>
      <c r="G101" s="296"/>
    </row>
    <row r="102" spans="1:7" s="55" customFormat="1" ht="12.75" customHeight="1" hidden="1">
      <c r="A102" s="259"/>
      <c r="B102" s="29"/>
      <c r="C102" s="49">
        <v>4300</v>
      </c>
      <c r="D102" s="31" t="s">
        <v>201</v>
      </c>
      <c r="E102" s="85"/>
      <c r="F102" s="294"/>
      <c r="G102" s="294"/>
    </row>
    <row r="103" spans="1:7" s="55" customFormat="1" ht="24" customHeight="1" hidden="1">
      <c r="A103" s="259"/>
      <c r="B103" s="29"/>
      <c r="C103" s="156"/>
      <c r="D103" s="28" t="s">
        <v>225</v>
      </c>
      <c r="E103" s="35"/>
      <c r="F103" s="297"/>
      <c r="G103" s="298"/>
    </row>
    <row r="104" spans="1:8" s="55" customFormat="1" ht="15" customHeight="1">
      <c r="A104" s="259"/>
      <c r="B104" s="49"/>
      <c r="C104" s="269" t="s">
        <v>50</v>
      </c>
      <c r="D104" s="269"/>
      <c r="E104" s="270"/>
      <c r="F104" s="43">
        <f>SUM(F70:F103)</f>
        <v>14500</v>
      </c>
      <c r="G104" s="43">
        <f>SUM(G70:G103)</f>
        <v>3500</v>
      </c>
      <c r="H104" s="141"/>
    </row>
    <row r="105" spans="1:7" s="55" customFormat="1" ht="15" customHeight="1">
      <c r="A105" s="259"/>
      <c r="B105" s="305">
        <v>80110</v>
      </c>
      <c r="C105" s="305">
        <v>3020</v>
      </c>
      <c r="D105" s="28" t="s">
        <v>258</v>
      </c>
      <c r="E105" s="34"/>
      <c r="F105" s="294">
        <f>SUM(E106:E108)</f>
        <v>4500</v>
      </c>
      <c r="G105" s="294">
        <v>0</v>
      </c>
    </row>
    <row r="106" spans="1:7" s="55" customFormat="1" ht="15" customHeight="1">
      <c r="A106" s="259"/>
      <c r="B106" s="282"/>
      <c r="C106" s="289"/>
      <c r="D106" s="28" t="s">
        <v>255</v>
      </c>
      <c r="E106" s="32">
        <v>1000</v>
      </c>
      <c r="F106" s="288"/>
      <c r="G106" s="288"/>
    </row>
    <row r="107" spans="1:7" s="55" customFormat="1" ht="15" customHeight="1">
      <c r="A107" s="259"/>
      <c r="B107" s="282"/>
      <c r="C107" s="289"/>
      <c r="D107" s="28" t="s">
        <v>256</v>
      </c>
      <c r="E107" s="32">
        <v>2500</v>
      </c>
      <c r="F107" s="288"/>
      <c r="G107" s="288"/>
    </row>
    <row r="108" spans="1:7" s="55" customFormat="1" ht="15" customHeight="1">
      <c r="A108" s="259"/>
      <c r="B108" s="282"/>
      <c r="C108" s="306"/>
      <c r="D108" s="28" t="s">
        <v>257</v>
      </c>
      <c r="E108" s="32">
        <v>1000</v>
      </c>
      <c r="F108" s="300"/>
      <c r="G108" s="300"/>
    </row>
    <row r="109" spans="1:7" s="55" customFormat="1" ht="15" customHeight="1" hidden="1">
      <c r="A109" s="259"/>
      <c r="B109" s="282"/>
      <c r="C109" s="305">
        <v>4010</v>
      </c>
      <c r="D109" s="28" t="s">
        <v>42</v>
      </c>
      <c r="E109" s="34"/>
      <c r="F109" s="294">
        <f>SUM(F110:F110)</f>
        <v>0</v>
      </c>
      <c r="G109" s="294">
        <v>0</v>
      </c>
    </row>
    <row r="110" spans="1:7" s="55" customFormat="1" ht="15" customHeight="1" hidden="1">
      <c r="A110" s="259"/>
      <c r="B110" s="282"/>
      <c r="C110" s="306"/>
      <c r="D110" s="28" t="s">
        <v>39</v>
      </c>
      <c r="E110" s="32"/>
      <c r="F110" s="300"/>
      <c r="G110" s="300"/>
    </row>
    <row r="111" spans="1:7" s="55" customFormat="1" ht="15" customHeight="1" hidden="1">
      <c r="A111" s="259"/>
      <c r="B111" s="282"/>
      <c r="C111" s="305">
        <v>4040</v>
      </c>
      <c r="D111" s="28" t="s">
        <v>52</v>
      </c>
      <c r="E111" s="34"/>
      <c r="F111" s="252">
        <v>0</v>
      </c>
      <c r="G111" s="135"/>
    </row>
    <row r="112" spans="1:7" s="55" customFormat="1" ht="15" customHeight="1" hidden="1">
      <c r="A112" s="259"/>
      <c r="B112" s="282"/>
      <c r="C112" s="289"/>
      <c r="D112" s="28" t="s">
        <v>38</v>
      </c>
      <c r="E112" s="32"/>
      <c r="F112" s="253"/>
      <c r="G112" s="135"/>
    </row>
    <row r="113" spans="1:7" s="55" customFormat="1" ht="15" customHeight="1" hidden="1">
      <c r="A113" s="259"/>
      <c r="B113" s="282"/>
      <c r="C113" s="305">
        <v>4110</v>
      </c>
      <c r="D113" s="28" t="s">
        <v>43</v>
      </c>
      <c r="E113" s="34"/>
      <c r="F113" s="294">
        <f>SUM(F114:F116)</f>
        <v>0</v>
      </c>
      <c r="G113" s="294">
        <v>0</v>
      </c>
    </row>
    <row r="114" spans="1:7" s="55" customFormat="1" ht="15" customHeight="1" hidden="1">
      <c r="A114" s="259"/>
      <c r="B114" s="282"/>
      <c r="C114" s="289"/>
      <c r="D114" s="28" t="s">
        <v>37</v>
      </c>
      <c r="E114" s="32"/>
      <c r="F114" s="288"/>
      <c r="G114" s="288"/>
    </row>
    <row r="115" spans="1:7" s="55" customFormat="1" ht="15" customHeight="1" hidden="1">
      <c r="A115" s="259"/>
      <c r="B115" s="282"/>
      <c r="C115" s="289"/>
      <c r="D115" s="28" t="s">
        <v>38</v>
      </c>
      <c r="E115" s="32"/>
      <c r="F115" s="288"/>
      <c r="G115" s="288"/>
    </row>
    <row r="116" spans="1:7" s="55" customFormat="1" ht="15" customHeight="1" hidden="1">
      <c r="A116" s="259"/>
      <c r="B116" s="282"/>
      <c r="C116" s="306"/>
      <c r="D116" s="28" t="s">
        <v>39</v>
      </c>
      <c r="E116" s="32"/>
      <c r="F116" s="300"/>
      <c r="G116" s="300"/>
    </row>
    <row r="117" spans="1:7" s="55" customFormat="1" ht="15" customHeight="1" hidden="1">
      <c r="A117" s="259"/>
      <c r="B117" s="282"/>
      <c r="C117" s="305">
        <v>4120</v>
      </c>
      <c r="D117" s="28" t="s">
        <v>44</v>
      </c>
      <c r="E117" s="34"/>
      <c r="F117" s="294">
        <f>SUM(F118:F119)</f>
        <v>0</v>
      </c>
      <c r="G117" s="294">
        <v>0</v>
      </c>
    </row>
    <row r="118" spans="1:7" s="55" customFormat="1" ht="15" customHeight="1" hidden="1">
      <c r="A118" s="259"/>
      <c r="B118" s="282"/>
      <c r="C118" s="289"/>
      <c r="D118" s="28" t="s">
        <v>38</v>
      </c>
      <c r="E118" s="32"/>
      <c r="F118" s="288"/>
      <c r="G118" s="288"/>
    </row>
    <row r="119" spans="1:7" s="55" customFormat="1" ht="15" customHeight="1" hidden="1">
      <c r="A119" s="259"/>
      <c r="B119" s="282"/>
      <c r="C119" s="306"/>
      <c r="D119" s="28" t="s">
        <v>39</v>
      </c>
      <c r="E119" s="32"/>
      <c r="F119" s="300"/>
      <c r="G119" s="300"/>
    </row>
    <row r="120" spans="1:7" s="55" customFormat="1" ht="15" customHeight="1" hidden="1">
      <c r="A120" s="259"/>
      <c r="B120" s="282"/>
      <c r="C120" s="305">
        <v>4110</v>
      </c>
      <c r="D120" s="28" t="s">
        <v>43</v>
      </c>
      <c r="E120" s="34"/>
      <c r="F120" s="294"/>
      <c r="G120" s="294"/>
    </row>
    <row r="121" spans="1:7" s="55" customFormat="1" ht="15" customHeight="1" hidden="1">
      <c r="A121" s="259"/>
      <c r="B121" s="282"/>
      <c r="C121" s="289"/>
      <c r="D121" s="28" t="s">
        <v>163</v>
      </c>
      <c r="E121" s="32">
        <v>-2080</v>
      </c>
      <c r="F121" s="288"/>
      <c r="G121" s="288"/>
    </row>
    <row r="122" spans="1:7" s="55" customFormat="1" ht="15" customHeight="1" hidden="1">
      <c r="A122" s="259"/>
      <c r="B122" s="282"/>
      <c r="C122" s="306"/>
      <c r="D122" s="28" t="s">
        <v>163</v>
      </c>
      <c r="E122" s="32">
        <v>0</v>
      </c>
      <c r="F122" s="300"/>
      <c r="G122" s="300"/>
    </row>
    <row r="123" spans="1:7" s="55" customFormat="1" ht="15" customHeight="1" hidden="1">
      <c r="A123" s="259"/>
      <c r="B123" s="282"/>
      <c r="C123" s="305">
        <v>4170</v>
      </c>
      <c r="D123" s="283" t="s">
        <v>61</v>
      </c>
      <c r="E123" s="284"/>
      <c r="F123" s="294"/>
      <c r="G123" s="294">
        <v>0</v>
      </c>
    </row>
    <row r="124" spans="1:7" s="55" customFormat="1" ht="21.75" customHeight="1" hidden="1">
      <c r="A124" s="259"/>
      <c r="B124" s="282"/>
      <c r="C124" s="289"/>
      <c r="D124" s="28" t="s">
        <v>203</v>
      </c>
      <c r="E124" s="32">
        <v>380</v>
      </c>
      <c r="F124" s="288"/>
      <c r="G124" s="288"/>
    </row>
    <row r="125" spans="1:7" s="55" customFormat="1" ht="13.5" customHeight="1" hidden="1">
      <c r="A125" s="259"/>
      <c r="B125" s="282"/>
      <c r="C125" s="306"/>
      <c r="D125" s="28" t="s">
        <v>202</v>
      </c>
      <c r="E125" s="32">
        <v>40</v>
      </c>
      <c r="F125" s="300"/>
      <c r="G125" s="300"/>
    </row>
    <row r="126" spans="1:7" s="55" customFormat="1" ht="15" customHeight="1">
      <c r="A126" s="259"/>
      <c r="B126" s="282"/>
      <c r="C126" s="305">
        <v>4210</v>
      </c>
      <c r="D126" s="287" t="s">
        <v>11</v>
      </c>
      <c r="E126" s="287"/>
      <c r="F126" s="299"/>
      <c r="G126" s="307">
        <f>SUM(E127:E129)</f>
        <v>4500</v>
      </c>
    </row>
    <row r="127" spans="1:7" s="55" customFormat="1" ht="15" customHeight="1">
      <c r="A127" s="259"/>
      <c r="B127" s="282"/>
      <c r="C127" s="289"/>
      <c r="D127" s="28" t="s">
        <v>267</v>
      </c>
      <c r="E127" s="146">
        <v>1000</v>
      </c>
      <c r="F127" s="301"/>
      <c r="G127" s="299"/>
    </row>
    <row r="128" spans="1:7" s="55" customFormat="1" ht="15" customHeight="1">
      <c r="A128" s="259"/>
      <c r="B128" s="282"/>
      <c r="C128" s="289"/>
      <c r="D128" s="28" t="s">
        <v>265</v>
      </c>
      <c r="E128" s="146">
        <v>2500</v>
      </c>
      <c r="F128" s="301"/>
      <c r="G128" s="299"/>
    </row>
    <row r="129" spans="1:7" s="55" customFormat="1" ht="15" customHeight="1">
      <c r="A129" s="259"/>
      <c r="B129" s="282"/>
      <c r="C129" s="289"/>
      <c r="D129" s="31" t="s">
        <v>266</v>
      </c>
      <c r="E129" s="36">
        <v>1000</v>
      </c>
      <c r="F129" s="301"/>
      <c r="G129" s="299"/>
    </row>
    <row r="130" spans="1:7" s="55" customFormat="1" ht="15" customHeight="1" hidden="1">
      <c r="A130" s="259"/>
      <c r="B130" s="282"/>
      <c r="C130" s="305">
        <v>4240</v>
      </c>
      <c r="D130" s="287" t="s">
        <v>46</v>
      </c>
      <c r="E130" s="287"/>
      <c r="F130" s="294"/>
      <c r="G130" s="294"/>
    </row>
    <row r="131" spans="1:7" s="55" customFormat="1" ht="23.25" customHeight="1" hidden="1">
      <c r="A131" s="259"/>
      <c r="B131" s="282"/>
      <c r="C131" s="289"/>
      <c r="D131" s="28" t="s">
        <v>146</v>
      </c>
      <c r="E131" s="32">
        <v>3000</v>
      </c>
      <c r="F131" s="295"/>
      <c r="G131" s="295"/>
    </row>
    <row r="132" spans="1:7" s="55" customFormat="1" ht="23.25" customHeight="1" hidden="1">
      <c r="A132" s="259"/>
      <c r="B132" s="282"/>
      <c r="C132" s="282"/>
      <c r="D132" s="31" t="s">
        <v>170</v>
      </c>
      <c r="E132" s="35">
        <v>3700</v>
      </c>
      <c r="F132" s="266"/>
      <c r="G132" s="266"/>
    </row>
    <row r="133" spans="1:7" s="55" customFormat="1" ht="34.5" customHeight="1" hidden="1">
      <c r="A133" s="259"/>
      <c r="B133" s="282"/>
      <c r="C133" s="290"/>
      <c r="D133" s="113" t="s">
        <v>164</v>
      </c>
      <c r="E133" s="32">
        <v>15000</v>
      </c>
      <c r="F133" s="271"/>
      <c r="G133" s="271"/>
    </row>
    <row r="134" spans="1:7" s="55" customFormat="1" ht="13.5" customHeight="1" hidden="1">
      <c r="A134" s="259"/>
      <c r="B134" s="282"/>
      <c r="C134" s="305">
        <v>4280</v>
      </c>
      <c r="D134" s="113" t="s">
        <v>49</v>
      </c>
      <c r="E134" s="35"/>
      <c r="F134" s="294"/>
      <c r="G134" s="294"/>
    </row>
    <row r="135" spans="1:7" s="55" customFormat="1" ht="15" customHeight="1" hidden="1">
      <c r="A135" s="259"/>
      <c r="B135" s="282"/>
      <c r="C135" s="306"/>
      <c r="D135" s="28" t="s">
        <v>149</v>
      </c>
      <c r="E135" s="32">
        <v>900</v>
      </c>
      <c r="F135" s="296"/>
      <c r="G135" s="296"/>
    </row>
    <row r="136" spans="1:7" s="55" customFormat="1" ht="12" customHeight="1" hidden="1">
      <c r="A136" s="259"/>
      <c r="B136" s="282"/>
      <c r="C136" s="291">
        <v>4410</v>
      </c>
      <c r="D136" s="283" t="s">
        <v>9</v>
      </c>
      <c r="E136" s="265"/>
      <c r="F136" s="299"/>
      <c r="G136" s="299">
        <v>0</v>
      </c>
    </row>
    <row r="137" spans="1:7" s="55" customFormat="1" ht="22.5" customHeight="1" hidden="1">
      <c r="A137" s="259"/>
      <c r="B137" s="282"/>
      <c r="C137" s="289"/>
      <c r="D137" s="31" t="s">
        <v>185</v>
      </c>
      <c r="E137" s="32">
        <v>1200</v>
      </c>
      <c r="F137" s="301"/>
      <c r="G137" s="301"/>
    </row>
    <row r="138" spans="1:7" s="55" customFormat="1" ht="23.25" customHeight="1" hidden="1">
      <c r="A138" s="259"/>
      <c r="B138" s="282"/>
      <c r="C138" s="290"/>
      <c r="D138" s="31" t="s">
        <v>186</v>
      </c>
      <c r="E138" s="32">
        <v>1000</v>
      </c>
      <c r="F138" s="300"/>
      <c r="G138" s="300"/>
    </row>
    <row r="139" spans="1:7" s="55" customFormat="1" ht="15" customHeight="1" hidden="1">
      <c r="A139" s="259"/>
      <c r="B139" s="282"/>
      <c r="C139" s="291">
        <v>4420</v>
      </c>
      <c r="D139" s="287" t="s">
        <v>45</v>
      </c>
      <c r="E139" s="287"/>
      <c r="F139" s="299"/>
      <c r="G139" s="299"/>
    </row>
    <row r="140" spans="1:7" s="55" customFormat="1" ht="22.5" customHeight="1" hidden="1">
      <c r="A140" s="259"/>
      <c r="B140" s="282"/>
      <c r="C140" s="274"/>
      <c r="D140" s="28" t="s">
        <v>148</v>
      </c>
      <c r="E140" s="32">
        <v>-5193</v>
      </c>
      <c r="F140" s="301"/>
      <c r="G140" s="301"/>
    </row>
    <row r="141" spans="1:7" s="55" customFormat="1" ht="22.5" customHeight="1" hidden="1">
      <c r="A141" s="259"/>
      <c r="B141" s="282"/>
      <c r="C141" s="289"/>
      <c r="D141" s="31" t="s">
        <v>152</v>
      </c>
      <c r="E141" s="32">
        <v>-2000</v>
      </c>
      <c r="F141" s="301"/>
      <c r="G141" s="301"/>
    </row>
    <row r="142" spans="1:8" s="55" customFormat="1" ht="15" customHeight="1">
      <c r="A142" s="259"/>
      <c r="B142" s="49"/>
      <c r="C142" s="269" t="s">
        <v>12</v>
      </c>
      <c r="D142" s="269"/>
      <c r="E142" s="270"/>
      <c r="F142" s="43">
        <f>SUM(F105:F141)</f>
        <v>4500</v>
      </c>
      <c r="G142" s="43">
        <f>SUM(G105:G141)</f>
        <v>4500</v>
      </c>
      <c r="H142" s="141"/>
    </row>
    <row r="143" spans="1:8" s="55" customFormat="1" ht="15" customHeight="1" hidden="1">
      <c r="A143" s="259"/>
      <c r="B143" s="27">
        <v>80114</v>
      </c>
      <c r="C143" s="27">
        <v>4010</v>
      </c>
      <c r="D143" s="40" t="s">
        <v>183</v>
      </c>
      <c r="E143" s="155"/>
      <c r="F143" s="154">
        <v>0</v>
      </c>
      <c r="G143" s="154">
        <v>1100</v>
      </c>
      <c r="H143" s="141"/>
    </row>
    <row r="144" spans="1:8" s="55" customFormat="1" ht="15" customHeight="1" hidden="1">
      <c r="A144" s="259"/>
      <c r="B144" s="27"/>
      <c r="C144" s="27">
        <v>4280</v>
      </c>
      <c r="D144" s="40" t="s">
        <v>49</v>
      </c>
      <c r="E144" s="155"/>
      <c r="F144" s="154">
        <v>700</v>
      </c>
      <c r="G144" s="154"/>
      <c r="H144" s="141"/>
    </row>
    <row r="145" spans="1:8" s="55" customFormat="1" ht="15" customHeight="1" hidden="1">
      <c r="A145" s="259"/>
      <c r="B145" s="27"/>
      <c r="C145" s="27">
        <v>4410</v>
      </c>
      <c r="D145" s="40" t="s">
        <v>9</v>
      </c>
      <c r="E145" s="155"/>
      <c r="F145" s="154">
        <v>400</v>
      </c>
      <c r="G145" s="154">
        <v>0</v>
      </c>
      <c r="H145" s="141"/>
    </row>
    <row r="146" spans="1:8" s="55" customFormat="1" ht="15" customHeight="1" hidden="1">
      <c r="A146" s="259"/>
      <c r="B146" s="27"/>
      <c r="C146" s="160"/>
      <c r="D146" s="292" t="s">
        <v>102</v>
      </c>
      <c r="E146" s="260"/>
      <c r="F146" s="142">
        <f>SUM(F143:F145)</f>
        <v>1100</v>
      </c>
      <c r="G146" s="142">
        <f>SUM(G143:G145)</f>
        <v>1100</v>
      </c>
      <c r="H146" s="141"/>
    </row>
    <row r="147" spans="1:7" s="55" customFormat="1" ht="15" customHeight="1">
      <c r="A147" s="259"/>
      <c r="B147" s="27">
        <v>80120</v>
      </c>
      <c r="C147" s="305">
        <v>3020</v>
      </c>
      <c r="D147" s="287" t="s">
        <v>258</v>
      </c>
      <c r="E147" s="287"/>
      <c r="F147" s="294">
        <v>500</v>
      </c>
      <c r="G147" s="294"/>
    </row>
    <row r="148" spans="1:7" s="55" customFormat="1" ht="12.75" customHeight="1">
      <c r="A148" s="259"/>
      <c r="B148" s="29"/>
      <c r="C148" s="289"/>
      <c r="D148" s="28" t="s">
        <v>256</v>
      </c>
      <c r="E148" s="32"/>
      <c r="F148" s="288"/>
      <c r="G148" s="288"/>
    </row>
    <row r="149" spans="1:7" s="55" customFormat="1" ht="15" customHeight="1">
      <c r="A149" s="259"/>
      <c r="B149" s="29"/>
      <c r="C149" s="305">
        <v>4210</v>
      </c>
      <c r="D149" s="287" t="s">
        <v>11</v>
      </c>
      <c r="E149" s="287"/>
      <c r="F149" s="294"/>
      <c r="G149" s="294">
        <v>500</v>
      </c>
    </row>
    <row r="150" spans="1:7" s="55" customFormat="1" ht="15" customHeight="1">
      <c r="A150" s="259"/>
      <c r="B150" s="29"/>
      <c r="C150" s="289"/>
      <c r="D150" s="28" t="s">
        <v>265</v>
      </c>
      <c r="E150" s="32"/>
      <c r="F150" s="288"/>
      <c r="G150" s="288"/>
    </row>
    <row r="151" spans="1:7" s="55" customFormat="1" ht="15" customHeight="1" hidden="1">
      <c r="A151" s="259"/>
      <c r="B151" s="29"/>
      <c r="C151" s="305">
        <v>4140</v>
      </c>
      <c r="D151" s="28" t="s">
        <v>40</v>
      </c>
      <c r="E151" s="34"/>
      <c r="F151" s="294">
        <v>0</v>
      </c>
      <c r="G151" s="294">
        <v>0</v>
      </c>
    </row>
    <row r="152" spans="1:7" s="55" customFormat="1" ht="15" customHeight="1" hidden="1">
      <c r="A152" s="259"/>
      <c r="B152" s="29"/>
      <c r="C152" s="289"/>
      <c r="D152" s="28" t="s">
        <v>38</v>
      </c>
      <c r="E152" s="32"/>
      <c r="F152" s="288"/>
      <c r="G152" s="288"/>
    </row>
    <row r="153" spans="1:7" s="55" customFormat="1" ht="15" customHeight="1">
      <c r="A153" s="259"/>
      <c r="B153" s="49"/>
      <c r="C153" s="269" t="s">
        <v>13</v>
      </c>
      <c r="D153" s="269"/>
      <c r="E153" s="270"/>
      <c r="F153" s="43">
        <f>SUM(F147:F152)</f>
        <v>500</v>
      </c>
      <c r="G153" s="43">
        <f>SUM(G147:G152)</f>
        <v>500</v>
      </c>
    </row>
    <row r="154" spans="1:7" s="55" customFormat="1" ht="15" customHeight="1" hidden="1">
      <c r="A154" s="259"/>
      <c r="B154" s="29"/>
      <c r="C154" s="30"/>
      <c r="D154" s="28"/>
      <c r="E154" s="35"/>
      <c r="F154" s="135"/>
      <c r="G154" s="135"/>
    </row>
    <row r="155" spans="1:7" s="55" customFormat="1" ht="15" customHeight="1" hidden="1">
      <c r="A155" s="259"/>
      <c r="B155" s="289">
        <v>80114</v>
      </c>
      <c r="C155" s="49">
        <v>4010</v>
      </c>
      <c r="D155" s="28" t="s">
        <v>42</v>
      </c>
      <c r="E155" s="34"/>
      <c r="F155" s="147"/>
      <c r="G155" s="147"/>
    </row>
    <row r="156" spans="1:7" s="55" customFormat="1" ht="11.25" customHeight="1" hidden="1">
      <c r="A156" s="259"/>
      <c r="B156" s="289"/>
      <c r="C156" s="49"/>
      <c r="D156" s="283" t="s">
        <v>172</v>
      </c>
      <c r="E156" s="284"/>
      <c r="F156" s="147"/>
      <c r="G156" s="147"/>
    </row>
    <row r="157" spans="1:7" s="55" customFormat="1" ht="15" customHeight="1" hidden="1">
      <c r="A157" s="259"/>
      <c r="B157" s="289"/>
      <c r="C157" s="49">
        <v>4040</v>
      </c>
      <c r="D157" s="28" t="s">
        <v>52</v>
      </c>
      <c r="E157" s="34"/>
      <c r="F157" s="147"/>
      <c r="G157" s="147"/>
    </row>
    <row r="158" spans="1:7" s="55" customFormat="1" ht="11.25" customHeight="1" hidden="1">
      <c r="A158" s="259"/>
      <c r="B158" s="289"/>
      <c r="C158" s="49"/>
      <c r="D158" s="283" t="s">
        <v>173</v>
      </c>
      <c r="E158" s="284"/>
      <c r="F158" s="147"/>
      <c r="G158" s="147"/>
    </row>
    <row r="159" spans="1:7" s="55" customFormat="1" ht="15" customHeight="1" hidden="1">
      <c r="A159" s="259"/>
      <c r="B159" s="289"/>
      <c r="C159" s="49">
        <v>4110</v>
      </c>
      <c r="D159" s="283" t="s">
        <v>43</v>
      </c>
      <c r="E159" s="284"/>
      <c r="F159" s="147"/>
      <c r="G159" s="147"/>
    </row>
    <row r="160" spans="1:7" s="55" customFormat="1" ht="11.25" customHeight="1" hidden="1">
      <c r="A160" s="259"/>
      <c r="B160" s="289"/>
      <c r="C160" s="49"/>
      <c r="D160" s="283" t="s">
        <v>173</v>
      </c>
      <c r="E160" s="284"/>
      <c r="F160" s="147"/>
      <c r="G160" s="147"/>
    </row>
    <row r="161" spans="1:7" s="55" customFormat="1" ht="15" customHeight="1" hidden="1">
      <c r="A161" s="259"/>
      <c r="B161" s="289"/>
      <c r="C161" s="49">
        <v>4170</v>
      </c>
      <c r="D161" s="283" t="s">
        <v>61</v>
      </c>
      <c r="E161" s="284"/>
      <c r="F161" s="147"/>
      <c r="G161" s="147"/>
    </row>
    <row r="162" spans="1:7" s="55" customFormat="1" ht="12" customHeight="1" hidden="1">
      <c r="A162" s="259"/>
      <c r="B162" s="289"/>
      <c r="C162" s="49"/>
      <c r="D162" s="283" t="s">
        <v>173</v>
      </c>
      <c r="E162" s="284"/>
      <c r="F162" s="147"/>
      <c r="G162" s="147"/>
    </row>
    <row r="163" spans="1:7" s="55" customFormat="1" ht="13.5" customHeight="1" hidden="1">
      <c r="A163" s="259"/>
      <c r="B163" s="289"/>
      <c r="C163" s="49">
        <v>4300</v>
      </c>
      <c r="D163" s="285" t="s">
        <v>8</v>
      </c>
      <c r="E163" s="286"/>
      <c r="F163" s="147"/>
      <c r="G163" s="147"/>
    </row>
    <row r="164" spans="1:7" s="55" customFormat="1" ht="15" customHeight="1" hidden="1">
      <c r="A164" s="259"/>
      <c r="B164" s="289"/>
      <c r="C164" s="49"/>
      <c r="D164" s="46" t="s">
        <v>174</v>
      </c>
      <c r="E164" s="47"/>
      <c r="F164" s="147"/>
      <c r="G164" s="147"/>
    </row>
    <row r="165" spans="1:7" s="55" customFormat="1" ht="12" customHeight="1" hidden="1">
      <c r="A165" s="259"/>
      <c r="B165" s="289"/>
      <c r="C165" s="49">
        <v>4410</v>
      </c>
      <c r="D165" s="285" t="s">
        <v>171</v>
      </c>
      <c r="E165" s="286"/>
      <c r="F165" s="147"/>
      <c r="G165" s="147"/>
    </row>
    <row r="166" spans="1:7" s="55" customFormat="1" ht="12.75" customHeight="1" hidden="1">
      <c r="A166" s="259"/>
      <c r="B166" s="289"/>
      <c r="C166" s="139"/>
      <c r="D166" s="148" t="s">
        <v>175</v>
      </c>
      <c r="E166" s="47"/>
      <c r="F166" s="147"/>
      <c r="G166" s="147"/>
    </row>
    <row r="167" spans="1:7" s="55" customFormat="1" ht="15" customHeight="1" hidden="1">
      <c r="A167" s="259"/>
      <c r="B167" s="306"/>
      <c r="C167" s="292" t="s">
        <v>165</v>
      </c>
      <c r="D167" s="260"/>
      <c r="E167" s="261"/>
      <c r="F167" s="44">
        <f>SUM(F155:F165)</f>
        <v>0</v>
      </c>
      <c r="G167" s="44">
        <f>SUM(G155:G165)</f>
        <v>0</v>
      </c>
    </row>
    <row r="168" spans="1:7" s="55" customFormat="1" ht="15" customHeight="1" hidden="1">
      <c r="A168" s="259"/>
      <c r="B168" s="305">
        <v>80120</v>
      </c>
      <c r="C168" s="305">
        <v>4210</v>
      </c>
      <c r="D168" s="287" t="s">
        <v>11</v>
      </c>
      <c r="E168" s="287"/>
      <c r="F168" s="294"/>
      <c r="G168" s="294"/>
    </row>
    <row r="169" spans="1:7" s="55" customFormat="1" ht="15" customHeight="1" hidden="1">
      <c r="A169" s="259"/>
      <c r="B169" s="282"/>
      <c r="C169" s="289"/>
      <c r="D169" s="31" t="s">
        <v>153</v>
      </c>
      <c r="E169" s="32">
        <v>4800</v>
      </c>
      <c r="F169" s="288"/>
      <c r="G169" s="288"/>
    </row>
    <row r="170" spans="1:7" s="55" customFormat="1" ht="15" customHeight="1" hidden="1">
      <c r="A170" s="259"/>
      <c r="B170" s="282"/>
      <c r="C170" s="305">
        <v>4240</v>
      </c>
      <c r="D170" s="287" t="s">
        <v>46</v>
      </c>
      <c r="E170" s="287"/>
      <c r="F170" s="294"/>
      <c r="G170" s="294"/>
    </row>
    <row r="171" spans="1:7" s="55" customFormat="1" ht="22.5" customHeight="1" hidden="1">
      <c r="A171" s="259"/>
      <c r="B171" s="282"/>
      <c r="C171" s="289"/>
      <c r="D171" s="28" t="s">
        <v>154</v>
      </c>
      <c r="E171" s="32">
        <v>14109</v>
      </c>
      <c r="F171" s="288"/>
      <c r="G171" s="288"/>
    </row>
    <row r="172" spans="1:7" s="55" customFormat="1" ht="15" customHeight="1" hidden="1">
      <c r="A172" s="259"/>
      <c r="B172" s="282"/>
      <c r="C172" s="305">
        <v>4410</v>
      </c>
      <c r="D172" s="287" t="s">
        <v>9</v>
      </c>
      <c r="E172" s="287"/>
      <c r="F172" s="299"/>
      <c r="G172" s="307"/>
    </row>
    <row r="173" spans="1:7" s="55" customFormat="1" ht="21" customHeight="1" hidden="1">
      <c r="A173" s="259"/>
      <c r="B173" s="282"/>
      <c r="C173" s="306"/>
      <c r="D173" s="31" t="s">
        <v>155</v>
      </c>
      <c r="E173" s="114">
        <v>-1800</v>
      </c>
      <c r="F173" s="302"/>
      <c r="G173" s="299"/>
    </row>
    <row r="174" spans="1:7" s="55" customFormat="1" ht="15" customHeight="1" hidden="1">
      <c r="A174" s="259"/>
      <c r="B174" s="282"/>
      <c r="C174" s="291">
        <v>4420</v>
      </c>
      <c r="D174" s="287" t="s">
        <v>45</v>
      </c>
      <c r="E174" s="287"/>
      <c r="F174" s="299"/>
      <c r="G174" s="299"/>
    </row>
    <row r="175" spans="1:7" s="55" customFormat="1" ht="24.75" customHeight="1" hidden="1">
      <c r="A175" s="259"/>
      <c r="B175" s="290"/>
      <c r="C175" s="289"/>
      <c r="D175" s="31" t="s">
        <v>156</v>
      </c>
      <c r="E175" s="32">
        <v>-3000</v>
      </c>
      <c r="F175" s="302"/>
      <c r="G175" s="302"/>
    </row>
    <row r="176" spans="1:7" s="55" customFormat="1" ht="15" customHeight="1" hidden="1">
      <c r="A176" s="259"/>
      <c r="B176" s="49"/>
      <c r="C176" s="269" t="s">
        <v>13</v>
      </c>
      <c r="D176" s="269"/>
      <c r="E176" s="270"/>
      <c r="F176" s="43">
        <f>SUM(F168:F175)</f>
        <v>0</v>
      </c>
      <c r="G176" s="43">
        <f>SUM(G168:G175)</f>
        <v>0</v>
      </c>
    </row>
    <row r="177" spans="1:7" s="55" customFormat="1" ht="15" customHeight="1" hidden="1">
      <c r="A177" s="140"/>
      <c r="B177" s="305">
        <v>80145</v>
      </c>
      <c r="C177" s="305">
        <v>4170</v>
      </c>
      <c r="D177" s="283" t="s">
        <v>61</v>
      </c>
      <c r="E177" s="284"/>
      <c r="F177" s="299">
        <f>SUM(E178:E180)</f>
        <v>8330</v>
      </c>
      <c r="G177" s="299"/>
    </row>
    <row r="178" spans="1:7" s="55" customFormat="1" ht="33.75" customHeight="1" hidden="1">
      <c r="A178" s="140"/>
      <c r="B178" s="289"/>
      <c r="C178" s="289"/>
      <c r="D178" s="28" t="s">
        <v>204</v>
      </c>
      <c r="E178" s="32">
        <f>760+6750+380</f>
        <v>7890</v>
      </c>
      <c r="F178" s="301"/>
      <c r="G178" s="301"/>
    </row>
    <row r="179" spans="1:7" s="55" customFormat="1" ht="24" customHeight="1" hidden="1">
      <c r="A179" s="140"/>
      <c r="B179" s="289"/>
      <c r="C179" s="289"/>
      <c r="D179" s="28" t="s">
        <v>205</v>
      </c>
      <c r="E179" s="32">
        <v>380</v>
      </c>
      <c r="F179" s="301"/>
      <c r="G179" s="301"/>
    </row>
    <row r="180" spans="1:7" s="55" customFormat="1" ht="23.25" customHeight="1" hidden="1">
      <c r="A180" s="140"/>
      <c r="B180" s="289"/>
      <c r="C180" s="290"/>
      <c r="D180" s="28" t="s">
        <v>206</v>
      </c>
      <c r="E180" s="32">
        <v>60</v>
      </c>
      <c r="F180" s="302"/>
      <c r="G180" s="302"/>
    </row>
    <row r="181" spans="1:7" s="55" customFormat="1" ht="16.5" customHeight="1" hidden="1">
      <c r="A181" s="140"/>
      <c r="B181" s="282"/>
      <c r="C181" s="305">
        <v>4210</v>
      </c>
      <c r="D181" s="287" t="s">
        <v>11</v>
      </c>
      <c r="E181" s="287"/>
      <c r="F181" s="299">
        <v>100</v>
      </c>
      <c r="G181" s="299"/>
    </row>
    <row r="182" spans="1:7" s="55" customFormat="1" ht="23.25" customHeight="1" hidden="1">
      <c r="A182" s="140"/>
      <c r="B182" s="290"/>
      <c r="C182" s="289"/>
      <c r="D182" s="28" t="s">
        <v>207</v>
      </c>
      <c r="E182" s="32"/>
      <c r="F182" s="302"/>
      <c r="G182" s="302"/>
    </row>
    <row r="183" spans="1:7" s="55" customFormat="1" ht="21.75" customHeight="1" hidden="1">
      <c r="A183" s="140"/>
      <c r="B183" s="49"/>
      <c r="C183" s="290"/>
      <c r="D183" s="31" t="s">
        <v>158</v>
      </c>
      <c r="E183" s="32"/>
      <c r="F183" s="43"/>
      <c r="G183" s="43"/>
    </row>
    <row r="184" spans="1:7" s="55" customFormat="1" ht="13.5" customHeight="1" hidden="1">
      <c r="A184" s="140"/>
      <c r="B184" s="49"/>
      <c r="C184" s="269" t="s">
        <v>187</v>
      </c>
      <c r="D184" s="269"/>
      <c r="E184" s="270"/>
      <c r="F184" s="43">
        <f>SUM(F177:F182)</f>
        <v>8430</v>
      </c>
      <c r="G184" s="43">
        <f>SUM(G177:G182)</f>
        <v>0</v>
      </c>
    </row>
    <row r="185" spans="1:7" s="55" customFormat="1" ht="13.5" customHeight="1" hidden="1">
      <c r="A185" s="140"/>
      <c r="B185" s="49">
        <v>80195</v>
      </c>
      <c r="C185" s="159">
        <v>3020</v>
      </c>
      <c r="D185" s="31" t="s">
        <v>230</v>
      </c>
      <c r="E185" s="34"/>
      <c r="F185" s="158">
        <v>9174</v>
      </c>
      <c r="G185" s="158"/>
    </row>
    <row r="186" spans="1:7" s="55" customFormat="1" ht="13.5" customHeight="1" hidden="1">
      <c r="A186" s="140"/>
      <c r="B186" s="49"/>
      <c r="C186" s="49">
        <v>4300</v>
      </c>
      <c r="D186" s="31" t="s">
        <v>201</v>
      </c>
      <c r="E186" s="34"/>
      <c r="F186" s="158"/>
      <c r="G186" s="158">
        <v>0</v>
      </c>
    </row>
    <row r="187" spans="1:7" s="55" customFormat="1" ht="13.5" customHeight="1" hidden="1">
      <c r="A187" s="140"/>
      <c r="B187" s="49"/>
      <c r="C187" s="292" t="s">
        <v>229</v>
      </c>
      <c r="D187" s="293"/>
      <c r="E187" s="34"/>
      <c r="F187" s="43">
        <f>SUM(F185:F186)</f>
        <v>9174</v>
      </c>
      <c r="G187" s="43">
        <f>SUM(G185:G186)</f>
        <v>0</v>
      </c>
    </row>
    <row r="188" spans="1:7" s="55" customFormat="1" ht="15" customHeight="1">
      <c r="A188" s="56">
        <v>801</v>
      </c>
      <c r="B188" s="257" t="s">
        <v>7</v>
      </c>
      <c r="C188" s="257"/>
      <c r="D188" s="257"/>
      <c r="E188" s="257"/>
      <c r="F188" s="44">
        <f>SUM(F60+F104+F142+F153)</f>
        <v>28300</v>
      </c>
      <c r="G188" s="44">
        <f>SUM(G60+G104+G142+G153)</f>
        <v>28300</v>
      </c>
    </row>
    <row r="189" spans="1:8" ht="15" customHeight="1">
      <c r="A189" s="254" t="s">
        <v>51</v>
      </c>
      <c r="B189" s="255"/>
      <c r="C189" s="255"/>
      <c r="D189" s="255"/>
      <c r="E189" s="256"/>
      <c r="F189" s="53">
        <f>SUM(F188)</f>
        <v>28300</v>
      </c>
      <c r="G189" s="53">
        <f>SUM(G188)</f>
        <v>28300</v>
      </c>
      <c r="H189" s="55"/>
    </row>
    <row r="190" spans="6:7" ht="11.25">
      <c r="F190" s="149"/>
      <c r="G190" s="149"/>
    </row>
    <row r="191" ht="11.25">
      <c r="F191" s="149"/>
    </row>
    <row r="192" spans="1:7" ht="39" customHeight="1">
      <c r="A192" s="272"/>
      <c r="B192" s="304"/>
      <c r="C192" s="304"/>
      <c r="D192" s="304"/>
      <c r="E192" s="304"/>
      <c r="F192" s="304"/>
      <c r="G192" s="304"/>
    </row>
  </sheetData>
  <mergeCells count="213">
    <mergeCell ref="A192:G192"/>
    <mergeCell ref="C184:E184"/>
    <mergeCell ref="C187:D187"/>
    <mergeCell ref="B188:E188"/>
    <mergeCell ref="A189:E189"/>
    <mergeCell ref="F177:F180"/>
    <mergeCell ref="G177:G180"/>
    <mergeCell ref="C181:C183"/>
    <mergeCell ref="D181:E181"/>
    <mergeCell ref="F181:F182"/>
    <mergeCell ref="G181:G182"/>
    <mergeCell ref="C176:E176"/>
    <mergeCell ref="B177:B182"/>
    <mergeCell ref="C177:C180"/>
    <mergeCell ref="D177:E177"/>
    <mergeCell ref="G172:G173"/>
    <mergeCell ref="C174:C175"/>
    <mergeCell ref="D174:E174"/>
    <mergeCell ref="F174:F175"/>
    <mergeCell ref="G174:G175"/>
    <mergeCell ref="G168:G169"/>
    <mergeCell ref="C170:C171"/>
    <mergeCell ref="D170:E170"/>
    <mergeCell ref="F170:F171"/>
    <mergeCell ref="G170:G171"/>
    <mergeCell ref="B168:B175"/>
    <mergeCell ref="C168:C169"/>
    <mergeCell ref="D168:E168"/>
    <mergeCell ref="F168:F169"/>
    <mergeCell ref="C172:C173"/>
    <mergeCell ref="D172:E172"/>
    <mergeCell ref="F172:F173"/>
    <mergeCell ref="B155:B167"/>
    <mergeCell ref="D156:E156"/>
    <mergeCell ref="D158:E158"/>
    <mergeCell ref="D159:E159"/>
    <mergeCell ref="D160:E160"/>
    <mergeCell ref="D161:E161"/>
    <mergeCell ref="D162:E162"/>
    <mergeCell ref="D163:E163"/>
    <mergeCell ref="D165:E165"/>
    <mergeCell ref="C167:E167"/>
    <mergeCell ref="C151:C152"/>
    <mergeCell ref="F151:F152"/>
    <mergeCell ref="G151:G152"/>
    <mergeCell ref="C153:E153"/>
    <mergeCell ref="F147:F148"/>
    <mergeCell ref="G147:G148"/>
    <mergeCell ref="C149:C150"/>
    <mergeCell ref="D149:E149"/>
    <mergeCell ref="F149:F150"/>
    <mergeCell ref="G149:G150"/>
    <mergeCell ref="C142:E142"/>
    <mergeCell ref="D146:E146"/>
    <mergeCell ref="C147:C148"/>
    <mergeCell ref="D147:E147"/>
    <mergeCell ref="C139:C141"/>
    <mergeCell ref="D139:E139"/>
    <mergeCell ref="F139:F141"/>
    <mergeCell ref="G139:G141"/>
    <mergeCell ref="C134:C135"/>
    <mergeCell ref="F134:F135"/>
    <mergeCell ref="G134:G135"/>
    <mergeCell ref="C136:C138"/>
    <mergeCell ref="D136:E136"/>
    <mergeCell ref="F136:F138"/>
    <mergeCell ref="G136:G138"/>
    <mergeCell ref="C130:C133"/>
    <mergeCell ref="D130:E130"/>
    <mergeCell ref="F130:F133"/>
    <mergeCell ref="G130:G133"/>
    <mergeCell ref="C126:C129"/>
    <mergeCell ref="D126:E126"/>
    <mergeCell ref="F126:F129"/>
    <mergeCell ref="G126:G129"/>
    <mergeCell ref="C120:C122"/>
    <mergeCell ref="F120:F122"/>
    <mergeCell ref="G120:G122"/>
    <mergeCell ref="C123:C125"/>
    <mergeCell ref="D123:E123"/>
    <mergeCell ref="F123:F125"/>
    <mergeCell ref="G123:G125"/>
    <mergeCell ref="G113:G116"/>
    <mergeCell ref="C117:C119"/>
    <mergeCell ref="F117:F119"/>
    <mergeCell ref="G117:G119"/>
    <mergeCell ref="C111:C112"/>
    <mergeCell ref="F111:F112"/>
    <mergeCell ref="C113:C116"/>
    <mergeCell ref="F113:F116"/>
    <mergeCell ref="F102:F103"/>
    <mergeCell ref="G102:G103"/>
    <mergeCell ref="C104:E104"/>
    <mergeCell ref="B105:B141"/>
    <mergeCell ref="C105:C108"/>
    <mergeCell ref="F105:F108"/>
    <mergeCell ref="G105:G108"/>
    <mergeCell ref="C109:C110"/>
    <mergeCell ref="F109:F110"/>
    <mergeCell ref="G109:G110"/>
    <mergeCell ref="C98:C99"/>
    <mergeCell ref="F98:F99"/>
    <mergeCell ref="G98:G99"/>
    <mergeCell ref="C100:C101"/>
    <mergeCell ref="D100:E100"/>
    <mergeCell ref="F100:F101"/>
    <mergeCell ref="G100:G101"/>
    <mergeCell ref="F94:F95"/>
    <mergeCell ref="G94:G95"/>
    <mergeCell ref="C96:C97"/>
    <mergeCell ref="D96:E96"/>
    <mergeCell ref="F96:F97"/>
    <mergeCell ref="G96:G97"/>
    <mergeCell ref="F90:F91"/>
    <mergeCell ref="G90:G91"/>
    <mergeCell ref="C92:C93"/>
    <mergeCell ref="D92:E92"/>
    <mergeCell ref="F92:F93"/>
    <mergeCell ref="G92:G93"/>
    <mergeCell ref="F84:F85"/>
    <mergeCell ref="G84:G85"/>
    <mergeCell ref="C87:C89"/>
    <mergeCell ref="D87:E87"/>
    <mergeCell ref="F87:F89"/>
    <mergeCell ref="G87:G89"/>
    <mergeCell ref="F78:F81"/>
    <mergeCell ref="G78:G81"/>
    <mergeCell ref="C82:C83"/>
    <mergeCell ref="F82:F83"/>
    <mergeCell ref="G82:G83"/>
    <mergeCell ref="F70:F72"/>
    <mergeCell ref="G70:G72"/>
    <mergeCell ref="C73:C77"/>
    <mergeCell ref="F73:F77"/>
    <mergeCell ref="G73:G77"/>
    <mergeCell ref="C63:E63"/>
    <mergeCell ref="C68:D68"/>
    <mergeCell ref="B70:B97"/>
    <mergeCell ref="C70:C72"/>
    <mergeCell ref="C78:C81"/>
    <mergeCell ref="C84:C85"/>
    <mergeCell ref="D84:E84"/>
    <mergeCell ref="C90:C91"/>
    <mergeCell ref="D90:E90"/>
    <mergeCell ref="C94:C95"/>
    <mergeCell ref="F58:F59"/>
    <mergeCell ref="G58:G59"/>
    <mergeCell ref="C60:E60"/>
    <mergeCell ref="B61:B62"/>
    <mergeCell ref="C61:C62"/>
    <mergeCell ref="D61:E61"/>
    <mergeCell ref="F61:F62"/>
    <mergeCell ref="G61:G62"/>
    <mergeCell ref="C56:C57"/>
    <mergeCell ref="D56:E56"/>
    <mergeCell ref="F56:F57"/>
    <mergeCell ref="G56:G57"/>
    <mergeCell ref="F49:F52"/>
    <mergeCell ref="G49:G52"/>
    <mergeCell ref="C53:C55"/>
    <mergeCell ref="D53:E53"/>
    <mergeCell ref="F53:F55"/>
    <mergeCell ref="G53:G55"/>
    <mergeCell ref="C43:C44"/>
    <mergeCell ref="F43:F44"/>
    <mergeCell ref="G43:G44"/>
    <mergeCell ref="C45:C48"/>
    <mergeCell ref="D45:E45"/>
    <mergeCell ref="F45:F48"/>
    <mergeCell ref="G45:G48"/>
    <mergeCell ref="D38:E38"/>
    <mergeCell ref="F38:F39"/>
    <mergeCell ref="G38:G39"/>
    <mergeCell ref="C40:C42"/>
    <mergeCell ref="D40:E40"/>
    <mergeCell ref="F40:F42"/>
    <mergeCell ref="G40:G42"/>
    <mergeCell ref="F31:F34"/>
    <mergeCell ref="G31:G34"/>
    <mergeCell ref="C35:C37"/>
    <mergeCell ref="D35:E35"/>
    <mergeCell ref="F35:F37"/>
    <mergeCell ref="G35:G37"/>
    <mergeCell ref="F23:F26"/>
    <mergeCell ref="G23:G26"/>
    <mergeCell ref="C27:C28"/>
    <mergeCell ref="D27:E27"/>
    <mergeCell ref="F27:F28"/>
    <mergeCell ref="G27:G28"/>
    <mergeCell ref="F15:F18"/>
    <mergeCell ref="G15:G18"/>
    <mergeCell ref="C19:C22"/>
    <mergeCell ref="F19:F22"/>
    <mergeCell ref="G19:G22"/>
    <mergeCell ref="F8:F11"/>
    <mergeCell ref="G8:G11"/>
    <mergeCell ref="C12:C14"/>
    <mergeCell ref="F12:F14"/>
    <mergeCell ref="G12:G14"/>
    <mergeCell ref="D6:E6"/>
    <mergeCell ref="D7:E7"/>
    <mergeCell ref="A8:A176"/>
    <mergeCell ref="B8:B57"/>
    <mergeCell ref="C8:C11"/>
    <mergeCell ref="C15:C18"/>
    <mergeCell ref="C23:C26"/>
    <mergeCell ref="C31:C34"/>
    <mergeCell ref="D31:E31"/>
    <mergeCell ref="C38:C39"/>
    <mergeCell ref="F1:G1"/>
    <mergeCell ref="A2:D2"/>
    <mergeCell ref="E4:F4"/>
    <mergeCell ref="A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5"/>
  <sheetViews>
    <sheetView workbookViewId="0" topLeftCell="A118">
      <selection activeCell="A134" sqref="A134:G134"/>
    </sheetView>
  </sheetViews>
  <sheetFormatPr defaultColWidth="9.00390625" defaultRowHeight="12.75"/>
  <cols>
    <col min="1" max="1" width="4.25390625" style="80" customWidth="1"/>
    <col min="2" max="2" width="5.125" style="80" customWidth="1"/>
    <col min="3" max="3" width="5.75390625" style="80" customWidth="1"/>
    <col min="4" max="4" width="43.375" style="80" customWidth="1"/>
    <col min="5" max="5" width="7.125" style="80" customWidth="1"/>
    <col min="6" max="6" width="10.875" style="80" customWidth="1"/>
    <col min="7" max="7" width="10.375" style="80" customWidth="1"/>
    <col min="8" max="16384" width="9.125" style="82" customWidth="1"/>
  </cols>
  <sheetData>
    <row r="1" spans="1:8" ht="12.75">
      <c r="A1" s="81"/>
      <c r="B1" s="81"/>
      <c r="C1" s="81"/>
      <c r="D1" s="81"/>
      <c r="E1" s="240" t="s">
        <v>144</v>
      </c>
      <c r="F1" s="314"/>
      <c r="G1" s="314"/>
      <c r="H1" s="98"/>
    </row>
    <row r="2" spans="1:7" ht="12.75">
      <c r="A2" s="244" t="s">
        <v>143</v>
      </c>
      <c r="B2" s="244"/>
      <c r="C2" s="244"/>
      <c r="D2" s="314"/>
      <c r="E2" s="81"/>
      <c r="F2" s="81"/>
      <c r="G2" s="81"/>
    </row>
    <row r="3" spans="1:8" ht="14.25" customHeight="1">
      <c r="A3" s="82"/>
      <c r="B3" s="98"/>
      <c r="C3" s="98"/>
      <c r="D3" s="98"/>
      <c r="E3" s="241" t="s">
        <v>6</v>
      </c>
      <c r="F3" s="315"/>
      <c r="G3" s="98"/>
      <c r="H3" s="98"/>
    </row>
    <row r="4" spans="1:7" ht="54" customHeight="1">
      <c r="A4" s="244" t="s">
        <v>115</v>
      </c>
      <c r="B4" s="244"/>
      <c r="C4" s="244"/>
      <c r="D4" s="244"/>
      <c r="E4" s="244"/>
      <c r="F4" s="244"/>
      <c r="G4" s="244"/>
    </row>
    <row r="5" spans="1:7" ht="18" customHeight="1">
      <c r="A5" s="83" t="s">
        <v>0</v>
      </c>
      <c r="B5" s="83" t="s">
        <v>5</v>
      </c>
      <c r="C5" s="83" t="s">
        <v>1</v>
      </c>
      <c r="D5" s="242" t="s">
        <v>2</v>
      </c>
      <c r="E5" s="243"/>
      <c r="F5" s="83" t="s">
        <v>3</v>
      </c>
      <c r="G5" s="83" t="s">
        <v>4</v>
      </c>
    </row>
    <row r="6" spans="1:7" ht="12.75">
      <c r="A6" s="79">
        <v>1</v>
      </c>
      <c r="B6" s="79">
        <v>2</v>
      </c>
      <c r="C6" s="79">
        <v>3</v>
      </c>
      <c r="D6" s="316">
        <v>4</v>
      </c>
      <c r="E6" s="224"/>
      <c r="F6" s="79">
        <v>5</v>
      </c>
      <c r="G6" s="79">
        <v>6</v>
      </c>
    </row>
    <row r="7" spans="1:7" ht="15" customHeight="1">
      <c r="A7" s="77">
        <v>801</v>
      </c>
      <c r="B7" s="237">
        <v>80101</v>
      </c>
      <c r="C7" s="237">
        <v>3020</v>
      </c>
      <c r="D7" s="74" t="s">
        <v>56</v>
      </c>
      <c r="E7" s="76"/>
      <c r="F7" s="262"/>
      <c r="G7" s="262"/>
    </row>
    <row r="8" spans="1:7" ht="15" customHeight="1">
      <c r="A8" s="99"/>
      <c r="B8" s="317"/>
      <c r="C8" s="317"/>
      <c r="D8" s="74" t="s">
        <v>37</v>
      </c>
      <c r="E8" s="84"/>
      <c r="F8" s="263"/>
      <c r="G8" s="225"/>
    </row>
    <row r="9" spans="1:7" ht="15" customHeight="1">
      <c r="A9" s="99"/>
      <c r="B9" s="317"/>
      <c r="C9" s="317"/>
      <c r="D9" s="74" t="s">
        <v>38</v>
      </c>
      <c r="E9" s="84"/>
      <c r="F9" s="263"/>
      <c r="G9" s="225"/>
    </row>
    <row r="10" spans="1:7" ht="15" customHeight="1">
      <c r="A10" s="99"/>
      <c r="B10" s="317"/>
      <c r="C10" s="208"/>
      <c r="D10" s="74" t="s">
        <v>39</v>
      </c>
      <c r="E10" s="84"/>
      <c r="F10" s="250"/>
      <c r="G10" s="318"/>
    </row>
    <row r="11" spans="1:7" ht="15" customHeight="1">
      <c r="A11" s="99"/>
      <c r="B11" s="317"/>
      <c r="C11" s="237">
        <v>4010</v>
      </c>
      <c r="D11" s="74" t="s">
        <v>42</v>
      </c>
      <c r="E11" s="76"/>
      <c r="F11" s="262"/>
      <c r="G11" s="262"/>
    </row>
    <row r="12" spans="1:7" ht="15" customHeight="1">
      <c r="A12" s="99"/>
      <c r="B12" s="317"/>
      <c r="C12" s="317"/>
      <c r="D12" s="74" t="s">
        <v>37</v>
      </c>
      <c r="E12" s="84"/>
      <c r="F12" s="263"/>
      <c r="G12" s="263"/>
    </row>
    <row r="13" spans="1:7" ht="15" customHeight="1">
      <c r="A13" s="99"/>
      <c r="B13" s="317"/>
      <c r="C13" s="317"/>
      <c r="D13" s="74" t="s">
        <v>38</v>
      </c>
      <c r="E13" s="84"/>
      <c r="F13" s="263"/>
      <c r="G13" s="263"/>
    </row>
    <row r="14" spans="1:7" ht="15" customHeight="1">
      <c r="A14" s="99"/>
      <c r="B14" s="317"/>
      <c r="C14" s="237">
        <v>4110</v>
      </c>
      <c r="D14" s="74" t="s">
        <v>43</v>
      </c>
      <c r="E14" s="76"/>
      <c r="F14" s="262"/>
      <c r="G14" s="262"/>
    </row>
    <row r="15" spans="1:7" ht="15" customHeight="1">
      <c r="A15" s="99"/>
      <c r="B15" s="317"/>
      <c r="C15" s="317"/>
      <c r="D15" s="74" t="s">
        <v>37</v>
      </c>
      <c r="E15" s="84"/>
      <c r="F15" s="263"/>
      <c r="G15" s="263"/>
    </row>
    <row r="16" spans="1:7" ht="15" customHeight="1">
      <c r="A16" s="99"/>
      <c r="B16" s="317"/>
      <c r="C16" s="317"/>
      <c r="D16" s="74" t="s">
        <v>38</v>
      </c>
      <c r="E16" s="84"/>
      <c r="F16" s="263"/>
      <c r="G16" s="263"/>
    </row>
    <row r="17" spans="1:7" ht="15" customHeight="1">
      <c r="A17" s="99"/>
      <c r="B17" s="317"/>
      <c r="C17" s="208"/>
      <c r="D17" s="74" t="s">
        <v>39</v>
      </c>
      <c r="E17" s="84"/>
      <c r="F17" s="250"/>
      <c r="G17" s="250"/>
    </row>
    <row r="18" spans="1:7" ht="15" customHeight="1">
      <c r="A18" s="99"/>
      <c r="B18" s="317"/>
      <c r="C18" s="237">
        <v>4120</v>
      </c>
      <c r="D18" s="74" t="s">
        <v>44</v>
      </c>
      <c r="E18" s="76"/>
      <c r="F18" s="262"/>
      <c r="G18" s="262"/>
    </row>
    <row r="19" spans="1:7" ht="15" customHeight="1">
      <c r="A19" s="99"/>
      <c r="B19" s="317"/>
      <c r="C19" s="317"/>
      <c r="D19" s="74" t="s">
        <v>37</v>
      </c>
      <c r="E19" s="84"/>
      <c r="F19" s="263"/>
      <c r="G19" s="263"/>
    </row>
    <row r="20" spans="1:7" ht="15" customHeight="1">
      <c r="A20" s="99"/>
      <c r="B20" s="317"/>
      <c r="C20" s="317"/>
      <c r="D20" s="74" t="s">
        <v>38</v>
      </c>
      <c r="E20" s="84"/>
      <c r="F20" s="263"/>
      <c r="G20" s="263"/>
    </row>
    <row r="21" spans="1:7" ht="15" customHeight="1">
      <c r="A21" s="99"/>
      <c r="B21" s="317"/>
      <c r="C21" s="208"/>
      <c r="D21" s="74" t="s">
        <v>39</v>
      </c>
      <c r="E21" s="84"/>
      <c r="F21" s="250"/>
      <c r="G21" s="250"/>
    </row>
    <row r="22" spans="1:7" ht="15" customHeight="1">
      <c r="A22" s="99"/>
      <c r="B22" s="317"/>
      <c r="C22" s="237">
        <v>4140</v>
      </c>
      <c r="D22" s="74" t="s">
        <v>40</v>
      </c>
      <c r="E22" s="76"/>
      <c r="F22" s="262"/>
      <c r="G22" s="262"/>
    </row>
    <row r="23" spans="1:7" ht="23.25" customHeight="1">
      <c r="A23" s="99"/>
      <c r="B23" s="317"/>
      <c r="C23" s="317"/>
      <c r="D23" s="28" t="s">
        <v>116</v>
      </c>
      <c r="E23" s="32"/>
      <c r="F23" s="263"/>
      <c r="G23" s="263"/>
    </row>
    <row r="24" spans="1:7" ht="11.25" customHeight="1">
      <c r="A24" s="99"/>
      <c r="B24" s="317"/>
      <c r="C24" s="317"/>
      <c r="D24" s="28" t="s">
        <v>38</v>
      </c>
      <c r="E24" s="32"/>
      <c r="F24" s="263"/>
      <c r="G24" s="263"/>
    </row>
    <row r="25" spans="1:7" ht="10.5" customHeight="1">
      <c r="A25" s="99"/>
      <c r="B25" s="317"/>
      <c r="C25" s="208"/>
      <c r="D25" s="28" t="s">
        <v>39</v>
      </c>
      <c r="E25" s="32"/>
      <c r="F25" s="250"/>
      <c r="G25" s="250"/>
    </row>
    <row r="26" spans="1:7" s="86" customFormat="1" ht="15" customHeight="1">
      <c r="A26" s="99"/>
      <c r="B26" s="317"/>
      <c r="C26" s="237">
        <v>4210</v>
      </c>
      <c r="D26" s="209" t="s">
        <v>11</v>
      </c>
      <c r="E26" s="209"/>
      <c r="F26" s="319"/>
      <c r="G26" s="321"/>
    </row>
    <row r="27" spans="1:7" s="86" customFormat="1" ht="15" customHeight="1">
      <c r="A27" s="99"/>
      <c r="B27" s="317"/>
      <c r="C27" s="317"/>
      <c r="D27" s="31" t="s">
        <v>117</v>
      </c>
      <c r="E27" s="84"/>
      <c r="F27" s="320"/>
      <c r="G27" s="319"/>
    </row>
    <row r="28" spans="1:7" s="86" customFormat="1" ht="15" customHeight="1">
      <c r="A28" s="99"/>
      <c r="B28" s="317"/>
      <c r="C28" s="237">
        <v>4240</v>
      </c>
      <c r="D28" s="209" t="s">
        <v>46</v>
      </c>
      <c r="E28" s="209"/>
      <c r="F28" s="319"/>
      <c r="G28" s="321"/>
    </row>
    <row r="29" spans="1:7" s="86" customFormat="1" ht="15" customHeight="1">
      <c r="A29" s="99"/>
      <c r="B29" s="317"/>
      <c r="C29" s="317"/>
      <c r="D29" s="85" t="s">
        <v>37</v>
      </c>
      <c r="E29" s="84"/>
      <c r="F29" s="320"/>
      <c r="G29" s="319"/>
    </row>
    <row r="30" spans="1:7" s="86" customFormat="1" ht="15" customHeight="1">
      <c r="A30" s="99"/>
      <c r="B30" s="317"/>
      <c r="C30" s="237">
        <v>4270</v>
      </c>
      <c r="D30" s="209" t="s">
        <v>18</v>
      </c>
      <c r="E30" s="209"/>
      <c r="F30" s="319"/>
      <c r="G30" s="321"/>
    </row>
    <row r="31" spans="1:7" s="86" customFormat="1" ht="15" customHeight="1">
      <c r="A31" s="99"/>
      <c r="B31" s="317"/>
      <c r="C31" s="317"/>
      <c r="D31" s="74" t="s">
        <v>37</v>
      </c>
      <c r="E31" s="87"/>
      <c r="F31" s="320"/>
      <c r="G31" s="319"/>
    </row>
    <row r="32" spans="1:7" s="86" customFormat="1" ht="15" customHeight="1">
      <c r="A32" s="99"/>
      <c r="B32" s="317"/>
      <c r="C32" s="317"/>
      <c r="D32" s="85" t="s">
        <v>38</v>
      </c>
      <c r="E32" s="84"/>
      <c r="F32" s="320"/>
      <c r="G32" s="319"/>
    </row>
    <row r="33" spans="1:7" s="86" customFormat="1" ht="15" customHeight="1">
      <c r="A33" s="99"/>
      <c r="B33" s="317"/>
      <c r="C33" s="317"/>
      <c r="D33" s="85" t="s">
        <v>39</v>
      </c>
      <c r="E33" s="84"/>
      <c r="F33" s="320"/>
      <c r="G33" s="319"/>
    </row>
    <row r="34" spans="1:7" s="86" customFormat="1" ht="15" customHeight="1">
      <c r="A34" s="99"/>
      <c r="B34" s="317"/>
      <c r="C34" s="237">
        <v>4260</v>
      </c>
      <c r="D34" s="248" t="s">
        <v>25</v>
      </c>
      <c r="E34" s="215"/>
      <c r="F34" s="319"/>
      <c r="G34" s="319"/>
    </row>
    <row r="35" spans="1:7" s="86" customFormat="1" ht="15" customHeight="1">
      <c r="A35" s="99"/>
      <c r="B35" s="317"/>
      <c r="C35" s="317"/>
      <c r="D35" s="74" t="s">
        <v>38</v>
      </c>
      <c r="E35" s="84"/>
      <c r="F35" s="320"/>
      <c r="G35" s="320"/>
    </row>
    <row r="36" spans="1:7" s="86" customFormat="1" ht="15" customHeight="1">
      <c r="A36" s="99"/>
      <c r="B36" s="317"/>
      <c r="C36" s="208"/>
      <c r="D36" s="85" t="s">
        <v>39</v>
      </c>
      <c r="E36" s="84"/>
      <c r="F36" s="318"/>
      <c r="G36" s="322"/>
    </row>
    <row r="37" spans="1:7" s="86" customFormat="1" ht="15" customHeight="1">
      <c r="A37" s="99"/>
      <c r="B37" s="317"/>
      <c r="C37" s="323">
        <v>4300</v>
      </c>
      <c r="D37" s="324" t="s">
        <v>8</v>
      </c>
      <c r="E37" s="325"/>
      <c r="F37" s="262"/>
      <c r="G37" s="262"/>
    </row>
    <row r="38" spans="1:7" s="86" customFormat="1" ht="15" customHeight="1">
      <c r="A38" s="99"/>
      <c r="B38" s="317"/>
      <c r="C38" s="317"/>
      <c r="D38" s="85" t="s">
        <v>37</v>
      </c>
      <c r="E38" s="84"/>
      <c r="F38" s="225"/>
      <c r="G38" s="225"/>
    </row>
    <row r="39" spans="1:7" s="86" customFormat="1" ht="15" customHeight="1">
      <c r="A39" s="99"/>
      <c r="B39" s="317"/>
      <c r="C39" s="317"/>
      <c r="D39" s="74" t="s">
        <v>38</v>
      </c>
      <c r="E39" s="84"/>
      <c r="F39" s="225"/>
      <c r="G39" s="225"/>
    </row>
    <row r="40" spans="1:7" s="86" customFormat="1" ht="15" customHeight="1">
      <c r="A40" s="99"/>
      <c r="B40" s="317"/>
      <c r="C40" s="317"/>
      <c r="D40" s="85" t="s">
        <v>39</v>
      </c>
      <c r="E40" s="84"/>
      <c r="F40" s="318"/>
      <c r="G40" s="318"/>
    </row>
    <row r="41" spans="1:7" s="86" customFormat="1" ht="15" customHeight="1">
      <c r="A41" s="99"/>
      <c r="B41" s="317"/>
      <c r="C41" s="323">
        <v>4440</v>
      </c>
      <c r="D41" s="324" t="s">
        <v>60</v>
      </c>
      <c r="E41" s="325"/>
      <c r="F41" s="319">
        <v>0</v>
      </c>
      <c r="G41" s="319">
        <f>4170+288-319</f>
        <v>4139</v>
      </c>
    </row>
    <row r="42" spans="1:7" s="86" customFormat="1" ht="14.25" customHeight="1">
      <c r="A42" s="99"/>
      <c r="B42" s="317"/>
      <c r="C42" s="327"/>
      <c r="D42" s="85" t="s">
        <v>37</v>
      </c>
      <c r="E42" s="104">
        <v>-319</v>
      </c>
      <c r="F42" s="320"/>
      <c r="G42" s="320"/>
    </row>
    <row r="43" spans="1:7" s="86" customFormat="1" ht="14.25" customHeight="1">
      <c r="A43" s="99"/>
      <c r="B43" s="317"/>
      <c r="C43" s="327"/>
      <c r="D43" s="95" t="s">
        <v>136</v>
      </c>
      <c r="E43" s="103">
        <v>4170</v>
      </c>
      <c r="F43" s="320"/>
      <c r="G43" s="320"/>
    </row>
    <row r="44" spans="1:9" s="86" customFormat="1" ht="13.5" customHeight="1">
      <c r="A44" s="99"/>
      <c r="B44" s="317"/>
      <c r="C44" s="317"/>
      <c r="D44" s="85" t="s">
        <v>137</v>
      </c>
      <c r="E44" s="103">
        <v>288</v>
      </c>
      <c r="F44" s="320"/>
      <c r="G44" s="320"/>
      <c r="I44" s="110"/>
    </row>
    <row r="45" spans="1:7" s="86" customFormat="1" ht="13.5" customHeight="1">
      <c r="A45" s="105"/>
      <c r="B45" s="79"/>
      <c r="C45" s="242" t="s">
        <v>10</v>
      </c>
      <c r="D45" s="219"/>
      <c r="E45" s="243"/>
      <c r="F45" s="88">
        <f>SUM(F41)</f>
        <v>0</v>
      </c>
      <c r="G45" s="88">
        <f>SUM(G41)</f>
        <v>4139</v>
      </c>
    </row>
    <row r="46" spans="1:7" s="86" customFormat="1" ht="13.5" customHeight="1">
      <c r="A46" s="99"/>
      <c r="B46" s="78">
        <v>80103</v>
      </c>
      <c r="C46" s="344">
        <v>2540</v>
      </c>
      <c r="D46" s="248" t="s">
        <v>120</v>
      </c>
      <c r="E46" s="326"/>
      <c r="F46" s="319">
        <v>0</v>
      </c>
      <c r="G46" s="319">
        <v>2600</v>
      </c>
    </row>
    <row r="47" spans="1:7" s="86" customFormat="1" ht="24.75" customHeight="1">
      <c r="A47" s="99"/>
      <c r="B47" s="78"/>
      <c r="C47" s="347"/>
      <c r="D47" s="74" t="s">
        <v>131</v>
      </c>
      <c r="E47" s="107"/>
      <c r="F47" s="322"/>
      <c r="G47" s="322"/>
    </row>
    <row r="48" spans="1:7" s="86" customFormat="1" ht="13.5" customHeight="1">
      <c r="A48" s="99"/>
      <c r="B48" s="78"/>
      <c r="C48" s="323">
        <v>4440</v>
      </c>
      <c r="D48" s="324" t="s">
        <v>60</v>
      </c>
      <c r="E48" s="325"/>
      <c r="F48" s="319">
        <v>0</v>
      </c>
      <c r="G48" s="319">
        <f>240+701</f>
        <v>941</v>
      </c>
    </row>
    <row r="49" spans="1:7" s="86" customFormat="1" ht="13.5" customHeight="1">
      <c r="A49" s="99"/>
      <c r="B49" s="78"/>
      <c r="C49" s="327"/>
      <c r="D49" s="95" t="s">
        <v>38</v>
      </c>
      <c r="E49" s="103">
        <v>240</v>
      </c>
      <c r="F49" s="320"/>
      <c r="G49" s="320"/>
    </row>
    <row r="50" spans="1:7" s="86" customFormat="1" ht="13.5" customHeight="1">
      <c r="A50" s="99"/>
      <c r="B50" s="78"/>
      <c r="C50" s="317"/>
      <c r="D50" s="85" t="s">
        <v>39</v>
      </c>
      <c r="E50" s="103">
        <v>701</v>
      </c>
      <c r="F50" s="322"/>
      <c r="G50" s="322"/>
    </row>
    <row r="51" spans="1:7" s="86" customFormat="1" ht="13.5" customHeight="1">
      <c r="A51" s="105"/>
      <c r="B51" s="79"/>
      <c r="C51" s="242" t="s">
        <v>128</v>
      </c>
      <c r="D51" s="328"/>
      <c r="E51" s="329"/>
      <c r="F51" s="106">
        <f>SUM(F48)</f>
        <v>0</v>
      </c>
      <c r="G51" s="106">
        <f>SUM(G46+G48)</f>
        <v>3541</v>
      </c>
    </row>
    <row r="52" spans="1:7" s="86" customFormat="1" ht="13.5" customHeight="1">
      <c r="A52" s="99"/>
      <c r="B52" s="78">
        <v>80104</v>
      </c>
      <c r="C52" s="344">
        <v>2540</v>
      </c>
      <c r="D52" s="248" t="s">
        <v>120</v>
      </c>
      <c r="E52" s="326"/>
      <c r="F52" s="319">
        <v>76000</v>
      </c>
      <c r="G52" s="319">
        <v>0</v>
      </c>
    </row>
    <row r="53" spans="1:7" s="86" customFormat="1" ht="24.75" customHeight="1">
      <c r="A53" s="99"/>
      <c r="B53" s="78"/>
      <c r="C53" s="345"/>
      <c r="D53" s="85" t="s">
        <v>132</v>
      </c>
      <c r="E53" s="84">
        <v>-11000</v>
      </c>
      <c r="F53" s="320"/>
      <c r="G53" s="320"/>
    </row>
    <row r="54" spans="1:7" s="86" customFormat="1" ht="13.5" customHeight="1">
      <c r="A54" s="99"/>
      <c r="B54" s="78"/>
      <c r="C54" s="345"/>
      <c r="D54" s="85" t="s">
        <v>121</v>
      </c>
      <c r="E54" s="84">
        <v>-11000</v>
      </c>
      <c r="F54" s="320"/>
      <c r="G54" s="320"/>
    </row>
    <row r="55" spans="1:7" s="86" customFormat="1" ht="13.5" customHeight="1">
      <c r="A55" s="99"/>
      <c r="B55" s="78"/>
      <c r="C55" s="345"/>
      <c r="D55" s="85" t="s">
        <v>122</v>
      </c>
      <c r="E55" s="84">
        <v>-15800</v>
      </c>
      <c r="F55" s="320"/>
      <c r="G55" s="320"/>
    </row>
    <row r="56" spans="1:7" s="86" customFormat="1" ht="13.5" customHeight="1">
      <c r="A56" s="99"/>
      <c r="B56" s="78"/>
      <c r="C56" s="345"/>
      <c r="D56" s="85" t="s">
        <v>114</v>
      </c>
      <c r="E56" s="101">
        <v>-35700</v>
      </c>
      <c r="F56" s="320"/>
      <c r="G56" s="320"/>
    </row>
    <row r="57" spans="1:7" s="86" customFormat="1" ht="13.5" customHeight="1">
      <c r="A57" s="99"/>
      <c r="B57" s="78"/>
      <c r="C57" s="345"/>
      <c r="D57" s="85" t="s">
        <v>123</v>
      </c>
      <c r="E57" s="101">
        <v>5500</v>
      </c>
      <c r="F57" s="320"/>
      <c r="G57" s="320"/>
    </row>
    <row r="58" spans="1:7" s="86" customFormat="1" ht="13.5" customHeight="1">
      <c r="A58" s="99"/>
      <c r="B58" s="78"/>
      <c r="C58" s="345"/>
      <c r="D58" s="85" t="s">
        <v>124</v>
      </c>
      <c r="E58" s="101">
        <v>0</v>
      </c>
      <c r="F58" s="320"/>
      <c r="G58" s="320"/>
    </row>
    <row r="59" spans="1:7" s="86" customFormat="1" ht="13.5" customHeight="1">
      <c r="A59" s="99"/>
      <c r="B59" s="78"/>
      <c r="C59" s="345"/>
      <c r="D59" s="85" t="s">
        <v>125</v>
      </c>
      <c r="E59" s="101">
        <v>-1500</v>
      </c>
      <c r="F59" s="320"/>
      <c r="G59" s="320"/>
    </row>
    <row r="60" spans="1:7" s="86" customFormat="1" ht="13.5" customHeight="1">
      <c r="A60" s="99"/>
      <c r="B60" s="78"/>
      <c r="C60" s="346"/>
      <c r="D60" s="85" t="s">
        <v>126</v>
      </c>
      <c r="E60" s="101">
        <f>-4500-2000</f>
        <v>-6500</v>
      </c>
      <c r="F60" s="322"/>
      <c r="G60" s="322"/>
    </row>
    <row r="61" spans="1:7" s="86" customFormat="1" ht="15.75" customHeight="1">
      <c r="A61" s="99"/>
      <c r="B61" s="79"/>
      <c r="C61" s="242" t="s">
        <v>127</v>
      </c>
      <c r="D61" s="219"/>
      <c r="E61" s="243"/>
      <c r="F61" s="88">
        <f>SUM(F52)</f>
        <v>76000</v>
      </c>
      <c r="G61" s="88">
        <f>SUM(G52)</f>
        <v>0</v>
      </c>
    </row>
    <row r="62" spans="1:7" s="86" customFormat="1" ht="15" customHeight="1">
      <c r="A62" s="99"/>
      <c r="B62" s="237">
        <v>80104</v>
      </c>
      <c r="C62" s="237">
        <v>3020</v>
      </c>
      <c r="D62" s="74" t="s">
        <v>41</v>
      </c>
      <c r="E62" s="76"/>
      <c r="F62" s="262"/>
      <c r="G62" s="319"/>
    </row>
    <row r="63" spans="1:7" s="86" customFormat="1" ht="15" customHeight="1">
      <c r="A63" s="99"/>
      <c r="B63" s="317"/>
      <c r="C63" s="317"/>
      <c r="D63" s="74" t="s">
        <v>47</v>
      </c>
      <c r="E63" s="84"/>
      <c r="F63" s="225"/>
      <c r="G63" s="320"/>
    </row>
    <row r="64" spans="1:7" s="86" customFormat="1" ht="15" customHeight="1">
      <c r="A64" s="99"/>
      <c r="B64" s="317"/>
      <c r="C64" s="237">
        <v>4010</v>
      </c>
      <c r="D64" s="74" t="s">
        <v>42</v>
      </c>
      <c r="E64" s="76"/>
      <c r="F64" s="262"/>
      <c r="G64" s="262"/>
    </row>
    <row r="65" spans="1:7" s="86" customFormat="1" ht="15" customHeight="1">
      <c r="A65" s="99"/>
      <c r="B65" s="317"/>
      <c r="C65" s="317"/>
      <c r="D65" s="74" t="s">
        <v>47</v>
      </c>
      <c r="E65" s="84"/>
      <c r="F65" s="225"/>
      <c r="G65" s="225"/>
    </row>
    <row r="66" spans="1:7" s="86" customFormat="1" ht="15" customHeight="1">
      <c r="A66" s="99"/>
      <c r="B66" s="317"/>
      <c r="C66" s="317"/>
      <c r="D66" s="74" t="s">
        <v>53</v>
      </c>
      <c r="E66" s="84"/>
      <c r="F66" s="225"/>
      <c r="G66" s="225"/>
    </row>
    <row r="67" spans="1:7" s="86" customFormat="1" ht="15" customHeight="1">
      <c r="A67" s="99"/>
      <c r="B67" s="317"/>
      <c r="C67" s="317"/>
      <c r="D67" s="74" t="s">
        <v>55</v>
      </c>
      <c r="E67" s="84"/>
      <c r="F67" s="225"/>
      <c r="G67" s="225"/>
    </row>
    <row r="68" spans="1:7" s="86" customFormat="1" ht="15" customHeight="1">
      <c r="A68" s="99"/>
      <c r="B68" s="317"/>
      <c r="C68" s="317"/>
      <c r="D68" s="74" t="s">
        <v>57</v>
      </c>
      <c r="E68" s="84"/>
      <c r="F68" s="225"/>
      <c r="G68" s="225"/>
    </row>
    <row r="69" spans="1:7" s="86" customFormat="1" ht="15" customHeight="1">
      <c r="A69" s="99"/>
      <c r="B69" s="317"/>
      <c r="C69" s="237">
        <v>4110</v>
      </c>
      <c r="D69" s="74" t="s">
        <v>43</v>
      </c>
      <c r="E69" s="76"/>
      <c r="F69" s="319"/>
      <c r="G69" s="262"/>
    </row>
    <row r="70" spans="1:7" s="86" customFormat="1" ht="15" customHeight="1">
      <c r="A70" s="99"/>
      <c r="B70" s="317"/>
      <c r="C70" s="317"/>
      <c r="D70" s="74" t="s">
        <v>53</v>
      </c>
      <c r="E70" s="87"/>
      <c r="F70" s="320"/>
      <c r="G70" s="225"/>
    </row>
    <row r="71" spans="1:7" s="86" customFormat="1" ht="15" customHeight="1">
      <c r="A71" s="99"/>
      <c r="B71" s="317"/>
      <c r="C71" s="317"/>
      <c r="D71" s="74" t="s">
        <v>55</v>
      </c>
      <c r="E71" s="87"/>
      <c r="F71" s="320"/>
      <c r="G71" s="225"/>
    </row>
    <row r="72" spans="1:7" s="86" customFormat="1" ht="15" customHeight="1">
      <c r="A72" s="99"/>
      <c r="B72" s="317"/>
      <c r="C72" s="317"/>
      <c r="D72" s="74" t="s">
        <v>47</v>
      </c>
      <c r="E72" s="84"/>
      <c r="F72" s="320"/>
      <c r="G72" s="225"/>
    </row>
    <row r="73" spans="1:7" s="86" customFormat="1" ht="15" customHeight="1">
      <c r="A73" s="99"/>
      <c r="B73" s="317"/>
      <c r="C73" s="237">
        <v>4210</v>
      </c>
      <c r="D73" s="209" t="s">
        <v>11</v>
      </c>
      <c r="E73" s="209"/>
      <c r="F73" s="319">
        <v>0</v>
      </c>
      <c r="G73" s="262">
        <v>8100</v>
      </c>
    </row>
    <row r="74" spans="1:7" s="86" customFormat="1" ht="24.75" customHeight="1">
      <c r="A74" s="99"/>
      <c r="B74" s="317"/>
      <c r="C74" s="317"/>
      <c r="D74" s="74" t="s">
        <v>133</v>
      </c>
      <c r="E74" s="84">
        <v>8100</v>
      </c>
      <c r="F74" s="320"/>
      <c r="G74" s="225"/>
    </row>
    <row r="75" spans="1:7" s="86" customFormat="1" ht="12" customHeight="1">
      <c r="A75" s="99"/>
      <c r="B75" s="317"/>
      <c r="C75" s="237">
        <v>4240</v>
      </c>
      <c r="D75" s="209" t="s">
        <v>46</v>
      </c>
      <c r="E75" s="209"/>
      <c r="F75" s="319">
        <v>0</v>
      </c>
      <c r="G75" s="321">
        <v>3050</v>
      </c>
    </row>
    <row r="76" spans="1:7" s="86" customFormat="1" ht="24.75" customHeight="1">
      <c r="A76" s="99"/>
      <c r="B76" s="317"/>
      <c r="C76" s="317"/>
      <c r="D76" s="74" t="s">
        <v>134</v>
      </c>
      <c r="E76" s="84">
        <v>2050</v>
      </c>
      <c r="F76" s="320"/>
      <c r="G76" s="319"/>
    </row>
    <row r="77" spans="1:7" s="86" customFormat="1" ht="24.75" customHeight="1">
      <c r="A77" s="99"/>
      <c r="B77" s="317"/>
      <c r="C77" s="317"/>
      <c r="D77" s="85" t="s">
        <v>135</v>
      </c>
      <c r="E77" s="84">
        <v>1000</v>
      </c>
      <c r="F77" s="320"/>
      <c r="G77" s="319"/>
    </row>
    <row r="78" spans="1:7" s="86" customFormat="1" ht="15" customHeight="1">
      <c r="A78" s="99"/>
      <c r="B78" s="317"/>
      <c r="C78" s="311">
        <v>4260</v>
      </c>
      <c r="D78" s="330" t="s">
        <v>25</v>
      </c>
      <c r="E78" s="215"/>
      <c r="F78" s="262"/>
      <c r="G78" s="262"/>
    </row>
    <row r="79" spans="1:7" s="86" customFormat="1" ht="15" customHeight="1">
      <c r="A79" s="99"/>
      <c r="B79" s="317"/>
      <c r="C79" s="311"/>
      <c r="D79" s="74" t="s">
        <v>54</v>
      </c>
      <c r="E79" s="84"/>
      <c r="F79" s="225"/>
      <c r="G79" s="225"/>
    </row>
    <row r="80" spans="1:7" s="86" customFormat="1" ht="15" customHeight="1">
      <c r="A80" s="99"/>
      <c r="B80" s="317"/>
      <c r="C80" s="311"/>
      <c r="D80" s="74" t="s">
        <v>48</v>
      </c>
      <c r="E80" s="84"/>
      <c r="F80" s="318"/>
      <c r="G80" s="318"/>
    </row>
    <row r="81" spans="1:7" s="86" customFormat="1" ht="15" customHeight="1">
      <c r="A81" s="99"/>
      <c r="B81" s="317"/>
      <c r="C81" s="237">
        <v>4270</v>
      </c>
      <c r="D81" s="209" t="s">
        <v>18</v>
      </c>
      <c r="E81" s="209"/>
      <c r="F81" s="319"/>
      <c r="G81" s="321"/>
    </row>
    <row r="82" spans="1:7" s="86" customFormat="1" ht="15" customHeight="1">
      <c r="A82" s="99"/>
      <c r="B82" s="317"/>
      <c r="C82" s="317"/>
      <c r="D82" s="85" t="s">
        <v>54</v>
      </c>
      <c r="E82" s="84"/>
      <c r="F82" s="320"/>
      <c r="G82" s="319"/>
    </row>
    <row r="83" spans="1:7" s="86" customFormat="1" ht="15" customHeight="1">
      <c r="A83" s="99"/>
      <c r="B83" s="317"/>
      <c r="C83" s="237">
        <v>4280</v>
      </c>
      <c r="D83" s="75" t="s">
        <v>49</v>
      </c>
      <c r="E83" s="89"/>
      <c r="F83" s="262"/>
      <c r="G83" s="262"/>
    </row>
    <row r="84" spans="1:7" s="86" customFormat="1" ht="15" customHeight="1">
      <c r="A84" s="99"/>
      <c r="B84" s="317"/>
      <c r="C84" s="208"/>
      <c r="D84" s="74" t="s">
        <v>48</v>
      </c>
      <c r="E84" s="84"/>
      <c r="F84" s="318"/>
      <c r="G84" s="318"/>
    </row>
    <row r="85" spans="1:7" s="86" customFormat="1" ht="15.75" customHeight="1">
      <c r="A85" s="99"/>
      <c r="B85" s="317"/>
      <c r="C85" s="323">
        <v>4300</v>
      </c>
      <c r="D85" s="324" t="s">
        <v>8</v>
      </c>
      <c r="E85" s="325"/>
      <c r="F85" s="262"/>
      <c r="G85" s="262"/>
    </row>
    <row r="86" spans="1:7" s="86" customFormat="1" ht="16.5" customHeight="1">
      <c r="A86" s="99"/>
      <c r="B86" s="317"/>
      <c r="C86" s="317"/>
      <c r="D86" s="74" t="s">
        <v>48</v>
      </c>
      <c r="E86" s="84"/>
      <c r="F86" s="318"/>
      <c r="G86" s="318"/>
    </row>
    <row r="87" spans="1:7" s="86" customFormat="1" ht="16.5" customHeight="1">
      <c r="A87" s="99"/>
      <c r="B87" s="78"/>
      <c r="C87" s="323">
        <v>4440</v>
      </c>
      <c r="D87" s="248" t="s">
        <v>60</v>
      </c>
      <c r="E87" s="249"/>
      <c r="F87" s="262">
        <f>614-14</f>
        <v>600</v>
      </c>
      <c r="G87" s="262">
        <v>0</v>
      </c>
    </row>
    <row r="88" spans="1:7" s="86" customFormat="1" ht="12" customHeight="1">
      <c r="A88" s="99"/>
      <c r="B88" s="78"/>
      <c r="C88" s="327"/>
      <c r="D88" s="74" t="s">
        <v>48</v>
      </c>
      <c r="E88" s="103">
        <v>-614</v>
      </c>
      <c r="F88" s="331"/>
      <c r="G88" s="331"/>
    </row>
    <row r="89" spans="1:7" s="86" customFormat="1" ht="13.5" customHeight="1">
      <c r="A89" s="99"/>
      <c r="B89" s="78"/>
      <c r="C89" s="317"/>
      <c r="D89" s="85" t="s">
        <v>54</v>
      </c>
      <c r="E89" s="103">
        <v>14</v>
      </c>
      <c r="F89" s="298"/>
      <c r="G89" s="298"/>
    </row>
    <row r="90" spans="1:7" s="86" customFormat="1" ht="15" customHeight="1">
      <c r="A90" s="99"/>
      <c r="B90" s="79"/>
      <c r="C90" s="219" t="s">
        <v>50</v>
      </c>
      <c r="D90" s="219"/>
      <c r="E90" s="243"/>
      <c r="F90" s="88">
        <f>SUM(F73+F75+F87)</f>
        <v>600</v>
      </c>
      <c r="G90" s="88">
        <f>SUM(G73+G75+G87)</f>
        <v>11150</v>
      </c>
    </row>
    <row r="91" spans="1:7" s="86" customFormat="1" ht="15" customHeight="1">
      <c r="A91" s="99"/>
      <c r="B91" s="237">
        <v>80110</v>
      </c>
      <c r="C91" s="237">
        <v>3020</v>
      </c>
      <c r="D91" s="74" t="s">
        <v>41</v>
      </c>
      <c r="E91" s="76"/>
      <c r="F91" s="262"/>
      <c r="G91" s="262"/>
    </row>
    <row r="92" spans="1:7" s="86" customFormat="1" ht="15" customHeight="1">
      <c r="A92" s="99"/>
      <c r="B92" s="317"/>
      <c r="C92" s="317"/>
      <c r="D92" s="74" t="s">
        <v>37</v>
      </c>
      <c r="E92" s="84"/>
      <c r="F92" s="263"/>
      <c r="G92" s="263"/>
    </row>
    <row r="93" spans="1:7" s="86" customFormat="1" ht="15" customHeight="1">
      <c r="A93" s="99"/>
      <c r="B93" s="317"/>
      <c r="C93" s="317"/>
      <c r="D93" s="74" t="s">
        <v>38</v>
      </c>
      <c r="E93" s="84"/>
      <c r="F93" s="263"/>
      <c r="G93" s="263"/>
    </row>
    <row r="94" spans="1:7" s="86" customFormat="1" ht="15" customHeight="1">
      <c r="A94" s="99"/>
      <c r="B94" s="317"/>
      <c r="C94" s="208"/>
      <c r="D94" s="74" t="s">
        <v>39</v>
      </c>
      <c r="E94" s="84"/>
      <c r="F94" s="250"/>
      <c r="G94" s="250"/>
    </row>
    <row r="95" spans="1:7" s="86" customFormat="1" ht="15" customHeight="1">
      <c r="A95" s="99"/>
      <c r="B95" s="317"/>
      <c r="C95" s="237">
        <v>4010</v>
      </c>
      <c r="D95" s="74" t="s">
        <v>42</v>
      </c>
      <c r="E95" s="76"/>
      <c r="F95" s="262"/>
      <c r="G95" s="262"/>
    </row>
    <row r="96" spans="1:7" s="86" customFormat="1" ht="15" customHeight="1">
      <c r="A96" s="99"/>
      <c r="B96" s="317"/>
      <c r="C96" s="208"/>
      <c r="D96" s="74" t="s">
        <v>39</v>
      </c>
      <c r="E96" s="84"/>
      <c r="F96" s="250"/>
      <c r="G96" s="250"/>
    </row>
    <row r="97" spans="1:7" s="86" customFormat="1" ht="15" customHeight="1">
      <c r="A97" s="99"/>
      <c r="B97" s="317"/>
      <c r="C97" s="237">
        <v>4040</v>
      </c>
      <c r="D97" s="74" t="s">
        <v>52</v>
      </c>
      <c r="E97" s="76"/>
      <c r="F97" s="236"/>
      <c r="G97" s="97"/>
    </row>
    <row r="98" spans="1:7" s="86" customFormat="1" ht="15" customHeight="1">
      <c r="A98" s="99"/>
      <c r="B98" s="317"/>
      <c r="C98" s="317"/>
      <c r="D98" s="74" t="s">
        <v>38</v>
      </c>
      <c r="E98" s="84"/>
      <c r="F98" s="332"/>
      <c r="G98" s="97"/>
    </row>
    <row r="99" spans="1:7" s="86" customFormat="1" ht="15" customHeight="1">
      <c r="A99" s="99"/>
      <c r="B99" s="317"/>
      <c r="C99" s="237">
        <v>4110</v>
      </c>
      <c r="D99" s="74" t="s">
        <v>43</v>
      </c>
      <c r="E99" s="76"/>
      <c r="F99" s="262"/>
      <c r="G99" s="262"/>
    </row>
    <row r="100" spans="1:7" s="86" customFormat="1" ht="15" customHeight="1">
      <c r="A100" s="99"/>
      <c r="B100" s="317"/>
      <c r="C100" s="317"/>
      <c r="D100" s="74" t="s">
        <v>37</v>
      </c>
      <c r="E100" s="84"/>
      <c r="F100" s="263"/>
      <c r="G100" s="263"/>
    </row>
    <row r="101" spans="1:7" s="86" customFormat="1" ht="15" customHeight="1">
      <c r="A101" s="99"/>
      <c r="B101" s="317"/>
      <c r="C101" s="317"/>
      <c r="D101" s="74" t="s">
        <v>38</v>
      </c>
      <c r="E101" s="84"/>
      <c r="F101" s="263"/>
      <c r="G101" s="263"/>
    </row>
    <row r="102" spans="1:7" s="86" customFormat="1" ht="15" customHeight="1">
      <c r="A102" s="99"/>
      <c r="B102" s="317"/>
      <c r="C102" s="208"/>
      <c r="D102" s="74" t="s">
        <v>39</v>
      </c>
      <c r="E102" s="84"/>
      <c r="F102" s="250"/>
      <c r="G102" s="250"/>
    </row>
    <row r="103" spans="1:7" s="86" customFormat="1" ht="15" customHeight="1">
      <c r="A103" s="99"/>
      <c r="B103" s="317"/>
      <c r="C103" s="237">
        <v>4120</v>
      </c>
      <c r="D103" s="74" t="s">
        <v>44</v>
      </c>
      <c r="E103" s="76"/>
      <c r="F103" s="262"/>
      <c r="G103" s="262"/>
    </row>
    <row r="104" spans="1:7" s="86" customFormat="1" ht="15" customHeight="1">
      <c r="A104" s="99"/>
      <c r="B104" s="317"/>
      <c r="C104" s="317"/>
      <c r="D104" s="74" t="s">
        <v>38</v>
      </c>
      <c r="E104" s="84"/>
      <c r="F104" s="263"/>
      <c r="G104" s="263"/>
    </row>
    <row r="105" spans="1:7" s="86" customFormat="1" ht="15" customHeight="1">
      <c r="A105" s="99"/>
      <c r="B105" s="317"/>
      <c r="C105" s="208"/>
      <c r="D105" s="74" t="s">
        <v>39</v>
      </c>
      <c r="E105" s="84"/>
      <c r="F105" s="250"/>
      <c r="G105" s="250"/>
    </row>
    <row r="106" spans="1:7" s="86" customFormat="1" ht="15" customHeight="1">
      <c r="A106" s="99"/>
      <c r="B106" s="317"/>
      <c r="C106" s="237">
        <v>4140</v>
      </c>
      <c r="D106" s="74" t="s">
        <v>40</v>
      </c>
      <c r="E106" s="76"/>
      <c r="F106" s="262"/>
      <c r="G106" s="262"/>
    </row>
    <row r="107" spans="1:7" s="86" customFormat="1" ht="15" customHeight="1">
      <c r="A107" s="99"/>
      <c r="B107" s="317"/>
      <c r="C107" s="317"/>
      <c r="D107" s="74" t="s">
        <v>37</v>
      </c>
      <c r="E107" s="84"/>
      <c r="F107" s="263"/>
      <c r="G107" s="263"/>
    </row>
    <row r="108" spans="1:7" s="86" customFormat="1" ht="15" customHeight="1">
      <c r="A108" s="99"/>
      <c r="B108" s="317"/>
      <c r="C108" s="317"/>
      <c r="D108" s="74" t="s">
        <v>38</v>
      </c>
      <c r="E108" s="84"/>
      <c r="F108" s="263"/>
      <c r="G108" s="263"/>
    </row>
    <row r="109" spans="1:7" s="86" customFormat="1" ht="15" customHeight="1">
      <c r="A109" s="99"/>
      <c r="B109" s="317"/>
      <c r="C109" s="208"/>
      <c r="D109" s="74" t="s">
        <v>39</v>
      </c>
      <c r="E109" s="84"/>
      <c r="F109" s="250"/>
      <c r="G109" s="250"/>
    </row>
    <row r="110" spans="1:7" s="86" customFormat="1" ht="15" customHeight="1">
      <c r="A110" s="99"/>
      <c r="B110" s="317"/>
      <c r="C110" s="237">
        <v>4210</v>
      </c>
      <c r="D110" s="209" t="s">
        <v>11</v>
      </c>
      <c r="E110" s="209"/>
      <c r="F110" s="319"/>
      <c r="G110" s="321"/>
    </row>
    <row r="111" spans="1:7" s="86" customFormat="1" ht="15" customHeight="1">
      <c r="A111" s="99"/>
      <c r="B111" s="317"/>
      <c r="C111" s="317"/>
      <c r="D111" s="85" t="s">
        <v>39</v>
      </c>
      <c r="E111" s="84"/>
      <c r="F111" s="320"/>
      <c r="G111" s="319"/>
    </row>
    <row r="112" spans="1:7" s="86" customFormat="1" ht="15" customHeight="1">
      <c r="A112" s="99"/>
      <c r="B112" s="317"/>
      <c r="C112" s="323">
        <v>4440</v>
      </c>
      <c r="D112" s="324" t="s">
        <v>60</v>
      </c>
      <c r="E112" s="325"/>
      <c r="F112" s="319">
        <v>0</v>
      </c>
      <c r="G112" s="319">
        <f>1688+790+1907</f>
        <v>4385</v>
      </c>
    </row>
    <row r="113" spans="1:7" s="86" customFormat="1" ht="12.75" customHeight="1">
      <c r="A113" s="99"/>
      <c r="B113" s="317"/>
      <c r="C113" s="327"/>
      <c r="D113" s="85" t="s">
        <v>37</v>
      </c>
      <c r="E113" s="104">
        <v>1688</v>
      </c>
      <c r="F113" s="320"/>
      <c r="G113" s="320"/>
    </row>
    <row r="114" spans="1:7" s="86" customFormat="1" ht="12" customHeight="1">
      <c r="A114" s="99"/>
      <c r="B114" s="317"/>
      <c r="C114" s="327"/>
      <c r="D114" s="95" t="s">
        <v>38</v>
      </c>
      <c r="E114" s="103">
        <v>790</v>
      </c>
      <c r="F114" s="320"/>
      <c r="G114" s="320"/>
    </row>
    <row r="115" spans="1:7" s="86" customFormat="1" ht="12.75" customHeight="1">
      <c r="A115" s="99"/>
      <c r="B115" s="317"/>
      <c r="C115" s="317"/>
      <c r="D115" s="85" t="s">
        <v>39</v>
      </c>
      <c r="E115" s="103">
        <v>1907</v>
      </c>
      <c r="F115" s="320"/>
      <c r="G115" s="320"/>
    </row>
    <row r="116" spans="1:7" s="86" customFormat="1" ht="15" customHeight="1">
      <c r="A116" s="99"/>
      <c r="B116" s="79"/>
      <c r="C116" s="219" t="s">
        <v>12</v>
      </c>
      <c r="D116" s="219"/>
      <c r="E116" s="243"/>
      <c r="F116" s="88">
        <f>SUM(F91:F115)</f>
        <v>0</v>
      </c>
      <c r="G116" s="88">
        <f>SUM(G91:G115)</f>
        <v>4385</v>
      </c>
    </row>
    <row r="117" spans="1:7" s="86" customFormat="1" ht="15" customHeight="1">
      <c r="A117" s="99"/>
      <c r="B117" s="237">
        <v>80120</v>
      </c>
      <c r="C117" s="323">
        <v>4440</v>
      </c>
      <c r="D117" s="324" t="s">
        <v>60</v>
      </c>
      <c r="E117" s="325"/>
      <c r="F117" s="333"/>
      <c r="G117" s="319">
        <v>163</v>
      </c>
    </row>
    <row r="118" spans="1:7" s="86" customFormat="1" ht="15" customHeight="1">
      <c r="A118" s="99"/>
      <c r="B118" s="208"/>
      <c r="C118" s="327"/>
      <c r="D118" s="95" t="s">
        <v>38</v>
      </c>
      <c r="E118" s="104"/>
      <c r="F118" s="334"/>
      <c r="G118" s="322"/>
    </row>
    <row r="119" spans="1:7" s="86" customFormat="1" ht="15" customHeight="1">
      <c r="A119" s="99"/>
      <c r="B119" s="79"/>
      <c r="C119" s="219" t="s">
        <v>130</v>
      </c>
      <c r="D119" s="219"/>
      <c r="E119" s="243"/>
      <c r="F119" s="102">
        <f>SUM(F117)</f>
        <v>0</v>
      </c>
      <c r="G119" s="102">
        <f>SUM(G117)</f>
        <v>163</v>
      </c>
    </row>
    <row r="120" spans="1:10" s="86" customFormat="1" ht="15" customHeight="1">
      <c r="A120" s="90">
        <v>801</v>
      </c>
      <c r="B120" s="335" t="s">
        <v>7</v>
      </c>
      <c r="C120" s="335"/>
      <c r="D120" s="335"/>
      <c r="E120" s="335"/>
      <c r="F120" s="91">
        <f>SUM(F45+F51+F61+F90+F116+F119)</f>
        <v>76600</v>
      </c>
      <c r="G120" s="91">
        <f>SUM(G45+G51+G61+G90+G116+G119)</f>
        <v>23378</v>
      </c>
      <c r="J120" s="110"/>
    </row>
    <row r="121" spans="1:7" s="86" customFormat="1" ht="15" customHeight="1">
      <c r="A121" s="336">
        <v>854</v>
      </c>
      <c r="B121" s="237">
        <v>85401</v>
      </c>
      <c r="C121" s="323">
        <v>4440</v>
      </c>
      <c r="D121" s="324" t="s">
        <v>60</v>
      </c>
      <c r="E121" s="325"/>
      <c r="F121" s="96"/>
      <c r="G121" s="96"/>
    </row>
    <row r="122" spans="1:7" s="86" customFormat="1" ht="15" customHeight="1">
      <c r="A122" s="337"/>
      <c r="B122" s="238"/>
      <c r="C122" s="327"/>
      <c r="D122" s="85" t="s">
        <v>37</v>
      </c>
      <c r="E122" s="104">
        <v>409</v>
      </c>
      <c r="F122" s="262"/>
      <c r="G122" s="262">
        <f>409+134+15</f>
        <v>558</v>
      </c>
    </row>
    <row r="123" spans="1:7" s="86" customFormat="1" ht="15" customHeight="1">
      <c r="A123" s="338"/>
      <c r="B123" s="238"/>
      <c r="C123" s="327"/>
      <c r="D123" s="95" t="s">
        <v>38</v>
      </c>
      <c r="E123" s="103">
        <v>134</v>
      </c>
      <c r="F123" s="331"/>
      <c r="G123" s="331"/>
    </row>
    <row r="124" spans="1:7" s="86" customFormat="1" ht="15" customHeight="1">
      <c r="A124" s="339"/>
      <c r="B124" s="239"/>
      <c r="C124" s="317"/>
      <c r="D124" s="85" t="s">
        <v>39</v>
      </c>
      <c r="E124" s="103">
        <v>15</v>
      </c>
      <c r="F124" s="298"/>
      <c r="G124" s="298"/>
    </row>
    <row r="125" spans="1:7" s="86" customFormat="1" ht="15" customHeight="1">
      <c r="A125" s="108"/>
      <c r="B125" s="242" t="s">
        <v>129</v>
      </c>
      <c r="C125" s="328"/>
      <c r="D125" s="328"/>
      <c r="E125" s="329"/>
      <c r="F125" s="109">
        <f>SUM(F122)</f>
        <v>0</v>
      </c>
      <c r="G125" s="109">
        <f>SUM(G122)</f>
        <v>558</v>
      </c>
    </row>
    <row r="126" spans="1:7" s="86" customFormat="1" ht="15" customHeight="1">
      <c r="A126" s="336">
        <v>854</v>
      </c>
      <c r="B126" s="237">
        <v>85415</v>
      </c>
      <c r="C126" s="237">
        <v>3260</v>
      </c>
      <c r="D126" s="74" t="s">
        <v>66</v>
      </c>
      <c r="E126" s="76"/>
      <c r="F126" s="262"/>
      <c r="G126" s="262">
        <v>2885</v>
      </c>
    </row>
    <row r="127" spans="1:7" s="86" customFormat="1" ht="15" customHeight="1">
      <c r="A127" s="340"/>
      <c r="B127" s="317"/>
      <c r="C127" s="317"/>
      <c r="D127" s="74" t="s">
        <v>138</v>
      </c>
      <c r="E127" s="84"/>
      <c r="F127" s="263"/>
      <c r="G127" s="263"/>
    </row>
    <row r="128" spans="1:7" s="86" customFormat="1" ht="15" customHeight="1">
      <c r="A128" s="100"/>
      <c r="B128" s="79"/>
      <c r="C128" s="219" t="s">
        <v>118</v>
      </c>
      <c r="D128" s="219"/>
      <c r="E128" s="243"/>
      <c r="F128" s="88">
        <f>SUM(F126:F127)</f>
        <v>0</v>
      </c>
      <c r="G128" s="88">
        <f>SUM(G126:G127)</f>
        <v>2885</v>
      </c>
    </row>
    <row r="129" spans="1:8" s="86" customFormat="1" ht="15" customHeight="1">
      <c r="A129" s="90">
        <v>854</v>
      </c>
      <c r="B129" s="335" t="s">
        <v>119</v>
      </c>
      <c r="C129" s="335"/>
      <c r="D129" s="335"/>
      <c r="E129" s="335"/>
      <c r="F129" s="91">
        <f>SUM(F125+F128)</f>
        <v>0</v>
      </c>
      <c r="G129" s="91">
        <f>SUM(G125+G128)</f>
        <v>3443</v>
      </c>
      <c r="H129" s="92"/>
    </row>
    <row r="130" spans="1:7" ht="15" customHeight="1">
      <c r="A130" s="341" t="s">
        <v>51</v>
      </c>
      <c r="B130" s="217"/>
      <c r="C130" s="217"/>
      <c r="D130" s="217"/>
      <c r="E130" s="218"/>
      <c r="F130" s="93">
        <f>SUM(F120+F129)</f>
        <v>76600</v>
      </c>
      <c r="G130" s="93">
        <f>SUM(G120+G129)</f>
        <v>26821</v>
      </c>
    </row>
    <row r="131" spans="1:7" ht="12.75">
      <c r="A131" s="342" t="s">
        <v>139</v>
      </c>
      <c r="B131" s="343"/>
      <c r="C131" s="343"/>
      <c r="D131" s="343"/>
      <c r="E131" s="343"/>
      <c r="F131" s="343"/>
      <c r="G131" s="343"/>
    </row>
    <row r="132" spans="1:7" ht="41.25" customHeight="1">
      <c r="A132" s="210" t="s">
        <v>142</v>
      </c>
      <c r="B132" s="210"/>
      <c r="C132" s="210"/>
      <c r="D132" s="210"/>
      <c r="E132" s="210"/>
      <c r="F132" s="210"/>
      <c r="G132" s="210"/>
    </row>
    <row r="133" spans="1:8" ht="29.25" customHeight="1">
      <c r="A133" s="210" t="s">
        <v>140</v>
      </c>
      <c r="B133" s="210"/>
      <c r="C133" s="210"/>
      <c r="D133" s="210"/>
      <c r="E133" s="210"/>
      <c r="F133" s="210"/>
      <c r="G133" s="210"/>
      <c r="H133" s="98"/>
    </row>
    <row r="134" spans="1:7" ht="51" customHeight="1">
      <c r="A134" s="210" t="s">
        <v>141</v>
      </c>
      <c r="B134" s="210"/>
      <c r="C134" s="210"/>
      <c r="D134" s="210"/>
      <c r="E134" s="210"/>
      <c r="F134" s="210"/>
      <c r="G134" s="210"/>
    </row>
    <row r="135" spans="2:3" ht="12.75">
      <c r="B135" s="94"/>
      <c r="C135" s="94"/>
    </row>
  </sheetData>
  <mergeCells count="152">
    <mergeCell ref="A132:G132"/>
    <mergeCell ref="A133:G133"/>
    <mergeCell ref="A134:G134"/>
    <mergeCell ref="C128:E128"/>
    <mergeCell ref="B129:E129"/>
    <mergeCell ref="A130:E130"/>
    <mergeCell ref="A131:G131"/>
    <mergeCell ref="F126:F127"/>
    <mergeCell ref="G126:G127"/>
    <mergeCell ref="A121:A124"/>
    <mergeCell ref="B121:B124"/>
    <mergeCell ref="B125:E125"/>
    <mergeCell ref="A126:A127"/>
    <mergeCell ref="B126:B127"/>
    <mergeCell ref="C126:C127"/>
    <mergeCell ref="C121:C124"/>
    <mergeCell ref="D121:E121"/>
    <mergeCell ref="F122:F124"/>
    <mergeCell ref="G122:G124"/>
    <mergeCell ref="C116:E116"/>
    <mergeCell ref="B117:B118"/>
    <mergeCell ref="C117:C118"/>
    <mergeCell ref="D117:E117"/>
    <mergeCell ref="F117:F118"/>
    <mergeCell ref="G117:G118"/>
    <mergeCell ref="C119:E119"/>
    <mergeCell ref="B120:E120"/>
    <mergeCell ref="C112:C115"/>
    <mergeCell ref="D112:E112"/>
    <mergeCell ref="F112:F115"/>
    <mergeCell ref="G112:G115"/>
    <mergeCell ref="C106:C109"/>
    <mergeCell ref="F106:F109"/>
    <mergeCell ref="G106:G109"/>
    <mergeCell ref="C110:C111"/>
    <mergeCell ref="D110:E110"/>
    <mergeCell ref="F110:F111"/>
    <mergeCell ref="G110:G111"/>
    <mergeCell ref="G99:G102"/>
    <mergeCell ref="C103:C105"/>
    <mergeCell ref="F103:F105"/>
    <mergeCell ref="G103:G105"/>
    <mergeCell ref="C99:C102"/>
    <mergeCell ref="G87:G89"/>
    <mergeCell ref="C90:E90"/>
    <mergeCell ref="B91:B115"/>
    <mergeCell ref="C91:C94"/>
    <mergeCell ref="F91:F94"/>
    <mergeCell ref="G91:G94"/>
    <mergeCell ref="C95:C96"/>
    <mergeCell ref="F95:F96"/>
    <mergeCell ref="G95:G96"/>
    <mergeCell ref="F99:F102"/>
    <mergeCell ref="C83:C84"/>
    <mergeCell ref="F83:F84"/>
    <mergeCell ref="G83:G84"/>
    <mergeCell ref="C85:C86"/>
    <mergeCell ref="D85:E85"/>
    <mergeCell ref="F85:F86"/>
    <mergeCell ref="G85:G86"/>
    <mergeCell ref="C81:C82"/>
    <mergeCell ref="D81:E81"/>
    <mergeCell ref="F81:F82"/>
    <mergeCell ref="G81:G82"/>
    <mergeCell ref="F75:F77"/>
    <mergeCell ref="G75:G77"/>
    <mergeCell ref="C78:C80"/>
    <mergeCell ref="D78:E78"/>
    <mergeCell ref="F78:F80"/>
    <mergeCell ref="G78:G80"/>
    <mergeCell ref="F69:F72"/>
    <mergeCell ref="G69:G72"/>
    <mergeCell ref="C73:C74"/>
    <mergeCell ref="D73:E73"/>
    <mergeCell ref="F73:F74"/>
    <mergeCell ref="G73:G74"/>
    <mergeCell ref="G52:G60"/>
    <mergeCell ref="C61:E61"/>
    <mergeCell ref="B62:B86"/>
    <mergeCell ref="C62:C63"/>
    <mergeCell ref="F62:F63"/>
    <mergeCell ref="G62:G63"/>
    <mergeCell ref="C64:C68"/>
    <mergeCell ref="F64:F68"/>
    <mergeCell ref="G64:G68"/>
    <mergeCell ref="C69:C72"/>
    <mergeCell ref="C51:E51"/>
    <mergeCell ref="C52:C60"/>
    <mergeCell ref="D52:E52"/>
    <mergeCell ref="F52:F60"/>
    <mergeCell ref="C48:C50"/>
    <mergeCell ref="D48:E48"/>
    <mergeCell ref="F48:F50"/>
    <mergeCell ref="G48:G50"/>
    <mergeCell ref="C46:C47"/>
    <mergeCell ref="D46:E46"/>
    <mergeCell ref="F46:F47"/>
    <mergeCell ref="G46:G47"/>
    <mergeCell ref="F37:F40"/>
    <mergeCell ref="G37:G40"/>
    <mergeCell ref="C41:C44"/>
    <mergeCell ref="C45:E45"/>
    <mergeCell ref="F41:F44"/>
    <mergeCell ref="G41:G44"/>
    <mergeCell ref="C37:C40"/>
    <mergeCell ref="D37:E37"/>
    <mergeCell ref="G30:G33"/>
    <mergeCell ref="C34:C36"/>
    <mergeCell ref="D34:E34"/>
    <mergeCell ref="F34:F36"/>
    <mergeCell ref="G34:G36"/>
    <mergeCell ref="D30:E30"/>
    <mergeCell ref="F30:F33"/>
    <mergeCell ref="C14:C17"/>
    <mergeCell ref="C26:C27"/>
    <mergeCell ref="C28:C29"/>
    <mergeCell ref="F28:F29"/>
    <mergeCell ref="D28:E28"/>
    <mergeCell ref="E1:G1"/>
    <mergeCell ref="A2:D2"/>
    <mergeCell ref="E3:F3"/>
    <mergeCell ref="B7:B44"/>
    <mergeCell ref="C7:C10"/>
    <mergeCell ref="F7:F10"/>
    <mergeCell ref="G7:G10"/>
    <mergeCell ref="C11:C13"/>
    <mergeCell ref="F11:F13"/>
    <mergeCell ref="G11:G13"/>
    <mergeCell ref="D87:E87"/>
    <mergeCell ref="C87:C89"/>
    <mergeCell ref="C97:C98"/>
    <mergeCell ref="F97:F98"/>
    <mergeCell ref="F87:F89"/>
    <mergeCell ref="A4:G4"/>
    <mergeCell ref="D41:E41"/>
    <mergeCell ref="C75:C77"/>
    <mergeCell ref="D75:E75"/>
    <mergeCell ref="G22:G25"/>
    <mergeCell ref="F18:F21"/>
    <mergeCell ref="F22:F25"/>
    <mergeCell ref="G26:G27"/>
    <mergeCell ref="G28:G29"/>
    <mergeCell ref="C30:C33"/>
    <mergeCell ref="D5:E5"/>
    <mergeCell ref="D6:E6"/>
    <mergeCell ref="F14:F17"/>
    <mergeCell ref="G14:G17"/>
    <mergeCell ref="G18:G21"/>
    <mergeCell ref="C18:C21"/>
    <mergeCell ref="D26:E26"/>
    <mergeCell ref="F26:F27"/>
    <mergeCell ref="C22:C2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6">
      <selection activeCell="D20" sqref="D20:E20"/>
    </sheetView>
  </sheetViews>
  <sheetFormatPr defaultColWidth="9.00390625" defaultRowHeight="12.75"/>
  <cols>
    <col min="1" max="1" width="4.25390625" style="170" customWidth="1"/>
    <col min="2" max="2" width="6.625" style="170" customWidth="1"/>
    <col min="3" max="3" width="5.625" style="170" customWidth="1"/>
    <col min="4" max="4" width="40.375" style="170" customWidth="1"/>
    <col min="5" max="5" width="6.375" style="170" customWidth="1"/>
    <col min="6" max="7" width="11.625" style="170" customWidth="1"/>
    <col min="8" max="16384" width="9.125" style="170" customWidth="1"/>
  </cols>
  <sheetData>
    <row r="1" spans="1:7" ht="12.75">
      <c r="A1" s="81"/>
      <c r="B1" s="81"/>
      <c r="C1" s="81"/>
      <c r="D1" s="81"/>
      <c r="E1" s="81"/>
      <c r="F1" s="240" t="s">
        <v>242</v>
      </c>
      <c r="G1" s="240"/>
    </row>
    <row r="2" spans="1:7" ht="12.75">
      <c r="A2" s="81"/>
      <c r="B2" s="81"/>
      <c r="C2" s="81"/>
      <c r="D2" s="81"/>
      <c r="E2" s="81"/>
      <c r="F2" s="119"/>
      <c r="G2" s="119"/>
    </row>
    <row r="3" spans="1:7" ht="12.75">
      <c r="A3" s="81"/>
      <c r="B3" s="81"/>
      <c r="C3" s="81"/>
      <c r="D3" s="81"/>
      <c r="E3" s="81"/>
      <c r="F3" s="119"/>
      <c r="G3" s="119"/>
    </row>
    <row r="4" spans="1:7" ht="12.75">
      <c r="A4" s="81"/>
      <c r="B4" s="81"/>
      <c r="C4" s="81"/>
      <c r="D4" s="81"/>
      <c r="E4" s="81"/>
      <c r="F4" s="119"/>
      <c r="G4" s="119"/>
    </row>
    <row r="5" spans="1:7" ht="12.75">
      <c r="A5" s="81"/>
      <c r="B5" s="244" t="s">
        <v>244</v>
      </c>
      <c r="C5" s="244"/>
      <c r="D5" s="244"/>
      <c r="E5" s="81"/>
      <c r="F5" s="81"/>
      <c r="G5" s="81"/>
    </row>
    <row r="6" spans="1:7" ht="12.75">
      <c r="A6" s="81"/>
      <c r="B6" s="81"/>
      <c r="C6" s="81"/>
      <c r="D6" s="80"/>
      <c r="E6" s="241" t="s">
        <v>6</v>
      </c>
      <c r="F6" s="241"/>
      <c r="G6" s="241"/>
    </row>
    <row r="7" spans="1:7" ht="12.75">
      <c r="A7" s="81"/>
      <c r="B7" s="81"/>
      <c r="C7" s="81"/>
      <c r="D7" s="80"/>
      <c r="E7" s="136"/>
      <c r="F7" s="136"/>
      <c r="G7" s="136"/>
    </row>
    <row r="8" spans="1:7" ht="42.75" customHeight="1">
      <c r="A8" s="244" t="s">
        <v>247</v>
      </c>
      <c r="B8" s="244"/>
      <c r="C8" s="244"/>
      <c r="D8" s="244"/>
      <c r="E8" s="244"/>
      <c r="F8" s="244"/>
      <c r="G8" s="244"/>
    </row>
    <row r="9" spans="1:7" ht="12.75">
      <c r="A9" s="171" t="s">
        <v>0</v>
      </c>
      <c r="B9" s="171" t="s">
        <v>5</v>
      </c>
      <c r="C9" s="171" t="s">
        <v>1</v>
      </c>
      <c r="D9" s="363" t="s">
        <v>2</v>
      </c>
      <c r="E9" s="364"/>
      <c r="F9" s="171" t="s">
        <v>3</v>
      </c>
      <c r="G9" s="171" t="s">
        <v>4</v>
      </c>
    </row>
    <row r="10" spans="1:7" ht="24.75" customHeight="1" hidden="1">
      <c r="A10" s="336">
        <v>801</v>
      </c>
      <c r="B10" s="353">
        <v>80101</v>
      </c>
      <c r="C10" s="355">
        <v>4140</v>
      </c>
      <c r="D10" s="367" t="s">
        <v>81</v>
      </c>
      <c r="E10" s="368"/>
      <c r="F10" s="357"/>
      <c r="G10" s="366">
        <v>0</v>
      </c>
    </row>
    <row r="11" spans="1:7" ht="15" customHeight="1" hidden="1">
      <c r="A11" s="337"/>
      <c r="B11" s="354"/>
      <c r="C11" s="356"/>
      <c r="D11" s="176" t="s">
        <v>75</v>
      </c>
      <c r="E11" s="177">
        <v>-6200</v>
      </c>
      <c r="F11" s="359"/>
      <c r="G11" s="357"/>
    </row>
    <row r="12" spans="1:7" ht="15" customHeight="1" hidden="1">
      <c r="A12" s="337"/>
      <c r="B12" s="354"/>
      <c r="C12" s="175"/>
      <c r="D12" s="179" t="s">
        <v>76</v>
      </c>
      <c r="E12" s="177">
        <v>-7000</v>
      </c>
      <c r="F12" s="178"/>
      <c r="G12" s="173"/>
    </row>
    <row r="13" spans="1:7" ht="15" customHeight="1" hidden="1">
      <c r="A13" s="337"/>
      <c r="B13" s="354"/>
      <c r="C13" s="355">
        <v>4170</v>
      </c>
      <c r="D13" s="365" t="s">
        <v>61</v>
      </c>
      <c r="E13" s="365"/>
      <c r="F13" s="357"/>
      <c r="G13" s="366">
        <v>0</v>
      </c>
    </row>
    <row r="14" spans="1:7" ht="15" customHeight="1" hidden="1">
      <c r="A14" s="337"/>
      <c r="B14" s="354"/>
      <c r="C14" s="356"/>
      <c r="D14" s="176" t="s">
        <v>75</v>
      </c>
      <c r="E14" s="177">
        <v>-7000</v>
      </c>
      <c r="F14" s="359"/>
      <c r="G14" s="357"/>
    </row>
    <row r="15" spans="1:7" ht="13.5" customHeight="1" hidden="1">
      <c r="A15" s="337"/>
      <c r="B15" s="354"/>
      <c r="C15" s="355">
        <v>4210</v>
      </c>
      <c r="D15" s="365" t="s">
        <v>11</v>
      </c>
      <c r="E15" s="365"/>
      <c r="F15" s="357"/>
      <c r="G15" s="366">
        <v>0</v>
      </c>
    </row>
    <row r="16" spans="1:7" ht="13.5" customHeight="1" hidden="1">
      <c r="A16" s="337"/>
      <c r="B16" s="354"/>
      <c r="C16" s="356"/>
      <c r="D16" s="176" t="s">
        <v>75</v>
      </c>
      <c r="E16" s="177">
        <v>-8000</v>
      </c>
      <c r="F16" s="359"/>
      <c r="G16" s="357"/>
    </row>
    <row r="17" spans="1:7" ht="12.75" customHeight="1" hidden="1">
      <c r="A17" s="337"/>
      <c r="B17" s="354"/>
      <c r="C17" s="356"/>
      <c r="D17" s="176" t="s">
        <v>76</v>
      </c>
      <c r="E17" s="177">
        <v>-3000</v>
      </c>
      <c r="F17" s="359"/>
      <c r="G17" s="357"/>
    </row>
    <row r="18" spans="1:7" ht="12.75" customHeight="1">
      <c r="A18" s="337"/>
      <c r="B18" s="354"/>
      <c r="C18" s="317">
        <v>3240</v>
      </c>
      <c r="D18" s="85" t="s">
        <v>59</v>
      </c>
      <c r="E18" s="84"/>
      <c r="F18" s="357"/>
      <c r="G18" s="357">
        <v>600</v>
      </c>
    </row>
    <row r="19" spans="1:7" ht="24.75" customHeight="1">
      <c r="A19" s="337"/>
      <c r="B19" s="354"/>
      <c r="C19" s="208"/>
      <c r="D19" s="85" t="s">
        <v>251</v>
      </c>
      <c r="E19" s="84"/>
      <c r="F19" s="358"/>
      <c r="G19" s="358"/>
    </row>
    <row r="20" spans="1:7" ht="12.75" customHeight="1">
      <c r="A20" s="337"/>
      <c r="B20" s="354"/>
      <c r="C20" s="353">
        <v>4270</v>
      </c>
      <c r="D20" s="370" t="s">
        <v>18</v>
      </c>
      <c r="E20" s="371"/>
      <c r="F20" s="360">
        <f>50000+10000</f>
        <v>60000</v>
      </c>
      <c r="G20" s="360">
        <v>0</v>
      </c>
    </row>
    <row r="21" spans="1:7" ht="12.75" customHeight="1">
      <c r="A21" s="337"/>
      <c r="B21" s="354"/>
      <c r="C21" s="354"/>
      <c r="D21" s="180" t="s">
        <v>248</v>
      </c>
      <c r="E21" s="182">
        <v>10000</v>
      </c>
      <c r="F21" s="361"/>
      <c r="G21" s="361"/>
    </row>
    <row r="22" spans="1:7" ht="12.75">
      <c r="A22" s="337"/>
      <c r="B22" s="354"/>
      <c r="C22" s="354"/>
      <c r="D22" s="180" t="s">
        <v>243</v>
      </c>
      <c r="E22" s="177">
        <v>50000</v>
      </c>
      <c r="F22" s="361"/>
      <c r="G22" s="361"/>
    </row>
    <row r="23" spans="1:7" ht="15.75" customHeight="1" hidden="1">
      <c r="A23" s="337"/>
      <c r="B23" s="354"/>
      <c r="C23" s="369"/>
      <c r="D23" s="180" t="s">
        <v>77</v>
      </c>
      <c r="E23" s="177"/>
      <c r="F23" s="362"/>
      <c r="G23" s="362"/>
    </row>
    <row r="24" spans="1:7" ht="12.75">
      <c r="A24" s="337"/>
      <c r="B24" s="132"/>
      <c r="C24" s="228" t="s">
        <v>10</v>
      </c>
      <c r="D24" s="228"/>
      <c r="E24" s="229"/>
      <c r="F24" s="181">
        <f>SUM(F10:F23)</f>
        <v>60000</v>
      </c>
      <c r="G24" s="181">
        <f>SUM(G10:G23)</f>
        <v>600</v>
      </c>
    </row>
    <row r="25" spans="1:7" ht="22.5" customHeight="1" hidden="1">
      <c r="A25" s="337"/>
      <c r="B25" s="353">
        <v>80104</v>
      </c>
      <c r="C25" s="355">
        <v>4140</v>
      </c>
      <c r="D25" s="367" t="s">
        <v>81</v>
      </c>
      <c r="E25" s="368"/>
      <c r="F25" s="357"/>
      <c r="G25" s="357">
        <v>0</v>
      </c>
    </row>
    <row r="26" spans="1:7" ht="12.75" hidden="1">
      <c r="A26" s="337"/>
      <c r="B26" s="354"/>
      <c r="C26" s="356"/>
      <c r="D26" s="176" t="s">
        <v>75</v>
      </c>
      <c r="E26" s="177">
        <v>-3000</v>
      </c>
      <c r="F26" s="358"/>
      <c r="G26" s="358"/>
    </row>
    <row r="27" spans="1:7" ht="12.75" hidden="1">
      <c r="A27" s="337"/>
      <c r="B27" s="354"/>
      <c r="C27" s="353">
        <v>4260</v>
      </c>
      <c r="D27" s="372" t="s">
        <v>25</v>
      </c>
      <c r="E27" s="371"/>
      <c r="F27" s="357"/>
      <c r="G27" s="357">
        <v>0</v>
      </c>
    </row>
    <row r="28" spans="1:7" ht="12.75" hidden="1">
      <c r="A28" s="337"/>
      <c r="B28" s="354"/>
      <c r="C28" s="369"/>
      <c r="D28" s="176" t="s">
        <v>75</v>
      </c>
      <c r="E28" s="177">
        <v>-5000</v>
      </c>
      <c r="F28" s="358"/>
      <c r="G28" s="358"/>
    </row>
    <row r="29" spans="1:7" ht="12.75">
      <c r="A29" s="337"/>
      <c r="B29" s="354"/>
      <c r="C29" s="166">
        <v>2310</v>
      </c>
      <c r="D29" s="248" t="s">
        <v>233</v>
      </c>
      <c r="E29" s="326"/>
      <c r="F29" s="357">
        <v>1800</v>
      </c>
      <c r="G29" s="357">
        <v>1800</v>
      </c>
    </row>
    <row r="30" spans="1:7" ht="12.75">
      <c r="A30" s="337"/>
      <c r="B30" s="354"/>
      <c r="C30" s="167"/>
      <c r="D30" s="85" t="s">
        <v>249</v>
      </c>
      <c r="E30" s="84">
        <v>-1800</v>
      </c>
      <c r="F30" s="359"/>
      <c r="G30" s="359"/>
    </row>
    <row r="31" spans="1:7" ht="27.75" customHeight="1">
      <c r="A31" s="337"/>
      <c r="B31" s="354"/>
      <c r="C31" s="174"/>
      <c r="D31" s="172" t="s">
        <v>250</v>
      </c>
      <c r="E31" s="177">
        <v>1800</v>
      </c>
      <c r="F31" s="358"/>
      <c r="G31" s="358"/>
    </row>
    <row r="32" spans="1:7" ht="12.75">
      <c r="A32" s="337"/>
      <c r="B32" s="354"/>
      <c r="C32" s="353">
        <v>4270</v>
      </c>
      <c r="D32" s="370" t="s">
        <v>18</v>
      </c>
      <c r="E32" s="371"/>
      <c r="F32" s="357">
        <v>50000</v>
      </c>
      <c r="G32" s="366">
        <v>0</v>
      </c>
    </row>
    <row r="33" spans="1:7" ht="12.75">
      <c r="A33" s="337"/>
      <c r="B33" s="354"/>
      <c r="C33" s="354"/>
      <c r="D33" s="180" t="s">
        <v>245</v>
      </c>
      <c r="E33" s="177"/>
      <c r="F33" s="359"/>
      <c r="G33" s="357"/>
    </row>
    <row r="34" spans="1:7" ht="12.75">
      <c r="A34" s="340"/>
      <c r="B34" s="132"/>
      <c r="C34" s="228" t="s">
        <v>12</v>
      </c>
      <c r="D34" s="228"/>
      <c r="E34" s="229"/>
      <c r="F34" s="181">
        <f>SUM(F25:F33)</f>
        <v>51800</v>
      </c>
      <c r="G34" s="181">
        <f>SUM(G25:G33)</f>
        <v>1800</v>
      </c>
    </row>
    <row r="35" spans="1:7" ht="12.75">
      <c r="A35" s="128">
        <v>801</v>
      </c>
      <c r="B35" s="242" t="s">
        <v>74</v>
      </c>
      <c r="C35" s="223"/>
      <c r="D35" s="223"/>
      <c r="E35" s="224"/>
      <c r="F35" s="91">
        <f>SUM(F24+F34)</f>
        <v>111800</v>
      </c>
      <c r="G35" s="91">
        <f>SUM(G24+G34)</f>
        <v>2400</v>
      </c>
    </row>
    <row r="36" spans="1:7" ht="12.75">
      <c r="A36" s="336">
        <v>854</v>
      </c>
      <c r="B36" s="237">
        <v>85415</v>
      </c>
      <c r="C36" s="237">
        <v>3260</v>
      </c>
      <c r="D36" s="74" t="s">
        <v>66</v>
      </c>
      <c r="E36" s="76"/>
      <c r="F36" s="262">
        <v>600</v>
      </c>
      <c r="G36" s="262">
        <v>0</v>
      </c>
    </row>
    <row r="37" spans="1:7" ht="25.5">
      <c r="A37" s="340"/>
      <c r="B37" s="317"/>
      <c r="C37" s="317"/>
      <c r="D37" s="74" t="s">
        <v>240</v>
      </c>
      <c r="E37" s="84"/>
      <c r="F37" s="263"/>
      <c r="G37" s="263"/>
    </row>
    <row r="38" spans="1:7" ht="12.75">
      <c r="A38" s="100"/>
      <c r="B38" s="79"/>
      <c r="C38" s="219" t="s">
        <v>118</v>
      </c>
      <c r="D38" s="219"/>
      <c r="E38" s="243"/>
      <c r="F38" s="88">
        <f>SUM(F36:F37)</f>
        <v>600</v>
      </c>
      <c r="G38" s="88">
        <f>SUM(G36:G37)</f>
        <v>0</v>
      </c>
    </row>
    <row r="39" spans="1:7" ht="15" customHeight="1">
      <c r="A39" s="90">
        <v>854</v>
      </c>
      <c r="B39" s="335" t="s">
        <v>119</v>
      </c>
      <c r="C39" s="335"/>
      <c r="D39" s="335"/>
      <c r="E39" s="335"/>
      <c r="F39" s="91">
        <f>SUM(F38)</f>
        <v>600</v>
      </c>
      <c r="G39" s="91">
        <f>SUM(G38)</f>
        <v>0</v>
      </c>
    </row>
    <row r="40" spans="1:7" ht="12.75">
      <c r="A40" s="341" t="s">
        <v>51</v>
      </c>
      <c r="B40" s="217"/>
      <c r="C40" s="217"/>
      <c r="D40" s="217"/>
      <c r="E40" s="218"/>
      <c r="F40" s="93">
        <f>SUM(F39,F35)</f>
        <v>112400</v>
      </c>
      <c r="G40" s="93">
        <f>SUM(G39,G35)</f>
        <v>2400</v>
      </c>
    </row>
  </sheetData>
  <mergeCells count="53">
    <mergeCell ref="F20:F23"/>
    <mergeCell ref="C25:C26"/>
    <mergeCell ref="C13:C14"/>
    <mergeCell ref="D13:E13"/>
    <mergeCell ref="D27:E27"/>
    <mergeCell ref="C24:E24"/>
    <mergeCell ref="D25:E25"/>
    <mergeCell ref="C18:C19"/>
    <mergeCell ref="C20:C23"/>
    <mergeCell ref="D20:E20"/>
    <mergeCell ref="G25:G26"/>
    <mergeCell ref="C27:C28"/>
    <mergeCell ref="C34:E34"/>
    <mergeCell ref="F27:F28"/>
    <mergeCell ref="G27:G28"/>
    <mergeCell ref="C32:C33"/>
    <mergeCell ref="D32:E32"/>
    <mergeCell ref="F32:F33"/>
    <mergeCell ref="G32:G33"/>
    <mergeCell ref="F25:F26"/>
    <mergeCell ref="D9:E9"/>
    <mergeCell ref="D15:E15"/>
    <mergeCell ref="F15:F17"/>
    <mergeCell ref="G15:G17"/>
    <mergeCell ref="G13:G14"/>
    <mergeCell ref="F13:F14"/>
    <mergeCell ref="D10:E10"/>
    <mergeCell ref="F10:F11"/>
    <mergeCell ref="G10:G11"/>
    <mergeCell ref="F1:G1"/>
    <mergeCell ref="B5:D5"/>
    <mergeCell ref="E6:G6"/>
    <mergeCell ref="A8:G8"/>
    <mergeCell ref="G18:G19"/>
    <mergeCell ref="F18:F19"/>
    <mergeCell ref="A36:A37"/>
    <mergeCell ref="B36:B37"/>
    <mergeCell ref="C36:C37"/>
    <mergeCell ref="F36:F37"/>
    <mergeCell ref="G36:G37"/>
    <mergeCell ref="F29:F31"/>
    <mergeCell ref="G29:G31"/>
    <mergeCell ref="G20:G23"/>
    <mergeCell ref="C38:E38"/>
    <mergeCell ref="B39:E39"/>
    <mergeCell ref="A40:E40"/>
    <mergeCell ref="D29:E29"/>
    <mergeCell ref="A10:A34"/>
    <mergeCell ref="B10:B23"/>
    <mergeCell ref="C10:C11"/>
    <mergeCell ref="C15:C17"/>
    <mergeCell ref="B35:E35"/>
    <mergeCell ref="B25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H140"/>
  <sheetViews>
    <sheetView tabSelected="1" view="pageBreakPreview" zoomScaleSheetLayoutView="100" workbookViewId="0" topLeftCell="A1">
      <selection activeCell="J18" sqref="J18"/>
    </sheetView>
  </sheetViews>
  <sheetFormatPr defaultColWidth="9.00390625" defaultRowHeight="12.75"/>
  <cols>
    <col min="1" max="1" width="4.25390625" style="24" customWidth="1"/>
    <col min="2" max="2" width="6.875" style="24" customWidth="1"/>
    <col min="3" max="3" width="5.00390625" style="24" customWidth="1"/>
    <col min="4" max="4" width="47.375" style="24" customWidth="1"/>
    <col min="5" max="5" width="11.875" style="24" customWidth="1"/>
    <col min="6" max="6" width="10.875" style="24" customWidth="1"/>
    <col min="7" max="7" width="0.12890625" style="23" customWidth="1"/>
    <col min="8" max="16384" width="9.125" style="23" customWidth="1"/>
  </cols>
  <sheetData>
    <row r="6" ht="12.75">
      <c r="D6" s="206" t="s">
        <v>296</v>
      </c>
    </row>
    <row r="7" spans="4:6" ht="11.25" customHeight="1">
      <c r="D7" s="206" t="s">
        <v>302</v>
      </c>
      <c r="F7" s="138"/>
    </row>
    <row r="8" spans="4:6" ht="11.25" customHeight="1">
      <c r="D8" s="206" t="s">
        <v>297</v>
      </c>
      <c r="F8" s="138"/>
    </row>
    <row r="9" ht="12.75">
      <c r="D9" s="206" t="s">
        <v>303</v>
      </c>
    </row>
    <row r="11" spans="1:6" ht="47.25" customHeight="1">
      <c r="A11" s="378" t="s">
        <v>298</v>
      </c>
      <c r="B11" s="378"/>
      <c r="C11" s="378"/>
      <c r="D11" s="378"/>
      <c r="E11" s="378"/>
      <c r="F11" s="378"/>
    </row>
    <row r="12" spans="1:7" ht="15" customHeight="1">
      <c r="A12" s="83" t="s">
        <v>0</v>
      </c>
      <c r="B12" s="83" t="s">
        <v>5</v>
      </c>
      <c r="C12" s="83" t="s">
        <v>1</v>
      </c>
      <c r="D12" s="205" t="s">
        <v>2</v>
      </c>
      <c r="E12" s="83" t="s">
        <v>3</v>
      </c>
      <c r="F12" s="83" t="s">
        <v>4</v>
      </c>
      <c r="G12" s="82"/>
    </row>
    <row r="13" spans="1:7" ht="12.75">
      <c r="A13" s="79">
        <v>1</v>
      </c>
      <c r="B13" s="79">
        <v>2</v>
      </c>
      <c r="C13" s="79">
        <v>3</v>
      </c>
      <c r="D13" s="207">
        <v>4</v>
      </c>
      <c r="E13" s="79">
        <v>5</v>
      </c>
      <c r="F13" s="79">
        <v>6</v>
      </c>
      <c r="G13" s="82"/>
    </row>
    <row r="14" spans="1:7" ht="51">
      <c r="A14" s="230">
        <v>758</v>
      </c>
      <c r="B14" s="111">
        <v>75818</v>
      </c>
      <c r="C14" s="111">
        <v>4810</v>
      </c>
      <c r="D14" s="74" t="s">
        <v>301</v>
      </c>
      <c r="E14" s="96">
        <v>536800</v>
      </c>
      <c r="F14" s="96"/>
      <c r="G14" s="82"/>
    </row>
    <row r="15" spans="1:7" ht="13.5">
      <c r="A15" s="111"/>
      <c r="B15" s="111"/>
      <c r="C15" s="374" t="s">
        <v>299</v>
      </c>
      <c r="D15" s="379"/>
      <c r="E15" s="231">
        <f>SUM(E14)</f>
        <v>536800</v>
      </c>
      <c r="F15" s="231">
        <f>SUM(F14)</f>
        <v>0</v>
      </c>
      <c r="G15" s="82"/>
    </row>
    <row r="16" spans="1:7" ht="12.75">
      <c r="A16" s="211" t="s">
        <v>300</v>
      </c>
      <c r="B16" s="380"/>
      <c r="C16" s="380"/>
      <c r="D16" s="381"/>
      <c r="E16" s="109">
        <f>SUM(E15)</f>
        <v>536800</v>
      </c>
      <c r="F16" s="109">
        <f>SUM(F15)</f>
        <v>0</v>
      </c>
      <c r="G16" s="82"/>
    </row>
    <row r="17" spans="1:7" ht="15" customHeight="1">
      <c r="A17" s="376">
        <v>801</v>
      </c>
      <c r="B17" s="237">
        <v>80101</v>
      </c>
      <c r="C17" s="111">
        <v>3020</v>
      </c>
      <c r="D17" s="74" t="s">
        <v>258</v>
      </c>
      <c r="E17" s="96"/>
      <c r="F17" s="96">
        <v>13000</v>
      </c>
      <c r="G17" s="82"/>
    </row>
    <row r="18" spans="1:7" ht="15" customHeight="1">
      <c r="A18" s="377"/>
      <c r="B18" s="317"/>
      <c r="C18" s="111">
        <v>4010</v>
      </c>
      <c r="D18" s="74" t="s">
        <v>42</v>
      </c>
      <c r="E18" s="96"/>
      <c r="F18" s="96">
        <v>196000</v>
      </c>
      <c r="G18" s="82"/>
    </row>
    <row r="19" spans="1:7" ht="15" customHeight="1">
      <c r="A19" s="377"/>
      <c r="B19" s="317"/>
      <c r="C19" s="111">
        <v>4110</v>
      </c>
      <c r="D19" s="74" t="s">
        <v>43</v>
      </c>
      <c r="E19" s="96"/>
      <c r="F19" s="96">
        <v>36300</v>
      </c>
      <c r="G19" s="82"/>
    </row>
    <row r="20" spans="1:7" ht="15" customHeight="1">
      <c r="A20" s="377"/>
      <c r="B20" s="317"/>
      <c r="C20" s="111">
        <v>4120</v>
      </c>
      <c r="D20" s="74" t="s">
        <v>44</v>
      </c>
      <c r="E20" s="96"/>
      <c r="F20" s="96">
        <v>5150</v>
      </c>
      <c r="G20" s="82"/>
    </row>
    <row r="21" spans="1:7" ht="12" customHeight="1" hidden="1">
      <c r="A21" s="377"/>
      <c r="B21" s="317"/>
      <c r="C21" s="237">
        <v>4140</v>
      </c>
      <c r="D21" s="74" t="s">
        <v>40</v>
      </c>
      <c r="E21" s="262"/>
      <c r="F21" s="262"/>
      <c r="G21" s="82"/>
    </row>
    <row r="22" spans="1:7" ht="12.75" customHeight="1" hidden="1">
      <c r="A22" s="377"/>
      <c r="B22" s="317"/>
      <c r="C22" s="317"/>
      <c r="D22" s="74" t="s">
        <v>37</v>
      </c>
      <c r="E22" s="225"/>
      <c r="F22" s="225"/>
      <c r="G22" s="82"/>
    </row>
    <row r="23" spans="1:7" ht="11.25" customHeight="1" hidden="1">
      <c r="A23" s="377"/>
      <c r="B23" s="317"/>
      <c r="C23" s="317"/>
      <c r="D23" s="74" t="s">
        <v>38</v>
      </c>
      <c r="E23" s="225"/>
      <c r="F23" s="225"/>
      <c r="G23" s="82"/>
    </row>
    <row r="24" spans="1:7" ht="12.75" customHeight="1" hidden="1">
      <c r="A24" s="377"/>
      <c r="B24" s="317"/>
      <c r="C24" s="237">
        <v>4170</v>
      </c>
      <c r="D24" s="74" t="s">
        <v>61</v>
      </c>
      <c r="E24" s="319"/>
      <c r="F24" s="319"/>
      <c r="G24" s="82"/>
    </row>
    <row r="25" spans="1:7" ht="35.25" customHeight="1" hidden="1">
      <c r="A25" s="377"/>
      <c r="B25" s="317"/>
      <c r="C25" s="317"/>
      <c r="D25" s="74" t="s">
        <v>220</v>
      </c>
      <c r="E25" s="320"/>
      <c r="F25" s="320"/>
      <c r="G25" s="82"/>
    </row>
    <row r="26" spans="1:7" ht="34.5" customHeight="1" hidden="1">
      <c r="A26" s="377"/>
      <c r="B26" s="317"/>
      <c r="C26" s="78"/>
      <c r="D26" s="74" t="s">
        <v>221</v>
      </c>
      <c r="E26" s="164"/>
      <c r="F26" s="164"/>
      <c r="G26" s="82"/>
    </row>
    <row r="27" spans="1:7" ht="35.25" customHeight="1" hidden="1">
      <c r="A27" s="377"/>
      <c r="B27" s="317"/>
      <c r="C27" s="78"/>
      <c r="D27" s="74" t="s">
        <v>222</v>
      </c>
      <c r="E27" s="164"/>
      <c r="F27" s="164"/>
      <c r="G27" s="82"/>
    </row>
    <row r="28" spans="1:7" s="55" customFormat="1" ht="12" customHeight="1" hidden="1">
      <c r="A28" s="377"/>
      <c r="B28" s="317"/>
      <c r="C28" s="237">
        <v>4210</v>
      </c>
      <c r="D28" s="85" t="s">
        <v>11</v>
      </c>
      <c r="E28" s="319"/>
      <c r="F28" s="319"/>
      <c r="G28" s="86"/>
    </row>
    <row r="29" spans="1:7" s="55" customFormat="1" ht="22.5" customHeight="1" hidden="1">
      <c r="A29" s="377"/>
      <c r="B29" s="317"/>
      <c r="C29" s="317"/>
      <c r="D29" s="74" t="s">
        <v>202</v>
      </c>
      <c r="E29" s="320"/>
      <c r="F29" s="320"/>
      <c r="G29" s="86"/>
    </row>
    <row r="30" spans="1:7" s="55" customFormat="1" ht="12" customHeight="1" hidden="1">
      <c r="A30" s="377"/>
      <c r="B30" s="317"/>
      <c r="C30" s="208"/>
      <c r="D30" s="85" t="s">
        <v>158</v>
      </c>
      <c r="E30" s="318"/>
      <c r="F30" s="318"/>
      <c r="G30" s="86"/>
    </row>
    <row r="31" spans="1:7" s="55" customFormat="1" ht="15" customHeight="1" hidden="1">
      <c r="A31" s="377"/>
      <c r="B31" s="317"/>
      <c r="C31" s="237">
        <v>4240</v>
      </c>
      <c r="D31" s="85" t="s">
        <v>46</v>
      </c>
      <c r="E31" s="319"/>
      <c r="F31" s="319"/>
      <c r="G31" s="86"/>
    </row>
    <row r="32" spans="1:7" s="55" customFormat="1" ht="23.25" customHeight="1" hidden="1">
      <c r="A32" s="377"/>
      <c r="B32" s="317"/>
      <c r="C32" s="317"/>
      <c r="D32" s="74" t="s">
        <v>146</v>
      </c>
      <c r="E32" s="320"/>
      <c r="F32" s="320"/>
      <c r="G32" s="86"/>
    </row>
    <row r="33" spans="1:7" s="55" customFormat="1" ht="23.25" customHeight="1" hidden="1">
      <c r="A33" s="377"/>
      <c r="B33" s="317"/>
      <c r="C33" s="208"/>
      <c r="D33" s="74" t="s">
        <v>159</v>
      </c>
      <c r="E33" s="318"/>
      <c r="F33" s="318"/>
      <c r="G33" s="86"/>
    </row>
    <row r="34" spans="1:7" s="55" customFormat="1" ht="12" customHeight="1" hidden="1">
      <c r="A34" s="377"/>
      <c r="B34" s="317"/>
      <c r="C34" s="237">
        <v>4260</v>
      </c>
      <c r="D34" s="74" t="s">
        <v>25</v>
      </c>
      <c r="E34" s="319"/>
      <c r="F34" s="319"/>
      <c r="G34" s="86"/>
    </row>
    <row r="35" spans="1:7" s="55" customFormat="1" ht="21" customHeight="1" hidden="1">
      <c r="A35" s="377"/>
      <c r="B35" s="317"/>
      <c r="C35" s="208"/>
      <c r="D35" s="85" t="s">
        <v>160</v>
      </c>
      <c r="E35" s="318"/>
      <c r="F35" s="322"/>
      <c r="G35" s="86"/>
    </row>
    <row r="36" spans="1:7" s="55" customFormat="1" ht="15" customHeight="1" hidden="1">
      <c r="A36" s="377"/>
      <c r="B36" s="317"/>
      <c r="C36" s="237">
        <v>4270</v>
      </c>
      <c r="D36" s="85" t="s">
        <v>18</v>
      </c>
      <c r="E36" s="319"/>
      <c r="F36" s="321"/>
      <c r="G36" s="86"/>
    </row>
    <row r="37" spans="1:7" s="55" customFormat="1" ht="45" customHeight="1" hidden="1">
      <c r="A37" s="377"/>
      <c r="B37" s="317"/>
      <c r="C37" s="317"/>
      <c r="D37" s="74" t="s">
        <v>178</v>
      </c>
      <c r="E37" s="320"/>
      <c r="F37" s="319"/>
      <c r="G37" s="86"/>
    </row>
    <row r="38" spans="1:7" s="55" customFormat="1" ht="11.25" customHeight="1" hidden="1">
      <c r="A38" s="377"/>
      <c r="B38" s="317"/>
      <c r="C38" s="237">
        <v>4280</v>
      </c>
      <c r="D38" s="75" t="s">
        <v>49</v>
      </c>
      <c r="E38" s="262"/>
      <c r="F38" s="262"/>
      <c r="G38" s="86"/>
    </row>
    <row r="39" spans="1:7" s="55" customFormat="1" ht="11.25" customHeight="1" hidden="1">
      <c r="A39" s="377"/>
      <c r="B39" s="317"/>
      <c r="C39" s="208"/>
      <c r="D39" s="74" t="s">
        <v>161</v>
      </c>
      <c r="E39" s="318"/>
      <c r="F39" s="318"/>
      <c r="G39" s="86"/>
    </row>
    <row r="40" spans="1:7" s="55" customFormat="1" ht="15" customHeight="1" hidden="1">
      <c r="A40" s="377"/>
      <c r="B40" s="317"/>
      <c r="C40" s="323">
        <v>4300</v>
      </c>
      <c r="D40" s="95" t="s">
        <v>8</v>
      </c>
      <c r="E40" s="262"/>
      <c r="F40" s="262"/>
      <c r="G40" s="86"/>
    </row>
    <row r="41" spans="1:7" s="55" customFormat="1" ht="24.75" customHeight="1" hidden="1">
      <c r="A41" s="377"/>
      <c r="B41" s="317"/>
      <c r="C41" s="317"/>
      <c r="D41" s="74" t="s">
        <v>147</v>
      </c>
      <c r="E41" s="225"/>
      <c r="F41" s="225"/>
      <c r="G41" s="86"/>
    </row>
    <row r="42" spans="1:7" s="55" customFormat="1" ht="21.75" customHeight="1" hidden="1">
      <c r="A42" s="377"/>
      <c r="B42" s="317"/>
      <c r="C42" s="317"/>
      <c r="D42" s="74" t="s">
        <v>150</v>
      </c>
      <c r="E42" s="225"/>
      <c r="F42" s="225"/>
      <c r="G42" s="86"/>
    </row>
    <row r="43" spans="1:7" s="55" customFormat="1" ht="13.5" customHeight="1" hidden="1">
      <c r="A43" s="377"/>
      <c r="B43" s="317"/>
      <c r="C43" s="317"/>
      <c r="D43" s="74" t="s">
        <v>161</v>
      </c>
      <c r="E43" s="318"/>
      <c r="F43" s="318"/>
      <c r="G43" s="86"/>
    </row>
    <row r="44" spans="1:7" s="55" customFormat="1" ht="13.5" customHeight="1" hidden="1">
      <c r="A44" s="377"/>
      <c r="B44" s="317"/>
      <c r="C44" s="79">
        <v>4300</v>
      </c>
      <c r="D44" s="85" t="s">
        <v>201</v>
      </c>
      <c r="E44" s="262"/>
      <c r="F44" s="262"/>
      <c r="G44" s="86"/>
    </row>
    <row r="45" spans="1:7" s="55" customFormat="1" ht="24.75" customHeight="1" hidden="1">
      <c r="A45" s="377"/>
      <c r="B45" s="317"/>
      <c r="C45" s="78"/>
      <c r="D45" s="124" t="s">
        <v>228</v>
      </c>
      <c r="E45" s="225"/>
      <c r="F45" s="225"/>
      <c r="G45" s="86"/>
    </row>
    <row r="46" spans="1:7" s="55" customFormat="1" ht="27" customHeight="1" hidden="1">
      <c r="A46" s="377"/>
      <c r="B46" s="317"/>
      <c r="C46" s="78"/>
      <c r="D46" s="124" t="s">
        <v>223</v>
      </c>
      <c r="E46" s="225"/>
      <c r="F46" s="225"/>
      <c r="G46" s="86"/>
    </row>
    <row r="47" spans="1:7" s="55" customFormat="1" ht="33" customHeight="1" hidden="1">
      <c r="A47" s="377"/>
      <c r="B47" s="317"/>
      <c r="C47" s="78"/>
      <c r="D47" s="124" t="s">
        <v>226</v>
      </c>
      <c r="E47" s="318"/>
      <c r="F47" s="318"/>
      <c r="G47" s="86"/>
    </row>
    <row r="48" spans="1:7" s="55" customFormat="1" ht="12" customHeight="1" hidden="1">
      <c r="A48" s="377"/>
      <c r="B48" s="317"/>
      <c r="C48" s="323">
        <v>4410</v>
      </c>
      <c r="D48" s="95" t="s">
        <v>9</v>
      </c>
      <c r="E48" s="319"/>
      <c r="F48" s="319"/>
      <c r="G48" s="86"/>
    </row>
    <row r="49" spans="1:7" s="55" customFormat="1" ht="21.75" customHeight="1" hidden="1">
      <c r="A49" s="377"/>
      <c r="B49" s="317"/>
      <c r="C49" s="317"/>
      <c r="D49" s="85" t="s">
        <v>185</v>
      </c>
      <c r="E49" s="320"/>
      <c r="F49" s="320"/>
      <c r="G49" s="86"/>
    </row>
    <row r="50" spans="1:7" s="55" customFormat="1" ht="24" customHeight="1" hidden="1">
      <c r="A50" s="377"/>
      <c r="B50" s="317"/>
      <c r="C50" s="208"/>
      <c r="D50" s="85" t="s">
        <v>227</v>
      </c>
      <c r="E50" s="318"/>
      <c r="F50" s="318"/>
      <c r="G50" s="86"/>
    </row>
    <row r="51" spans="1:7" s="55" customFormat="1" ht="15" customHeight="1" hidden="1">
      <c r="A51" s="377"/>
      <c r="B51" s="317"/>
      <c r="C51" s="323">
        <v>4420</v>
      </c>
      <c r="D51" s="95" t="s">
        <v>45</v>
      </c>
      <c r="E51" s="319"/>
      <c r="F51" s="319"/>
      <c r="G51" s="86"/>
    </row>
    <row r="52" spans="1:7" s="55" customFormat="1" ht="21.75" customHeight="1" hidden="1">
      <c r="A52" s="377"/>
      <c r="B52" s="317"/>
      <c r="C52" s="317"/>
      <c r="D52" s="95" t="s">
        <v>145</v>
      </c>
      <c r="E52" s="320"/>
      <c r="F52" s="320"/>
      <c r="G52" s="86"/>
    </row>
    <row r="53" spans="1:7" s="55" customFormat="1" ht="12" customHeight="1" hidden="1">
      <c r="A53" s="377"/>
      <c r="B53" s="78"/>
      <c r="C53" s="79">
        <v>4430</v>
      </c>
      <c r="D53" s="85" t="s">
        <v>101</v>
      </c>
      <c r="E53" s="320"/>
      <c r="F53" s="320"/>
      <c r="G53" s="86"/>
    </row>
    <row r="54" spans="1:7" s="55" customFormat="1" ht="15.75" customHeight="1" hidden="1">
      <c r="A54" s="377"/>
      <c r="B54" s="78"/>
      <c r="C54" s="79"/>
      <c r="D54" s="85" t="s">
        <v>210</v>
      </c>
      <c r="E54" s="322"/>
      <c r="F54" s="322"/>
      <c r="G54" s="86"/>
    </row>
    <row r="55" spans="1:8" s="55" customFormat="1" ht="13.5" customHeight="1">
      <c r="A55" s="377"/>
      <c r="B55" s="79"/>
      <c r="C55" s="373" t="s">
        <v>10</v>
      </c>
      <c r="D55" s="373"/>
      <c r="E55" s="232">
        <f>SUM(E17+E18+E19+E20+E21)</f>
        <v>0</v>
      </c>
      <c r="F55" s="232">
        <f>SUM(F17+F18+F19+F20+F21)</f>
        <v>250450</v>
      </c>
      <c r="G55" s="86"/>
      <c r="H55" s="141"/>
    </row>
    <row r="56" spans="1:8" s="55" customFormat="1" ht="13.5" customHeight="1">
      <c r="A56" s="377"/>
      <c r="B56" s="237">
        <v>80103</v>
      </c>
      <c r="C56" s="111">
        <v>3020</v>
      </c>
      <c r="D56" s="74" t="s">
        <v>258</v>
      </c>
      <c r="E56" s="197"/>
      <c r="F56" s="152">
        <v>610</v>
      </c>
      <c r="G56" s="86"/>
      <c r="H56" s="141"/>
    </row>
    <row r="57" spans="1:8" s="55" customFormat="1" ht="13.5" customHeight="1">
      <c r="A57" s="377"/>
      <c r="B57" s="317"/>
      <c r="C57" s="111">
        <v>4010</v>
      </c>
      <c r="D57" s="74" t="s">
        <v>42</v>
      </c>
      <c r="E57" s="152"/>
      <c r="F57" s="152">
        <v>5700</v>
      </c>
      <c r="G57" s="86"/>
      <c r="H57" s="141"/>
    </row>
    <row r="58" spans="1:8" s="55" customFormat="1" ht="13.5" customHeight="1">
      <c r="A58" s="377"/>
      <c r="B58" s="317"/>
      <c r="C58" s="111">
        <v>4110</v>
      </c>
      <c r="D58" s="74" t="s">
        <v>43</v>
      </c>
      <c r="E58" s="152"/>
      <c r="F58" s="152">
        <v>1080</v>
      </c>
      <c r="G58" s="86"/>
      <c r="H58" s="141"/>
    </row>
    <row r="59" spans="1:7" s="55" customFormat="1" ht="13.5" customHeight="1">
      <c r="A59" s="377"/>
      <c r="B59" s="317"/>
      <c r="C59" s="111">
        <v>4120</v>
      </c>
      <c r="D59" s="74" t="s">
        <v>44</v>
      </c>
      <c r="E59" s="152"/>
      <c r="F59" s="152">
        <v>160</v>
      </c>
      <c r="G59" s="86"/>
    </row>
    <row r="60" spans="1:7" s="55" customFormat="1" ht="13.5" customHeight="1">
      <c r="A60" s="377"/>
      <c r="B60" s="79"/>
      <c r="C60" s="374" t="s">
        <v>63</v>
      </c>
      <c r="D60" s="375"/>
      <c r="E60" s="233">
        <f>SUM(E56:E59)</f>
        <v>0</v>
      </c>
      <c r="F60" s="233">
        <f>SUM(F56+F57+F58+F59)</f>
        <v>7550</v>
      </c>
      <c r="G60" s="86"/>
    </row>
    <row r="61" spans="1:7" s="55" customFormat="1" ht="22.5" customHeight="1" hidden="1">
      <c r="A61" s="377"/>
      <c r="B61" s="111">
        <v>80103</v>
      </c>
      <c r="C61" s="166">
        <v>2310</v>
      </c>
      <c r="D61" s="74" t="s">
        <v>233</v>
      </c>
      <c r="E61" s="152"/>
      <c r="F61" s="152"/>
      <c r="G61" s="86"/>
    </row>
    <row r="62" spans="1:7" s="55" customFormat="1" ht="25.5" customHeight="1" hidden="1">
      <c r="A62" s="377"/>
      <c r="B62" s="111"/>
      <c r="C62" s="199"/>
      <c r="D62" s="74" t="s">
        <v>270</v>
      </c>
      <c r="E62" s="152"/>
      <c r="F62" s="152"/>
      <c r="G62" s="86"/>
    </row>
    <row r="63" spans="1:7" s="55" customFormat="1" ht="13.5" customHeight="1" hidden="1">
      <c r="A63" s="377"/>
      <c r="B63" s="79"/>
      <c r="C63" s="242" t="s">
        <v>63</v>
      </c>
      <c r="D63" s="223"/>
      <c r="E63" s="197">
        <f>SUM(E61)</f>
        <v>0</v>
      </c>
      <c r="F63" s="197">
        <f>SUM(F61)</f>
        <v>0</v>
      </c>
      <c r="G63" s="86"/>
    </row>
    <row r="64" spans="1:7" s="55" customFormat="1" ht="27" customHeight="1" hidden="1">
      <c r="A64" s="377"/>
      <c r="B64" s="317">
        <v>80104</v>
      </c>
      <c r="C64" s="237">
        <v>2310</v>
      </c>
      <c r="D64" s="74" t="s">
        <v>233</v>
      </c>
      <c r="E64" s="319"/>
      <c r="F64" s="152"/>
      <c r="G64" s="86"/>
    </row>
    <row r="65" spans="1:7" s="55" customFormat="1" ht="27" customHeight="1" hidden="1">
      <c r="A65" s="377"/>
      <c r="B65" s="317"/>
      <c r="C65" s="317"/>
      <c r="D65" s="85" t="s">
        <v>269</v>
      </c>
      <c r="E65" s="225"/>
      <c r="F65" s="164"/>
      <c r="G65" s="86"/>
    </row>
    <row r="66" spans="1:7" s="55" customFormat="1" ht="27" customHeight="1" hidden="1">
      <c r="A66" s="377"/>
      <c r="B66" s="317"/>
      <c r="C66" s="317"/>
      <c r="D66" s="85" t="s">
        <v>271</v>
      </c>
      <c r="E66" s="225"/>
      <c r="F66" s="164"/>
      <c r="G66" s="86"/>
    </row>
    <row r="67" spans="1:7" s="55" customFormat="1" ht="27" customHeight="1" hidden="1">
      <c r="A67" s="377"/>
      <c r="B67" s="317"/>
      <c r="C67" s="317"/>
      <c r="D67" s="85" t="s">
        <v>213</v>
      </c>
      <c r="E67" s="225"/>
      <c r="F67" s="163"/>
      <c r="G67" s="86"/>
    </row>
    <row r="68" spans="1:7" s="55" customFormat="1" ht="13.5" customHeight="1" hidden="1">
      <c r="A68" s="377"/>
      <c r="B68" s="317"/>
      <c r="C68" s="208"/>
      <c r="D68" s="85" t="s">
        <v>277</v>
      </c>
      <c r="E68" s="318"/>
      <c r="F68" s="163"/>
      <c r="G68" s="86"/>
    </row>
    <row r="69" spans="1:7" s="55" customFormat="1" ht="17.25" customHeight="1" hidden="1">
      <c r="A69" s="377"/>
      <c r="B69" s="317"/>
      <c r="C69" s="166">
        <v>2540</v>
      </c>
      <c r="D69" s="74" t="s">
        <v>120</v>
      </c>
      <c r="E69" s="319"/>
      <c r="F69" s="319"/>
      <c r="G69" s="86"/>
    </row>
    <row r="70" spans="1:7" s="55" customFormat="1" ht="33.75" customHeight="1" hidden="1">
      <c r="A70" s="377"/>
      <c r="B70" s="317"/>
      <c r="C70" s="200"/>
      <c r="D70" s="85" t="s">
        <v>272</v>
      </c>
      <c r="E70" s="225"/>
      <c r="F70" s="225"/>
      <c r="G70" s="86"/>
    </row>
    <row r="71" spans="1:7" s="55" customFormat="1" ht="26.25" customHeight="1" hidden="1">
      <c r="A71" s="377"/>
      <c r="B71" s="317"/>
      <c r="C71" s="200"/>
      <c r="D71" s="85" t="s">
        <v>273</v>
      </c>
      <c r="E71" s="225"/>
      <c r="F71" s="225"/>
      <c r="G71" s="86"/>
    </row>
    <row r="72" spans="1:7" s="55" customFormat="1" ht="26.25" customHeight="1" hidden="1">
      <c r="A72" s="377"/>
      <c r="B72" s="317"/>
      <c r="C72" s="200"/>
      <c r="D72" s="85" t="s">
        <v>274</v>
      </c>
      <c r="E72" s="225"/>
      <c r="F72" s="225"/>
      <c r="G72" s="86"/>
    </row>
    <row r="73" spans="1:7" s="55" customFormat="1" ht="23.25" customHeight="1" hidden="1">
      <c r="A73" s="377"/>
      <c r="B73" s="208"/>
      <c r="C73" s="200"/>
      <c r="D73" s="85" t="s">
        <v>275</v>
      </c>
      <c r="E73" s="318"/>
      <c r="F73" s="318"/>
      <c r="G73" s="86"/>
    </row>
    <row r="74" spans="1:7" s="55" customFormat="1" ht="14.25" customHeight="1" hidden="1">
      <c r="A74" s="377"/>
      <c r="B74" s="79"/>
      <c r="C74" s="242" t="s">
        <v>127</v>
      </c>
      <c r="D74" s="219"/>
      <c r="E74" s="88">
        <f>SUM(E64+E69)</f>
        <v>0</v>
      </c>
      <c r="F74" s="88">
        <f>SUM(F64+F69)</f>
        <v>0</v>
      </c>
      <c r="G74" s="86"/>
    </row>
    <row r="75" spans="1:7" s="55" customFormat="1" ht="15" customHeight="1">
      <c r="A75" s="377"/>
      <c r="B75" s="237">
        <v>80104</v>
      </c>
      <c r="C75" s="111">
        <v>3020</v>
      </c>
      <c r="D75" s="74" t="s">
        <v>258</v>
      </c>
      <c r="E75" s="96"/>
      <c r="F75" s="152">
        <v>2110</v>
      </c>
      <c r="G75" s="86"/>
    </row>
    <row r="76" spans="1:7" s="55" customFormat="1" ht="15" customHeight="1">
      <c r="A76" s="377"/>
      <c r="B76" s="317"/>
      <c r="C76" s="111">
        <v>4010</v>
      </c>
      <c r="D76" s="74" t="s">
        <v>42</v>
      </c>
      <c r="E76" s="96"/>
      <c r="F76" s="96">
        <v>44900</v>
      </c>
      <c r="G76" s="86"/>
    </row>
    <row r="77" spans="1:7" s="55" customFormat="1" ht="12.75" customHeight="1">
      <c r="A77" s="377"/>
      <c r="B77" s="317"/>
      <c r="C77" s="111">
        <v>4110</v>
      </c>
      <c r="D77" s="74" t="s">
        <v>43</v>
      </c>
      <c r="E77" s="198"/>
      <c r="F77" s="201">
        <v>8300</v>
      </c>
      <c r="G77" s="86"/>
    </row>
    <row r="78" spans="1:7" s="55" customFormat="1" ht="15.75" customHeight="1">
      <c r="A78" s="377"/>
      <c r="B78" s="317"/>
      <c r="C78" s="111">
        <v>4120</v>
      </c>
      <c r="D78" s="74" t="s">
        <v>44</v>
      </c>
      <c r="E78" s="96"/>
      <c r="F78" s="96">
        <v>2000</v>
      </c>
      <c r="G78" s="86"/>
    </row>
    <row r="79" spans="1:7" s="55" customFormat="1" ht="15" customHeight="1" hidden="1">
      <c r="A79" s="377"/>
      <c r="B79" s="317"/>
      <c r="C79" s="311">
        <v>4260</v>
      </c>
      <c r="D79" s="75" t="s">
        <v>25</v>
      </c>
      <c r="E79" s="262"/>
      <c r="F79" s="262"/>
      <c r="G79" s="86"/>
    </row>
    <row r="80" spans="1:7" s="55" customFormat="1" ht="15" customHeight="1" hidden="1">
      <c r="A80" s="377"/>
      <c r="B80" s="317"/>
      <c r="C80" s="311"/>
      <c r="D80" s="74" t="s">
        <v>37</v>
      </c>
      <c r="E80" s="225"/>
      <c r="F80" s="225"/>
      <c r="G80" s="86"/>
    </row>
    <row r="81" spans="1:7" s="55" customFormat="1" ht="15" customHeight="1" hidden="1">
      <c r="A81" s="377"/>
      <c r="B81" s="317"/>
      <c r="C81" s="237">
        <v>4270</v>
      </c>
      <c r="D81" s="85" t="s">
        <v>18</v>
      </c>
      <c r="E81" s="319"/>
      <c r="F81" s="321"/>
      <c r="G81" s="86"/>
    </row>
    <row r="82" spans="1:7" s="55" customFormat="1" ht="15" customHeight="1" hidden="1">
      <c r="A82" s="377"/>
      <c r="B82" s="317"/>
      <c r="C82" s="317"/>
      <c r="D82" s="74" t="s">
        <v>37</v>
      </c>
      <c r="E82" s="320"/>
      <c r="F82" s="319"/>
      <c r="G82" s="86"/>
    </row>
    <row r="83" spans="1:7" s="55" customFormat="1" ht="15" customHeight="1" hidden="1">
      <c r="A83" s="377"/>
      <c r="B83" s="317"/>
      <c r="C83" s="237">
        <v>4280</v>
      </c>
      <c r="D83" s="75" t="s">
        <v>49</v>
      </c>
      <c r="E83" s="262"/>
      <c r="F83" s="262"/>
      <c r="G83" s="86"/>
    </row>
    <row r="84" spans="1:7" s="55" customFormat="1" ht="15" customHeight="1" hidden="1">
      <c r="A84" s="377"/>
      <c r="B84" s="317"/>
      <c r="C84" s="208"/>
      <c r="D84" s="74" t="s">
        <v>161</v>
      </c>
      <c r="E84" s="318"/>
      <c r="F84" s="318"/>
      <c r="G84" s="86"/>
    </row>
    <row r="85" spans="1:7" s="55" customFormat="1" ht="15.75" customHeight="1" hidden="1">
      <c r="A85" s="377"/>
      <c r="B85" s="317"/>
      <c r="C85" s="323">
        <v>4300</v>
      </c>
      <c r="D85" s="95" t="s">
        <v>8</v>
      </c>
      <c r="E85" s="262"/>
      <c r="F85" s="262"/>
      <c r="G85" s="86"/>
    </row>
    <row r="86" spans="1:7" s="55" customFormat="1" ht="24" customHeight="1" hidden="1">
      <c r="A86" s="377"/>
      <c r="B86" s="317"/>
      <c r="C86" s="317"/>
      <c r="D86" s="74" t="s">
        <v>162</v>
      </c>
      <c r="E86" s="318"/>
      <c r="F86" s="318"/>
      <c r="G86" s="86"/>
    </row>
    <row r="87" spans="1:7" s="55" customFormat="1" ht="15" customHeight="1" hidden="1">
      <c r="A87" s="377"/>
      <c r="B87" s="78"/>
      <c r="C87" s="317">
        <v>4350</v>
      </c>
      <c r="D87" s="95" t="s">
        <v>168</v>
      </c>
      <c r="E87" s="262"/>
      <c r="F87" s="262"/>
      <c r="G87" s="86"/>
    </row>
    <row r="88" spans="1:7" s="55" customFormat="1" ht="24" customHeight="1" hidden="1">
      <c r="A88" s="377"/>
      <c r="B88" s="78"/>
      <c r="C88" s="208"/>
      <c r="D88" s="74" t="s">
        <v>166</v>
      </c>
      <c r="E88" s="318"/>
      <c r="F88" s="318"/>
      <c r="G88" s="86"/>
    </row>
    <row r="89" spans="1:7" s="55" customFormat="1" ht="10.5" customHeight="1" hidden="1">
      <c r="A89" s="377"/>
      <c r="B89" s="78"/>
      <c r="C89" s="323">
        <v>4410</v>
      </c>
      <c r="D89" s="95" t="s">
        <v>9</v>
      </c>
      <c r="E89" s="262"/>
      <c r="F89" s="262"/>
      <c r="G89" s="86"/>
    </row>
    <row r="90" spans="1:7" s="55" customFormat="1" ht="12.75" customHeight="1" hidden="1">
      <c r="A90" s="377"/>
      <c r="B90" s="78"/>
      <c r="C90" s="208"/>
      <c r="D90" s="74" t="s">
        <v>161</v>
      </c>
      <c r="E90" s="318"/>
      <c r="F90" s="318"/>
      <c r="G90" s="86"/>
    </row>
    <row r="91" spans="1:7" s="55" customFormat="1" ht="12.75" customHeight="1" hidden="1">
      <c r="A91" s="377"/>
      <c r="B91" s="78"/>
      <c r="C91" s="79">
        <v>4300</v>
      </c>
      <c r="D91" s="85" t="s">
        <v>201</v>
      </c>
      <c r="E91" s="262"/>
      <c r="F91" s="262"/>
      <c r="G91" s="86"/>
    </row>
    <row r="92" spans="1:7" s="55" customFormat="1" ht="24" customHeight="1" hidden="1">
      <c r="A92" s="377"/>
      <c r="B92" s="78"/>
      <c r="C92" s="202"/>
      <c r="D92" s="74" t="s">
        <v>225</v>
      </c>
      <c r="E92" s="318"/>
      <c r="F92" s="318"/>
      <c r="G92" s="86"/>
    </row>
    <row r="93" spans="1:8" s="55" customFormat="1" ht="15" customHeight="1">
      <c r="A93" s="377"/>
      <c r="B93" s="79"/>
      <c r="C93" s="373" t="s">
        <v>50</v>
      </c>
      <c r="D93" s="373"/>
      <c r="E93" s="232">
        <f>SUM(E75:E92)</f>
        <v>0</v>
      </c>
      <c r="F93" s="232">
        <f>SUM(F75:F92)</f>
        <v>57310</v>
      </c>
      <c r="G93" s="86"/>
      <c r="H93" s="141"/>
    </row>
    <row r="94" spans="1:7" s="55" customFormat="1" ht="15" customHeight="1">
      <c r="A94" s="377"/>
      <c r="B94" s="237">
        <v>80110</v>
      </c>
      <c r="C94" s="111">
        <v>3020</v>
      </c>
      <c r="D94" s="74" t="s">
        <v>258</v>
      </c>
      <c r="E94" s="96"/>
      <c r="F94" s="96">
        <v>8800</v>
      </c>
      <c r="G94" s="86"/>
    </row>
    <row r="95" spans="1:7" s="55" customFormat="1" ht="11.25" customHeight="1">
      <c r="A95" s="377"/>
      <c r="B95" s="317"/>
      <c r="C95" s="111">
        <v>4010</v>
      </c>
      <c r="D95" s="74" t="s">
        <v>42</v>
      </c>
      <c r="E95" s="96"/>
      <c r="F95" s="96">
        <v>109800</v>
      </c>
      <c r="G95" s="86"/>
    </row>
    <row r="96" spans="1:7" s="55" customFormat="1" ht="15" customHeight="1">
      <c r="A96" s="377"/>
      <c r="B96" s="317"/>
      <c r="C96" s="111">
        <v>4110</v>
      </c>
      <c r="D96" s="74" t="s">
        <v>43</v>
      </c>
      <c r="E96" s="96"/>
      <c r="F96" s="96">
        <v>20800</v>
      </c>
      <c r="G96" s="86"/>
    </row>
    <row r="97" spans="1:7" s="55" customFormat="1" ht="15" customHeight="1">
      <c r="A97" s="377"/>
      <c r="B97" s="317"/>
      <c r="C97" s="78">
        <v>4120</v>
      </c>
      <c r="D97" s="74" t="s">
        <v>44</v>
      </c>
      <c r="E97" s="96"/>
      <c r="F97" s="96">
        <v>2830</v>
      </c>
      <c r="G97" s="86"/>
    </row>
    <row r="98" spans="1:7" s="55" customFormat="1" ht="15" customHeight="1" hidden="1">
      <c r="A98" s="377"/>
      <c r="B98" s="317"/>
      <c r="C98" s="237">
        <v>4140</v>
      </c>
      <c r="D98" s="74" t="s">
        <v>40</v>
      </c>
      <c r="E98" s="262"/>
      <c r="F98" s="262"/>
      <c r="G98" s="86"/>
    </row>
    <row r="99" spans="1:7" s="55" customFormat="1" ht="15" customHeight="1" hidden="1">
      <c r="A99" s="377"/>
      <c r="B99" s="317"/>
      <c r="C99" s="317"/>
      <c r="D99" s="74" t="s">
        <v>37</v>
      </c>
      <c r="E99" s="225"/>
      <c r="F99" s="225"/>
      <c r="G99" s="86"/>
    </row>
    <row r="100" spans="1:7" s="55" customFormat="1" ht="15" customHeight="1" hidden="1">
      <c r="A100" s="377"/>
      <c r="B100" s="317"/>
      <c r="C100" s="317"/>
      <c r="D100" s="74" t="s">
        <v>38</v>
      </c>
      <c r="E100" s="225"/>
      <c r="F100" s="225"/>
      <c r="G100" s="86"/>
    </row>
    <row r="101" spans="1:7" s="55" customFormat="1" ht="15" customHeight="1" hidden="1">
      <c r="A101" s="377"/>
      <c r="B101" s="317"/>
      <c r="C101" s="237">
        <v>4170</v>
      </c>
      <c r="D101" s="74" t="s">
        <v>61</v>
      </c>
      <c r="E101" s="262"/>
      <c r="F101" s="262"/>
      <c r="G101" s="86"/>
    </row>
    <row r="102" spans="1:7" s="55" customFormat="1" ht="12" customHeight="1" hidden="1">
      <c r="A102" s="377"/>
      <c r="B102" s="317"/>
      <c r="C102" s="317"/>
      <c r="D102" s="74" t="s">
        <v>38</v>
      </c>
      <c r="E102" s="225"/>
      <c r="F102" s="225"/>
      <c r="G102" s="86"/>
    </row>
    <row r="103" spans="1:7" s="55" customFormat="1" ht="15" customHeight="1" hidden="1">
      <c r="A103" s="377"/>
      <c r="B103" s="317"/>
      <c r="C103" s="237">
        <v>4210</v>
      </c>
      <c r="D103" s="85" t="s">
        <v>11</v>
      </c>
      <c r="E103" s="319"/>
      <c r="F103" s="321"/>
      <c r="G103" s="86"/>
    </row>
    <row r="104" spans="1:7" s="55" customFormat="1" ht="15" customHeight="1" hidden="1">
      <c r="A104" s="377"/>
      <c r="B104" s="317"/>
      <c r="C104" s="317"/>
      <c r="D104" s="74" t="s">
        <v>169</v>
      </c>
      <c r="E104" s="320"/>
      <c r="F104" s="319"/>
      <c r="G104" s="86"/>
    </row>
    <row r="105" spans="1:7" s="55" customFormat="1" ht="15" customHeight="1" hidden="1">
      <c r="A105" s="377"/>
      <c r="B105" s="317"/>
      <c r="C105" s="237">
        <v>4240</v>
      </c>
      <c r="D105" s="85" t="s">
        <v>46</v>
      </c>
      <c r="E105" s="262"/>
      <c r="F105" s="262"/>
      <c r="G105" s="86"/>
    </row>
    <row r="106" spans="1:7" s="55" customFormat="1" ht="23.25" customHeight="1" hidden="1">
      <c r="A106" s="377"/>
      <c r="B106" s="317"/>
      <c r="C106" s="317"/>
      <c r="D106" s="74" t="s">
        <v>146</v>
      </c>
      <c r="E106" s="225"/>
      <c r="F106" s="225"/>
      <c r="G106" s="86"/>
    </row>
    <row r="107" spans="1:7" s="55" customFormat="1" ht="23.25" customHeight="1" hidden="1">
      <c r="A107" s="377"/>
      <c r="B107" s="317"/>
      <c r="C107" s="317"/>
      <c r="D107" s="85" t="s">
        <v>170</v>
      </c>
      <c r="E107" s="225"/>
      <c r="F107" s="225"/>
      <c r="G107" s="86"/>
    </row>
    <row r="108" spans="1:7" s="55" customFormat="1" ht="34.5" customHeight="1" hidden="1">
      <c r="A108" s="377"/>
      <c r="B108" s="317"/>
      <c r="C108" s="208"/>
      <c r="D108" s="75" t="s">
        <v>164</v>
      </c>
      <c r="E108" s="318"/>
      <c r="F108" s="318"/>
      <c r="G108" s="86"/>
    </row>
    <row r="109" spans="1:7" s="55" customFormat="1" ht="13.5" customHeight="1" hidden="1">
      <c r="A109" s="377"/>
      <c r="B109" s="317"/>
      <c r="C109" s="237">
        <v>4280</v>
      </c>
      <c r="D109" s="75" t="s">
        <v>49</v>
      </c>
      <c r="E109" s="262"/>
      <c r="F109" s="262"/>
      <c r="G109" s="86"/>
    </row>
    <row r="110" spans="1:7" s="55" customFormat="1" ht="15" customHeight="1" hidden="1">
      <c r="A110" s="377"/>
      <c r="B110" s="317"/>
      <c r="C110" s="208"/>
      <c r="D110" s="74" t="s">
        <v>149</v>
      </c>
      <c r="E110" s="318"/>
      <c r="F110" s="318"/>
      <c r="G110" s="86"/>
    </row>
    <row r="111" spans="1:7" s="55" customFormat="1" ht="12" customHeight="1" hidden="1">
      <c r="A111" s="377"/>
      <c r="B111" s="317"/>
      <c r="C111" s="323">
        <v>4410</v>
      </c>
      <c r="D111" s="74" t="s">
        <v>9</v>
      </c>
      <c r="E111" s="319"/>
      <c r="F111" s="319"/>
      <c r="G111" s="86"/>
    </row>
    <row r="112" spans="1:7" s="55" customFormat="1" ht="22.5" customHeight="1" hidden="1">
      <c r="A112" s="377"/>
      <c r="B112" s="317"/>
      <c r="C112" s="317"/>
      <c r="D112" s="85" t="s">
        <v>185</v>
      </c>
      <c r="E112" s="320"/>
      <c r="F112" s="320"/>
      <c r="G112" s="86"/>
    </row>
    <row r="113" spans="1:7" s="55" customFormat="1" ht="23.25" customHeight="1" hidden="1">
      <c r="A113" s="377"/>
      <c r="B113" s="317"/>
      <c r="C113" s="208"/>
      <c r="D113" s="85" t="s">
        <v>186</v>
      </c>
      <c r="E113" s="318"/>
      <c r="F113" s="318"/>
      <c r="G113" s="86"/>
    </row>
    <row r="114" spans="1:7" s="55" customFormat="1" ht="15" customHeight="1" hidden="1">
      <c r="A114" s="377"/>
      <c r="B114" s="317"/>
      <c r="C114" s="323">
        <v>4420</v>
      </c>
      <c r="D114" s="85" t="s">
        <v>45</v>
      </c>
      <c r="E114" s="319"/>
      <c r="F114" s="319"/>
      <c r="G114" s="86"/>
    </row>
    <row r="115" spans="1:7" s="55" customFormat="1" ht="22.5" customHeight="1" hidden="1">
      <c r="A115" s="377"/>
      <c r="B115" s="317"/>
      <c r="C115" s="327"/>
      <c r="D115" s="74" t="s">
        <v>148</v>
      </c>
      <c r="E115" s="320"/>
      <c r="F115" s="320"/>
      <c r="G115" s="86"/>
    </row>
    <row r="116" spans="1:7" s="55" customFormat="1" ht="22.5" customHeight="1" hidden="1">
      <c r="A116" s="377"/>
      <c r="B116" s="317"/>
      <c r="C116" s="317"/>
      <c r="D116" s="85" t="s">
        <v>152</v>
      </c>
      <c r="E116" s="320"/>
      <c r="F116" s="320"/>
      <c r="G116" s="86"/>
    </row>
    <row r="117" spans="1:8" s="55" customFormat="1" ht="15" customHeight="1">
      <c r="A117" s="377"/>
      <c r="B117" s="79"/>
      <c r="C117" s="373" t="s">
        <v>12</v>
      </c>
      <c r="D117" s="373"/>
      <c r="E117" s="232">
        <f>SUM(E94+E95+E96+E97+E98+E101)</f>
        <v>0</v>
      </c>
      <c r="F117" s="232">
        <f>SUM(F94:F116)</f>
        <v>142230</v>
      </c>
      <c r="G117" s="86"/>
      <c r="H117" s="141"/>
    </row>
    <row r="118" spans="1:8" s="55" customFormat="1" ht="15" customHeight="1" hidden="1">
      <c r="A118" s="377"/>
      <c r="B118" s="111">
        <v>80113</v>
      </c>
      <c r="C118" s="111">
        <v>4300</v>
      </c>
      <c r="D118" s="122" t="s">
        <v>8</v>
      </c>
      <c r="E118" s="319"/>
      <c r="F118" s="319">
        <v>0</v>
      </c>
      <c r="G118" s="86"/>
      <c r="H118" s="141"/>
    </row>
    <row r="119" spans="1:8" s="55" customFormat="1" ht="15" customHeight="1" hidden="1">
      <c r="A119" s="377"/>
      <c r="B119" s="111"/>
      <c r="C119" s="111"/>
      <c r="D119" s="122" t="s">
        <v>291</v>
      </c>
      <c r="E119" s="320"/>
      <c r="F119" s="320"/>
      <c r="G119" s="86"/>
      <c r="H119" s="141"/>
    </row>
    <row r="120" spans="1:8" s="55" customFormat="1" ht="15" customHeight="1" hidden="1">
      <c r="A120" s="377"/>
      <c r="B120" s="111"/>
      <c r="C120" s="111"/>
      <c r="D120" s="122" t="s">
        <v>292</v>
      </c>
      <c r="E120" s="320"/>
      <c r="F120" s="320"/>
      <c r="G120" s="86"/>
      <c r="H120" s="141"/>
    </row>
    <row r="121" spans="1:8" s="55" customFormat="1" ht="15" customHeight="1" hidden="1">
      <c r="A121" s="377"/>
      <c r="B121" s="111"/>
      <c r="C121" s="111"/>
      <c r="D121" s="122" t="s">
        <v>293</v>
      </c>
      <c r="E121" s="320"/>
      <c r="F121" s="320"/>
      <c r="G121" s="86"/>
      <c r="H121" s="141"/>
    </row>
    <row r="122" spans="1:8" s="55" customFormat="1" ht="15" customHeight="1" hidden="1">
      <c r="A122" s="377"/>
      <c r="B122" s="111"/>
      <c r="C122" s="111"/>
      <c r="D122" s="122" t="s">
        <v>294</v>
      </c>
      <c r="E122" s="320"/>
      <c r="F122" s="320"/>
      <c r="G122" s="86"/>
      <c r="H122" s="141"/>
    </row>
    <row r="123" spans="1:8" s="55" customFormat="1" ht="15" customHeight="1" hidden="1">
      <c r="A123" s="377"/>
      <c r="B123" s="111"/>
      <c r="C123" s="111"/>
      <c r="D123" s="122" t="s">
        <v>295</v>
      </c>
      <c r="E123" s="322"/>
      <c r="F123" s="318"/>
      <c r="G123" s="86"/>
      <c r="H123" s="141"/>
    </row>
    <row r="124" spans="1:8" s="55" customFormat="1" ht="15" customHeight="1" hidden="1">
      <c r="A124" s="377"/>
      <c r="B124" s="111"/>
      <c r="C124" s="203"/>
      <c r="D124" s="205" t="s">
        <v>290</v>
      </c>
      <c r="E124" s="197">
        <f>SUM(E118:E123)</f>
        <v>0</v>
      </c>
      <c r="F124" s="197">
        <f>SUM(F118:F122)</f>
        <v>0</v>
      </c>
      <c r="G124" s="86"/>
      <c r="H124" s="141"/>
    </row>
    <row r="125" spans="1:7" s="55" customFormat="1" ht="15" customHeight="1">
      <c r="A125" s="377"/>
      <c r="B125" s="111">
        <v>80120</v>
      </c>
      <c r="C125" s="111">
        <v>3020</v>
      </c>
      <c r="D125" s="85" t="s">
        <v>258</v>
      </c>
      <c r="E125" s="96"/>
      <c r="F125" s="96">
        <v>3300</v>
      </c>
      <c r="G125" s="86"/>
    </row>
    <row r="126" spans="1:7" s="55" customFormat="1" ht="15" customHeight="1">
      <c r="A126" s="377"/>
      <c r="B126" s="78"/>
      <c r="C126" s="79">
        <v>4010</v>
      </c>
      <c r="D126" s="74" t="s">
        <v>42</v>
      </c>
      <c r="E126" s="96"/>
      <c r="F126" s="96">
        <v>41300</v>
      </c>
      <c r="G126" s="86"/>
    </row>
    <row r="127" spans="1:7" s="55" customFormat="1" ht="15" customHeight="1">
      <c r="A127" s="377"/>
      <c r="B127" s="78"/>
      <c r="C127" s="79">
        <v>4110</v>
      </c>
      <c r="D127" s="74" t="s">
        <v>43</v>
      </c>
      <c r="E127" s="201"/>
      <c r="F127" s="201">
        <v>7800</v>
      </c>
      <c r="G127" s="86"/>
    </row>
    <row r="128" spans="1:7" s="55" customFormat="1" ht="15" customHeight="1">
      <c r="A128" s="377"/>
      <c r="B128" s="78"/>
      <c r="C128" s="79">
        <v>4120</v>
      </c>
      <c r="D128" s="74" t="s">
        <v>44</v>
      </c>
      <c r="E128" s="201"/>
      <c r="F128" s="201">
        <v>1100</v>
      </c>
      <c r="G128" s="86"/>
    </row>
    <row r="129" spans="1:7" s="55" customFormat="1" ht="15" customHeight="1" hidden="1">
      <c r="A129" s="377"/>
      <c r="B129" s="78"/>
      <c r="C129" s="79">
        <v>4140</v>
      </c>
      <c r="D129" s="85" t="s">
        <v>40</v>
      </c>
      <c r="E129" s="161"/>
      <c r="F129" s="161"/>
      <c r="G129" s="86"/>
    </row>
    <row r="130" spans="1:7" s="55" customFormat="1" ht="15" customHeight="1">
      <c r="A130" s="377"/>
      <c r="B130" s="79"/>
      <c r="C130" s="373" t="s">
        <v>13</v>
      </c>
      <c r="D130" s="373"/>
      <c r="E130" s="232">
        <f>SUM(E125:E129)</f>
        <v>0</v>
      </c>
      <c r="F130" s="232">
        <f>SUM(F125:F129)</f>
        <v>53500</v>
      </c>
      <c r="G130" s="86"/>
    </row>
    <row r="131" spans="1:7" s="55" customFormat="1" ht="15" customHeight="1">
      <c r="A131" s="90">
        <v>801</v>
      </c>
      <c r="B131" s="211" t="s">
        <v>7</v>
      </c>
      <c r="C131" s="212"/>
      <c r="D131" s="212"/>
      <c r="E131" s="234">
        <f>SUM(E55+E60+E93+E117+E130)</f>
        <v>0</v>
      </c>
      <c r="F131" s="234">
        <f>SUM(F55+F60+F63+F74+F93+F117+F130)</f>
        <v>511040</v>
      </c>
      <c r="G131" s="91" t="e">
        <f>SUM(G55+G117+G130+G93+G124+#REF!)</f>
        <v>#REF!</v>
      </c>
    </row>
    <row r="132" spans="1:7" s="55" customFormat="1" ht="15" customHeight="1">
      <c r="A132" s="376">
        <v>854</v>
      </c>
      <c r="B132" s="237">
        <v>85401</v>
      </c>
      <c r="C132" s="111">
        <v>3020</v>
      </c>
      <c r="D132" s="74" t="s">
        <v>258</v>
      </c>
      <c r="E132" s="96"/>
      <c r="F132" s="96">
        <v>1150</v>
      </c>
      <c r="G132" s="204"/>
    </row>
    <row r="133" spans="1:7" s="55" customFormat="1" ht="15" customHeight="1">
      <c r="A133" s="377"/>
      <c r="B133" s="317"/>
      <c r="C133" s="111">
        <v>4010</v>
      </c>
      <c r="D133" s="74" t="s">
        <v>42</v>
      </c>
      <c r="E133" s="96"/>
      <c r="F133" s="96">
        <v>20400</v>
      </c>
      <c r="G133" s="204"/>
    </row>
    <row r="134" spans="1:7" s="55" customFormat="1" ht="15" customHeight="1">
      <c r="A134" s="377"/>
      <c r="B134" s="317"/>
      <c r="C134" s="111">
        <v>4110</v>
      </c>
      <c r="D134" s="74" t="s">
        <v>43</v>
      </c>
      <c r="E134" s="96"/>
      <c r="F134" s="96">
        <v>3700</v>
      </c>
      <c r="G134" s="204"/>
    </row>
    <row r="135" spans="1:7" s="55" customFormat="1" ht="15" customHeight="1">
      <c r="A135" s="377"/>
      <c r="B135" s="317"/>
      <c r="C135" s="111">
        <v>4120</v>
      </c>
      <c r="D135" s="74" t="s">
        <v>44</v>
      </c>
      <c r="E135" s="96"/>
      <c r="F135" s="96">
        <v>510</v>
      </c>
      <c r="G135" s="204"/>
    </row>
    <row r="136" spans="1:7" s="55" customFormat="1" ht="15" customHeight="1">
      <c r="A136" s="100"/>
      <c r="B136" s="79"/>
      <c r="C136" s="373" t="s">
        <v>289</v>
      </c>
      <c r="D136" s="373"/>
      <c r="E136" s="234">
        <f>SUM(E132+E133+E134+E135)</f>
        <v>0</v>
      </c>
      <c r="F136" s="234">
        <f>SUM(F132+F133+F134+F135)</f>
        <v>25760</v>
      </c>
      <c r="G136" s="204"/>
    </row>
    <row r="137" spans="1:7" s="55" customFormat="1" ht="15" customHeight="1">
      <c r="A137" s="90">
        <v>854</v>
      </c>
      <c r="B137" s="211" t="s">
        <v>119</v>
      </c>
      <c r="C137" s="212"/>
      <c r="D137" s="212"/>
      <c r="E137" s="91">
        <f>SUM(E136)</f>
        <v>0</v>
      </c>
      <c r="F137" s="91">
        <f>SUM(F136)</f>
        <v>25760</v>
      </c>
      <c r="G137" s="204"/>
    </row>
    <row r="138" spans="1:8" ht="15" customHeight="1">
      <c r="A138" s="341" t="s">
        <v>51</v>
      </c>
      <c r="B138" s="217"/>
      <c r="C138" s="217"/>
      <c r="D138" s="217"/>
      <c r="E138" s="93">
        <f>SUM(E16+E137)</f>
        <v>536800</v>
      </c>
      <c r="F138" s="93">
        <f>SUM(F131+F137)</f>
        <v>536800</v>
      </c>
      <c r="G138" s="82"/>
      <c r="H138" s="55"/>
    </row>
    <row r="140" spans="1:4" ht="11.25">
      <c r="A140" s="272"/>
      <c r="B140" s="272"/>
      <c r="C140" s="272"/>
      <c r="D140" s="196"/>
    </row>
  </sheetData>
  <mergeCells count="104">
    <mergeCell ref="C15:D15"/>
    <mergeCell ref="A16:D16"/>
    <mergeCell ref="B132:B135"/>
    <mergeCell ref="F118:F123"/>
    <mergeCell ref="A132:A135"/>
    <mergeCell ref="F114:F116"/>
    <mergeCell ref="C130:D130"/>
    <mergeCell ref="B131:D131"/>
    <mergeCell ref="E114:E116"/>
    <mergeCell ref="E118:E123"/>
    <mergeCell ref="A11:F11"/>
    <mergeCell ref="F111:F113"/>
    <mergeCell ref="E79:E80"/>
    <mergeCell ref="F79:F80"/>
    <mergeCell ref="E109:E110"/>
    <mergeCell ref="F98:F100"/>
    <mergeCell ref="F109:F110"/>
    <mergeCell ref="F101:F102"/>
    <mergeCell ref="F69:F73"/>
    <mergeCell ref="E64:E68"/>
    <mergeCell ref="A140:C140"/>
    <mergeCell ref="C136:D136"/>
    <mergeCell ref="B137:D137"/>
    <mergeCell ref="A138:D138"/>
    <mergeCell ref="C114:C116"/>
    <mergeCell ref="C117:D117"/>
    <mergeCell ref="A17:A130"/>
    <mergeCell ref="B17:B52"/>
    <mergeCell ref="C64:C68"/>
    <mergeCell ref="B94:B116"/>
    <mergeCell ref="C101:C102"/>
    <mergeCell ref="C98:C100"/>
    <mergeCell ref="C79:C80"/>
    <mergeCell ref="B75:B86"/>
    <mergeCell ref="F91:F92"/>
    <mergeCell ref="B56:B59"/>
    <mergeCell ref="C63:D63"/>
    <mergeCell ref="C74:D74"/>
    <mergeCell ref="E69:E73"/>
    <mergeCell ref="C89:C90"/>
    <mergeCell ref="E89:E90"/>
    <mergeCell ref="F89:F90"/>
    <mergeCell ref="B64:B73"/>
    <mergeCell ref="C111:C113"/>
    <mergeCell ref="E111:E113"/>
    <mergeCell ref="F103:F104"/>
    <mergeCell ref="E105:E108"/>
    <mergeCell ref="F105:F108"/>
    <mergeCell ref="C109:C110"/>
    <mergeCell ref="C103:C104"/>
    <mergeCell ref="C85:C86"/>
    <mergeCell ref="E101:E102"/>
    <mergeCell ref="C105:C108"/>
    <mergeCell ref="E103:E104"/>
    <mergeCell ref="E91:E92"/>
    <mergeCell ref="F81:F82"/>
    <mergeCell ref="E98:E100"/>
    <mergeCell ref="C93:D93"/>
    <mergeCell ref="F83:F84"/>
    <mergeCell ref="C87:C88"/>
    <mergeCell ref="E87:E88"/>
    <mergeCell ref="F87:F88"/>
    <mergeCell ref="E85:E86"/>
    <mergeCell ref="E83:E84"/>
    <mergeCell ref="C83:C84"/>
    <mergeCell ref="F85:F86"/>
    <mergeCell ref="C51:C52"/>
    <mergeCell ref="E51:E52"/>
    <mergeCell ref="F51:F52"/>
    <mergeCell ref="C81:C82"/>
    <mergeCell ref="F53:F54"/>
    <mergeCell ref="C55:D55"/>
    <mergeCell ref="E53:E54"/>
    <mergeCell ref="C60:D60"/>
    <mergeCell ref="E81:E82"/>
    <mergeCell ref="F44:F47"/>
    <mergeCell ref="C48:C50"/>
    <mergeCell ref="E48:E50"/>
    <mergeCell ref="F48:F50"/>
    <mergeCell ref="E44:E47"/>
    <mergeCell ref="F38:F39"/>
    <mergeCell ref="C40:C43"/>
    <mergeCell ref="E40:E43"/>
    <mergeCell ref="F40:F43"/>
    <mergeCell ref="C38:C39"/>
    <mergeCell ref="E38:E39"/>
    <mergeCell ref="E36:E37"/>
    <mergeCell ref="F36:F37"/>
    <mergeCell ref="C34:C35"/>
    <mergeCell ref="E34:E35"/>
    <mergeCell ref="F34:F35"/>
    <mergeCell ref="C36:C37"/>
    <mergeCell ref="F28:F30"/>
    <mergeCell ref="C31:C33"/>
    <mergeCell ref="E31:E33"/>
    <mergeCell ref="F31:F33"/>
    <mergeCell ref="E28:E30"/>
    <mergeCell ref="C28:C30"/>
    <mergeCell ref="F21:F23"/>
    <mergeCell ref="C24:C25"/>
    <mergeCell ref="E24:E25"/>
    <mergeCell ref="F24:F25"/>
    <mergeCell ref="E21:E23"/>
    <mergeCell ref="C21:C2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64">
      <selection activeCell="F58" sqref="F58:F61"/>
    </sheetView>
  </sheetViews>
  <sheetFormatPr defaultColWidth="9.00390625" defaultRowHeight="12.75"/>
  <cols>
    <col min="1" max="1" width="4.25390625" style="24" customWidth="1"/>
    <col min="2" max="2" width="6.125" style="24" customWidth="1"/>
    <col min="3" max="3" width="4.875" style="24" customWidth="1"/>
    <col min="4" max="4" width="42.375" style="24" customWidth="1"/>
    <col min="5" max="5" width="6.625" style="24" customWidth="1"/>
    <col min="6" max="6" width="11.75390625" style="24" customWidth="1"/>
    <col min="7" max="7" width="10.375" style="24" customWidth="1"/>
    <col min="8" max="8" width="0.12890625" style="23" hidden="1" customWidth="1"/>
    <col min="9" max="16384" width="9.125" style="23" customWidth="1"/>
  </cols>
  <sheetData>
    <row r="1" spans="1:8" ht="13.5" customHeight="1">
      <c r="A1" s="21"/>
      <c r="B1" s="21"/>
      <c r="C1" s="21"/>
      <c r="D1" s="21"/>
      <c r="E1" s="21"/>
      <c r="F1" s="278" t="s">
        <v>268</v>
      </c>
      <c r="G1" s="278"/>
      <c r="H1" s="273"/>
    </row>
    <row r="2" spans="1:7" ht="11.25">
      <c r="A2" s="303" t="s">
        <v>288</v>
      </c>
      <c r="B2" s="303"/>
      <c r="C2" s="303"/>
      <c r="D2" s="304"/>
      <c r="E2" s="21"/>
      <c r="F2" s="21"/>
      <c r="G2" s="21"/>
    </row>
    <row r="3" spans="1:7" ht="11.25">
      <c r="A3" s="133"/>
      <c r="B3" s="133"/>
      <c r="C3" s="133"/>
      <c r="D3" s="62"/>
      <c r="E3" s="21"/>
      <c r="F3" s="21"/>
      <c r="G3" s="21"/>
    </row>
    <row r="4" spans="1:7" ht="11.25">
      <c r="A4" s="133"/>
      <c r="B4" s="133"/>
      <c r="C4" s="133"/>
      <c r="D4" s="21"/>
      <c r="E4" s="21"/>
      <c r="F4" s="21"/>
      <c r="G4" s="21"/>
    </row>
    <row r="5" spans="1:8" ht="16.5" customHeight="1">
      <c r="A5" s="23"/>
      <c r="B5" s="22"/>
      <c r="C5" s="22"/>
      <c r="D5" s="22"/>
      <c r="E5" s="279" t="s">
        <v>6</v>
      </c>
      <c r="F5" s="273"/>
      <c r="G5" s="383"/>
      <c r="H5" s="22"/>
    </row>
    <row r="6" spans="1:7" ht="37.5" customHeight="1">
      <c r="A6" s="303" t="s">
        <v>177</v>
      </c>
      <c r="B6" s="303"/>
      <c r="C6" s="303"/>
      <c r="D6" s="303"/>
      <c r="E6" s="303"/>
      <c r="F6" s="303"/>
      <c r="G6" s="303"/>
    </row>
    <row r="7" spans="1:7" ht="27" customHeight="1">
      <c r="A7" s="26" t="s">
        <v>0</v>
      </c>
      <c r="B7" s="26" t="s">
        <v>5</v>
      </c>
      <c r="C7" s="26" t="s">
        <v>1</v>
      </c>
      <c r="D7" s="292" t="s">
        <v>2</v>
      </c>
      <c r="E7" s="270"/>
      <c r="F7" s="26" t="s">
        <v>3</v>
      </c>
      <c r="G7" s="26" t="s">
        <v>4</v>
      </c>
    </row>
    <row r="8" spans="1:7" ht="11.25">
      <c r="A8" s="49">
        <v>1</v>
      </c>
      <c r="B8" s="49">
        <v>2</v>
      </c>
      <c r="C8" s="49">
        <v>3</v>
      </c>
      <c r="D8" s="280">
        <v>4</v>
      </c>
      <c r="E8" s="281"/>
      <c r="F8" s="49">
        <v>5</v>
      </c>
      <c r="G8" s="49">
        <v>6</v>
      </c>
    </row>
    <row r="9" spans="1:7" ht="15" customHeight="1" hidden="1">
      <c r="A9" s="258">
        <v>801</v>
      </c>
      <c r="B9" s="305">
        <v>80101</v>
      </c>
      <c r="C9" s="305">
        <v>3020</v>
      </c>
      <c r="D9" s="28" t="s">
        <v>56</v>
      </c>
      <c r="E9" s="34"/>
      <c r="F9" s="294"/>
      <c r="G9" s="294"/>
    </row>
    <row r="10" spans="1:7" ht="15" customHeight="1" hidden="1">
      <c r="A10" s="259"/>
      <c r="B10" s="289"/>
      <c r="C10" s="289"/>
      <c r="D10" s="28" t="s">
        <v>37</v>
      </c>
      <c r="E10" s="32"/>
      <c r="F10" s="288"/>
      <c r="G10" s="295"/>
    </row>
    <row r="11" spans="1:7" ht="15" customHeight="1" hidden="1">
      <c r="A11" s="259"/>
      <c r="B11" s="289"/>
      <c r="C11" s="289"/>
      <c r="D11" s="28" t="s">
        <v>38</v>
      </c>
      <c r="E11" s="32"/>
      <c r="F11" s="288"/>
      <c r="G11" s="295"/>
    </row>
    <row r="12" spans="1:7" ht="15" customHeight="1" hidden="1">
      <c r="A12" s="259"/>
      <c r="B12" s="289"/>
      <c r="C12" s="306"/>
      <c r="D12" s="28" t="s">
        <v>39</v>
      </c>
      <c r="E12" s="32"/>
      <c r="F12" s="300"/>
      <c r="G12" s="296"/>
    </row>
    <row r="13" spans="1:7" ht="15" customHeight="1">
      <c r="A13" s="259"/>
      <c r="B13" s="289"/>
      <c r="C13" s="305">
        <v>4010</v>
      </c>
      <c r="D13" s="28" t="s">
        <v>42</v>
      </c>
      <c r="E13" s="34"/>
      <c r="F13" s="294">
        <v>26000</v>
      </c>
      <c r="G13" s="294"/>
    </row>
    <row r="14" spans="1:7" ht="15" customHeight="1" hidden="1">
      <c r="A14" s="259"/>
      <c r="B14" s="289"/>
      <c r="C14" s="289"/>
      <c r="D14" s="28" t="s">
        <v>38</v>
      </c>
      <c r="E14" s="32"/>
      <c r="F14" s="288"/>
      <c r="G14" s="288"/>
    </row>
    <row r="15" spans="1:7" ht="15" customHeight="1" hidden="1">
      <c r="A15" s="259"/>
      <c r="B15" s="289"/>
      <c r="C15" s="289"/>
      <c r="D15" s="28" t="s">
        <v>37</v>
      </c>
      <c r="E15" s="32"/>
      <c r="F15" s="288"/>
      <c r="G15" s="288"/>
    </row>
    <row r="16" spans="1:7" ht="15" customHeight="1">
      <c r="A16" s="259"/>
      <c r="B16" s="289"/>
      <c r="C16" s="289"/>
      <c r="D16" s="28" t="s">
        <v>39</v>
      </c>
      <c r="E16" s="32">
        <v>-26000</v>
      </c>
      <c r="F16" s="288"/>
      <c r="G16" s="288"/>
    </row>
    <row r="17" spans="1:7" ht="15" customHeight="1">
      <c r="A17" s="259"/>
      <c r="B17" s="289"/>
      <c r="C17" s="305">
        <v>4110</v>
      </c>
      <c r="D17" s="28" t="s">
        <v>43</v>
      </c>
      <c r="E17" s="34"/>
      <c r="F17" s="294">
        <v>2750</v>
      </c>
      <c r="G17" s="294"/>
    </row>
    <row r="18" spans="1:7" ht="15" customHeight="1" hidden="1">
      <c r="A18" s="259"/>
      <c r="B18" s="289"/>
      <c r="C18" s="289"/>
      <c r="D18" s="28" t="s">
        <v>38</v>
      </c>
      <c r="E18" s="32"/>
      <c r="F18" s="288"/>
      <c r="G18" s="288"/>
    </row>
    <row r="19" spans="1:7" ht="15" customHeight="1" hidden="1">
      <c r="A19" s="259"/>
      <c r="B19" s="289"/>
      <c r="C19" s="289"/>
      <c r="D19" s="28" t="s">
        <v>37</v>
      </c>
      <c r="E19" s="32"/>
      <c r="F19" s="288"/>
      <c r="G19" s="288"/>
    </row>
    <row r="20" spans="1:7" ht="15" customHeight="1">
      <c r="A20" s="259"/>
      <c r="B20" s="289"/>
      <c r="C20" s="306"/>
      <c r="D20" s="28" t="s">
        <v>39</v>
      </c>
      <c r="E20" s="32">
        <v>-2750</v>
      </c>
      <c r="F20" s="300"/>
      <c r="G20" s="300"/>
    </row>
    <row r="21" spans="1:7" ht="15" customHeight="1">
      <c r="A21" s="259"/>
      <c r="B21" s="289"/>
      <c r="C21" s="305">
        <v>4120</v>
      </c>
      <c r="D21" s="28" t="s">
        <v>44</v>
      </c>
      <c r="E21" s="34"/>
      <c r="F21" s="294">
        <v>650</v>
      </c>
      <c r="G21" s="294"/>
    </row>
    <row r="22" spans="1:7" ht="15" customHeight="1" hidden="1">
      <c r="A22" s="259"/>
      <c r="B22" s="289"/>
      <c r="C22" s="289"/>
      <c r="D22" s="28" t="s">
        <v>37</v>
      </c>
      <c r="E22" s="32"/>
      <c r="F22" s="288"/>
      <c r="G22" s="288"/>
    </row>
    <row r="23" spans="1:7" ht="15" customHeight="1" hidden="1">
      <c r="A23" s="259"/>
      <c r="B23" s="289"/>
      <c r="C23" s="289"/>
      <c r="D23" s="28" t="s">
        <v>38</v>
      </c>
      <c r="E23" s="32"/>
      <c r="F23" s="288"/>
      <c r="G23" s="288"/>
    </row>
    <row r="24" spans="1:7" ht="15" customHeight="1">
      <c r="A24" s="259"/>
      <c r="B24" s="289"/>
      <c r="C24" s="306"/>
      <c r="D24" s="28" t="s">
        <v>39</v>
      </c>
      <c r="E24" s="32">
        <v>-650</v>
      </c>
      <c r="F24" s="300"/>
      <c r="G24" s="300"/>
    </row>
    <row r="25" spans="1:7" ht="12" customHeight="1">
      <c r="A25" s="259"/>
      <c r="B25" s="289"/>
      <c r="C25" s="305">
        <v>4140</v>
      </c>
      <c r="D25" s="28" t="s">
        <v>40</v>
      </c>
      <c r="E25" s="34"/>
      <c r="F25" s="294">
        <v>5132</v>
      </c>
      <c r="G25" s="294"/>
    </row>
    <row r="26" spans="1:7" ht="23.25" customHeight="1" hidden="1">
      <c r="A26" s="259"/>
      <c r="B26" s="289"/>
      <c r="C26" s="289"/>
      <c r="D26" s="28" t="s">
        <v>145</v>
      </c>
      <c r="E26" s="32"/>
      <c r="F26" s="288"/>
      <c r="G26" s="288"/>
    </row>
    <row r="27" spans="1:7" ht="11.25" customHeight="1" hidden="1">
      <c r="A27" s="259"/>
      <c r="B27" s="289"/>
      <c r="C27" s="289"/>
      <c r="D27" s="28" t="s">
        <v>38</v>
      </c>
      <c r="E27" s="32"/>
      <c r="F27" s="288"/>
      <c r="G27" s="288"/>
    </row>
    <row r="28" spans="1:7" ht="13.5" customHeight="1">
      <c r="A28" s="259"/>
      <c r="B28" s="289"/>
      <c r="C28" s="306"/>
      <c r="D28" s="28" t="s">
        <v>137</v>
      </c>
      <c r="E28" s="32">
        <v>-5132</v>
      </c>
      <c r="F28" s="300"/>
      <c r="G28" s="300"/>
    </row>
    <row r="29" spans="1:7" ht="12.75" customHeight="1" hidden="1">
      <c r="A29" s="259"/>
      <c r="B29" s="289"/>
      <c r="C29" s="305">
        <v>4170</v>
      </c>
      <c r="D29" s="283" t="s">
        <v>61</v>
      </c>
      <c r="E29" s="284"/>
      <c r="F29" s="299"/>
      <c r="G29" s="299"/>
    </row>
    <row r="30" spans="1:7" ht="35.25" customHeight="1" hidden="1">
      <c r="A30" s="259"/>
      <c r="B30" s="289"/>
      <c r="C30" s="289"/>
      <c r="D30" s="28" t="s">
        <v>220</v>
      </c>
      <c r="E30" s="32"/>
      <c r="F30" s="301"/>
      <c r="G30" s="301"/>
    </row>
    <row r="31" spans="1:7" ht="34.5" customHeight="1" hidden="1">
      <c r="A31" s="259"/>
      <c r="B31" s="289"/>
      <c r="C31" s="30"/>
      <c r="D31" s="28" t="s">
        <v>221</v>
      </c>
      <c r="E31" s="32"/>
      <c r="F31" s="137"/>
      <c r="G31" s="137"/>
    </row>
    <row r="32" spans="1:7" ht="35.25" customHeight="1" hidden="1">
      <c r="A32" s="259"/>
      <c r="B32" s="289"/>
      <c r="C32" s="30"/>
      <c r="D32" s="28" t="s">
        <v>222</v>
      </c>
      <c r="E32" s="32"/>
      <c r="F32" s="137"/>
      <c r="G32" s="137"/>
    </row>
    <row r="33" spans="1:7" s="55" customFormat="1" ht="12" customHeight="1">
      <c r="A33" s="259"/>
      <c r="B33" s="289"/>
      <c r="C33" s="305">
        <v>4210</v>
      </c>
      <c r="D33" s="287" t="s">
        <v>11</v>
      </c>
      <c r="E33" s="287"/>
      <c r="F33" s="299"/>
      <c r="G33" s="299">
        <f>E34+E35</f>
        <v>8336</v>
      </c>
    </row>
    <row r="34" spans="1:7" s="55" customFormat="1" ht="15.75" customHeight="1">
      <c r="A34" s="259"/>
      <c r="B34" s="289"/>
      <c r="C34" s="289"/>
      <c r="D34" s="28" t="s">
        <v>37</v>
      </c>
      <c r="E34" s="32">
        <v>2308</v>
      </c>
      <c r="F34" s="301"/>
      <c r="G34" s="301"/>
    </row>
    <row r="35" spans="1:7" s="55" customFormat="1" ht="12" customHeight="1">
      <c r="A35" s="259"/>
      <c r="B35" s="289"/>
      <c r="C35" s="290"/>
      <c r="D35" s="28" t="s">
        <v>38</v>
      </c>
      <c r="E35" s="32">
        <f>4428+1600</f>
        <v>6028</v>
      </c>
      <c r="F35" s="300"/>
      <c r="G35" s="300"/>
    </row>
    <row r="36" spans="1:7" s="55" customFormat="1" ht="15" customHeight="1">
      <c r="A36" s="259"/>
      <c r="B36" s="289"/>
      <c r="C36" s="305">
        <v>4240</v>
      </c>
      <c r="D36" s="287" t="s">
        <v>46</v>
      </c>
      <c r="E36" s="287"/>
      <c r="F36" s="299"/>
      <c r="G36" s="299">
        <v>1304</v>
      </c>
    </row>
    <row r="37" spans="1:7" s="55" customFormat="1" ht="23.25" customHeight="1" hidden="1">
      <c r="A37" s="259"/>
      <c r="B37" s="289"/>
      <c r="C37" s="289"/>
      <c r="D37" s="28" t="s">
        <v>146</v>
      </c>
      <c r="E37" s="32"/>
      <c r="F37" s="301"/>
      <c r="G37" s="301"/>
    </row>
    <row r="38" spans="1:7" s="55" customFormat="1" ht="12.75" customHeight="1">
      <c r="A38" s="259"/>
      <c r="B38" s="289"/>
      <c r="C38" s="290"/>
      <c r="D38" s="28" t="s">
        <v>137</v>
      </c>
      <c r="E38" s="32">
        <v>1304</v>
      </c>
      <c r="F38" s="300"/>
      <c r="G38" s="300"/>
    </row>
    <row r="39" spans="1:7" s="55" customFormat="1" ht="12.75" customHeight="1" hidden="1">
      <c r="A39" s="259"/>
      <c r="B39" s="289"/>
      <c r="C39" s="305">
        <v>4260</v>
      </c>
      <c r="D39" s="283" t="s">
        <v>25</v>
      </c>
      <c r="E39" s="277"/>
      <c r="F39" s="299"/>
      <c r="G39" s="299"/>
    </row>
    <row r="40" spans="1:7" s="55" customFormat="1" ht="21" customHeight="1" hidden="1">
      <c r="A40" s="259"/>
      <c r="B40" s="289"/>
      <c r="C40" s="306"/>
      <c r="D40" s="31" t="s">
        <v>160</v>
      </c>
      <c r="E40" s="32"/>
      <c r="F40" s="296"/>
      <c r="G40" s="302"/>
    </row>
    <row r="41" spans="1:7" s="55" customFormat="1" ht="15" customHeight="1" hidden="1">
      <c r="A41" s="259"/>
      <c r="B41" s="289"/>
      <c r="C41" s="305">
        <v>4270</v>
      </c>
      <c r="D41" s="287" t="s">
        <v>18</v>
      </c>
      <c r="E41" s="287"/>
      <c r="F41" s="299"/>
      <c r="G41" s="307"/>
    </row>
    <row r="42" spans="1:7" s="55" customFormat="1" ht="45" customHeight="1" hidden="1">
      <c r="A42" s="259"/>
      <c r="B42" s="289"/>
      <c r="C42" s="289"/>
      <c r="D42" s="28" t="s">
        <v>178</v>
      </c>
      <c r="E42" s="36"/>
      <c r="F42" s="301"/>
      <c r="G42" s="299"/>
    </row>
    <row r="43" spans="1:7" s="55" customFormat="1" ht="11.25" customHeight="1">
      <c r="A43" s="259"/>
      <c r="B43" s="289"/>
      <c r="C43" s="305">
        <v>4280</v>
      </c>
      <c r="D43" s="113" t="s">
        <v>49</v>
      </c>
      <c r="E43" s="35"/>
      <c r="F43" s="294">
        <v>1600</v>
      </c>
      <c r="G43" s="294"/>
    </row>
    <row r="44" spans="1:7" s="55" customFormat="1" ht="11.25" customHeight="1">
      <c r="A44" s="259"/>
      <c r="B44" s="289"/>
      <c r="C44" s="306"/>
      <c r="D44" s="28" t="s">
        <v>38</v>
      </c>
      <c r="E44" s="32">
        <v>-1600</v>
      </c>
      <c r="F44" s="296"/>
      <c r="G44" s="296"/>
    </row>
    <row r="45" spans="1:7" s="55" customFormat="1" ht="15" customHeight="1" hidden="1">
      <c r="A45" s="259"/>
      <c r="B45" s="289"/>
      <c r="C45" s="291">
        <v>4300</v>
      </c>
      <c r="D45" s="285" t="s">
        <v>8</v>
      </c>
      <c r="E45" s="286"/>
      <c r="F45" s="294"/>
      <c r="G45" s="294"/>
    </row>
    <row r="46" spans="1:7" s="55" customFormat="1" ht="24.75" customHeight="1" hidden="1">
      <c r="A46" s="259"/>
      <c r="B46" s="289"/>
      <c r="C46" s="289"/>
      <c r="D46" s="28" t="s">
        <v>147</v>
      </c>
      <c r="E46" s="32"/>
      <c r="F46" s="295"/>
      <c r="G46" s="295"/>
    </row>
    <row r="47" spans="1:7" s="55" customFormat="1" ht="21.75" customHeight="1" hidden="1">
      <c r="A47" s="259"/>
      <c r="B47" s="289"/>
      <c r="C47" s="289"/>
      <c r="D47" s="28" t="s">
        <v>150</v>
      </c>
      <c r="E47" s="32"/>
      <c r="F47" s="295"/>
      <c r="G47" s="295"/>
    </row>
    <row r="48" spans="1:7" s="55" customFormat="1" ht="13.5" customHeight="1" hidden="1">
      <c r="A48" s="259"/>
      <c r="B48" s="289"/>
      <c r="C48" s="289"/>
      <c r="D48" s="28" t="s">
        <v>161</v>
      </c>
      <c r="E48" s="32"/>
      <c r="F48" s="296"/>
      <c r="G48" s="296"/>
    </row>
    <row r="49" spans="1:7" s="55" customFormat="1" ht="13.5" customHeight="1" hidden="1">
      <c r="A49" s="259"/>
      <c r="B49" s="289"/>
      <c r="C49" s="49">
        <v>4300</v>
      </c>
      <c r="D49" s="31" t="s">
        <v>201</v>
      </c>
      <c r="E49" s="85"/>
      <c r="F49" s="294"/>
      <c r="G49" s="294"/>
    </row>
    <row r="50" spans="1:7" s="55" customFormat="1" ht="24.75" customHeight="1" hidden="1">
      <c r="A50" s="259"/>
      <c r="B50" s="289"/>
      <c r="C50" s="30"/>
      <c r="D50" s="33" t="s">
        <v>228</v>
      </c>
      <c r="E50" s="36"/>
      <c r="F50" s="295"/>
      <c r="G50" s="295"/>
    </row>
    <row r="51" spans="1:7" s="55" customFormat="1" ht="27" customHeight="1" hidden="1">
      <c r="A51" s="259"/>
      <c r="B51" s="289"/>
      <c r="C51" s="30"/>
      <c r="D51" s="33" t="s">
        <v>223</v>
      </c>
      <c r="E51" s="36"/>
      <c r="F51" s="295"/>
      <c r="G51" s="295"/>
    </row>
    <row r="52" spans="1:7" s="55" customFormat="1" ht="33" customHeight="1" hidden="1">
      <c r="A52" s="259"/>
      <c r="B52" s="289"/>
      <c r="C52" s="30"/>
      <c r="D52" s="33" t="s">
        <v>226</v>
      </c>
      <c r="E52" s="36"/>
      <c r="F52" s="296"/>
      <c r="G52" s="296"/>
    </row>
    <row r="53" spans="1:7" s="55" customFormat="1" ht="12" customHeight="1" hidden="1">
      <c r="A53" s="259"/>
      <c r="B53" s="289"/>
      <c r="C53" s="291">
        <v>4410</v>
      </c>
      <c r="D53" s="285" t="s">
        <v>9</v>
      </c>
      <c r="E53" s="286"/>
      <c r="F53" s="299"/>
      <c r="G53" s="299"/>
    </row>
    <row r="54" spans="1:7" s="55" customFormat="1" ht="21.75" customHeight="1" hidden="1">
      <c r="A54" s="259"/>
      <c r="B54" s="289"/>
      <c r="C54" s="289"/>
      <c r="D54" s="31" t="s">
        <v>185</v>
      </c>
      <c r="E54" s="32"/>
      <c r="F54" s="301"/>
      <c r="G54" s="301"/>
    </row>
    <row r="55" spans="1:7" s="55" customFormat="1" ht="24" customHeight="1" hidden="1">
      <c r="A55" s="259"/>
      <c r="B55" s="289"/>
      <c r="C55" s="290"/>
      <c r="D55" s="31" t="s">
        <v>227</v>
      </c>
      <c r="E55" s="112"/>
      <c r="F55" s="300"/>
      <c r="G55" s="300"/>
    </row>
    <row r="56" spans="1:7" s="55" customFormat="1" ht="15" customHeight="1" hidden="1">
      <c r="A56" s="259"/>
      <c r="B56" s="289"/>
      <c r="C56" s="291">
        <v>4420</v>
      </c>
      <c r="D56" s="285" t="s">
        <v>45</v>
      </c>
      <c r="E56" s="286"/>
      <c r="F56" s="299"/>
      <c r="G56" s="299"/>
    </row>
    <row r="57" spans="1:7" s="55" customFormat="1" ht="21.75" customHeight="1" hidden="1">
      <c r="A57" s="259"/>
      <c r="B57" s="289"/>
      <c r="C57" s="289"/>
      <c r="D57" s="46" t="s">
        <v>145</v>
      </c>
      <c r="E57" s="153"/>
      <c r="F57" s="301"/>
      <c r="G57" s="301"/>
    </row>
    <row r="58" spans="1:7" s="55" customFormat="1" ht="15" customHeight="1">
      <c r="A58" s="259"/>
      <c r="B58" s="30"/>
      <c r="C58" s="185">
        <v>4440</v>
      </c>
      <c r="D58" s="285" t="s">
        <v>284</v>
      </c>
      <c r="E58" s="286"/>
      <c r="F58" s="299"/>
      <c r="G58" s="299">
        <f>E59+E60+E61</f>
        <v>33</v>
      </c>
    </row>
    <row r="59" spans="1:7" s="55" customFormat="1" ht="14.25" customHeight="1">
      <c r="A59" s="259"/>
      <c r="B59" s="30"/>
      <c r="C59" s="185"/>
      <c r="D59" s="31" t="s">
        <v>38</v>
      </c>
      <c r="E59" s="71">
        <v>1132</v>
      </c>
      <c r="F59" s="301"/>
      <c r="G59" s="301"/>
    </row>
    <row r="60" spans="1:7" s="55" customFormat="1" ht="14.25" customHeight="1">
      <c r="A60" s="259"/>
      <c r="B60" s="30"/>
      <c r="C60" s="185"/>
      <c r="D60" s="113" t="s">
        <v>37</v>
      </c>
      <c r="E60" s="146">
        <v>-540</v>
      </c>
      <c r="F60" s="301"/>
      <c r="G60" s="301"/>
    </row>
    <row r="61" spans="1:7" s="55" customFormat="1" ht="15.75" customHeight="1">
      <c r="A61" s="259"/>
      <c r="B61" s="30"/>
      <c r="C61" s="49"/>
      <c r="D61" s="31" t="s">
        <v>39</v>
      </c>
      <c r="E61" s="32">
        <v>-559</v>
      </c>
      <c r="F61" s="302"/>
      <c r="G61" s="302"/>
    </row>
    <row r="62" spans="1:9" s="55" customFormat="1" ht="13.5" customHeight="1">
      <c r="A62" s="259"/>
      <c r="B62" s="49"/>
      <c r="C62" s="269" t="s">
        <v>10</v>
      </c>
      <c r="D62" s="269"/>
      <c r="E62" s="270"/>
      <c r="F62" s="43">
        <f>SUM(F13:F61)</f>
        <v>36132</v>
      </c>
      <c r="G62" s="43">
        <f>SUM(G13:G61)</f>
        <v>9673</v>
      </c>
      <c r="I62" s="141"/>
    </row>
    <row r="63" spans="1:7" s="55" customFormat="1" ht="13.5" customHeight="1">
      <c r="A63" s="259"/>
      <c r="B63" s="305">
        <v>80103</v>
      </c>
      <c r="C63" s="27">
        <v>4110</v>
      </c>
      <c r="D63" s="28" t="s">
        <v>43</v>
      </c>
      <c r="E63" s="28"/>
      <c r="F63" s="154">
        <v>0</v>
      </c>
      <c r="G63" s="299">
        <v>650</v>
      </c>
    </row>
    <row r="64" spans="1:7" s="55" customFormat="1" ht="13.5" customHeight="1">
      <c r="A64" s="259"/>
      <c r="B64" s="289"/>
      <c r="C64" s="30"/>
      <c r="D64" s="28" t="s">
        <v>39</v>
      </c>
      <c r="E64" s="195">
        <v>650</v>
      </c>
      <c r="F64" s="183"/>
      <c r="G64" s="298"/>
    </row>
    <row r="65" spans="1:7" s="55" customFormat="1" ht="13.5" customHeight="1">
      <c r="A65" s="259"/>
      <c r="B65" s="289"/>
      <c r="C65" s="305">
        <v>4120</v>
      </c>
      <c r="D65" s="28" t="s">
        <v>44</v>
      </c>
      <c r="E65" s="146"/>
      <c r="F65" s="137"/>
      <c r="G65" s="137">
        <v>50</v>
      </c>
    </row>
    <row r="66" spans="1:7" s="55" customFormat="1" ht="13.5" customHeight="1">
      <c r="A66" s="259"/>
      <c r="B66" s="289"/>
      <c r="C66" s="238"/>
      <c r="D66" s="28" t="s">
        <v>39</v>
      </c>
      <c r="E66" s="146">
        <v>50</v>
      </c>
      <c r="F66" s="137"/>
      <c r="G66" s="137"/>
    </row>
    <row r="67" spans="1:7" s="55" customFormat="1" ht="13.5" customHeight="1" hidden="1">
      <c r="A67" s="259"/>
      <c r="B67" s="289"/>
      <c r="C67" s="30"/>
      <c r="D67" s="28"/>
      <c r="E67" s="146"/>
      <c r="F67" s="137"/>
      <c r="G67" s="137"/>
    </row>
    <row r="68" spans="1:7" s="55" customFormat="1" ht="13.5" customHeight="1" hidden="1">
      <c r="A68" s="259"/>
      <c r="B68" s="289"/>
      <c r="C68" s="30"/>
      <c r="D68" s="28"/>
      <c r="E68" s="31"/>
      <c r="F68" s="137"/>
      <c r="G68" s="137"/>
    </row>
    <row r="69" spans="1:7" s="55" customFormat="1" ht="13.5" customHeight="1" hidden="1">
      <c r="A69" s="259"/>
      <c r="B69" s="306"/>
      <c r="C69" s="184"/>
      <c r="D69" s="28" t="s">
        <v>151</v>
      </c>
      <c r="E69" s="32"/>
      <c r="F69" s="137"/>
      <c r="G69" s="137"/>
    </row>
    <row r="70" spans="1:7" s="55" customFormat="1" ht="13.5" customHeight="1">
      <c r="A70" s="259"/>
      <c r="B70" s="30"/>
      <c r="C70" s="384">
        <v>4440</v>
      </c>
      <c r="D70" s="285" t="s">
        <v>284</v>
      </c>
      <c r="E70" s="286"/>
      <c r="F70" s="299">
        <f>51+30+61</f>
        <v>142</v>
      </c>
      <c r="G70" s="299"/>
    </row>
    <row r="71" spans="1:7" s="55" customFormat="1" ht="13.5" customHeight="1">
      <c r="A71" s="259"/>
      <c r="B71" s="30"/>
      <c r="C71" s="345"/>
      <c r="D71" s="31" t="s">
        <v>38</v>
      </c>
      <c r="E71" s="32">
        <v>-51</v>
      </c>
      <c r="F71" s="331"/>
      <c r="G71" s="331"/>
    </row>
    <row r="72" spans="1:7" s="55" customFormat="1" ht="13.5" customHeight="1">
      <c r="A72" s="259"/>
      <c r="B72" s="30"/>
      <c r="C72" s="345"/>
      <c r="D72" s="31" t="s">
        <v>37</v>
      </c>
      <c r="E72" s="32">
        <v>-30</v>
      </c>
      <c r="F72" s="331"/>
      <c r="G72" s="331"/>
    </row>
    <row r="73" spans="1:7" s="55" customFormat="1" ht="13.5" customHeight="1">
      <c r="A73" s="259"/>
      <c r="B73" s="30"/>
      <c r="C73" s="346"/>
      <c r="D73" s="31" t="s">
        <v>39</v>
      </c>
      <c r="E73" s="35">
        <v>-61</v>
      </c>
      <c r="F73" s="331"/>
      <c r="G73" s="331"/>
    </row>
    <row r="74" spans="1:7" s="55" customFormat="1" ht="13.5" customHeight="1">
      <c r="A74" s="259"/>
      <c r="B74" s="49"/>
      <c r="C74" s="292" t="s">
        <v>63</v>
      </c>
      <c r="D74" s="267"/>
      <c r="E74" s="268"/>
      <c r="F74" s="142">
        <f>SUM(F63+F65+F70)</f>
        <v>142</v>
      </c>
      <c r="G74" s="142">
        <f>SUM(G63+G65+G70)</f>
        <v>700</v>
      </c>
    </row>
    <row r="75" spans="1:7" s="55" customFormat="1" ht="22.5" customHeight="1" hidden="1">
      <c r="A75" s="259"/>
      <c r="B75" s="27">
        <v>80103</v>
      </c>
      <c r="C75" s="143">
        <v>2310</v>
      </c>
      <c r="D75" s="283" t="s">
        <v>233</v>
      </c>
      <c r="E75" s="284"/>
      <c r="F75" s="154">
        <f>SUM(F76)</f>
        <v>0</v>
      </c>
      <c r="G75" s="154"/>
    </row>
    <row r="76" spans="1:7" s="55" customFormat="1" ht="25.5" customHeight="1" hidden="1">
      <c r="A76" s="259"/>
      <c r="B76" s="27"/>
      <c r="C76" s="145"/>
      <c r="D76" s="28" t="s">
        <v>270</v>
      </c>
      <c r="E76" s="34"/>
      <c r="F76" s="154"/>
      <c r="G76" s="154"/>
    </row>
    <row r="77" spans="1:7" s="55" customFormat="1" ht="13.5" customHeight="1" hidden="1">
      <c r="A77" s="259"/>
      <c r="B77" s="27"/>
      <c r="C77" s="292" t="s">
        <v>63</v>
      </c>
      <c r="D77" s="267"/>
      <c r="E77" s="268"/>
      <c r="F77" s="142"/>
      <c r="G77" s="142"/>
    </row>
    <row r="78" spans="1:7" s="55" customFormat="1" ht="27" customHeight="1" hidden="1">
      <c r="A78" s="259"/>
      <c r="B78" s="30">
        <v>80104</v>
      </c>
      <c r="C78" s="143">
        <v>2310</v>
      </c>
      <c r="D78" s="283" t="s">
        <v>233</v>
      </c>
      <c r="E78" s="284"/>
      <c r="F78" s="154">
        <f>SUM(E79+E80)</f>
        <v>0</v>
      </c>
      <c r="G78" s="154"/>
    </row>
    <row r="79" spans="1:7" s="55" customFormat="1" ht="27" customHeight="1" hidden="1">
      <c r="A79" s="259"/>
      <c r="B79" s="30"/>
      <c r="C79" s="186"/>
      <c r="D79" s="31" t="s">
        <v>269</v>
      </c>
      <c r="E79" s="32"/>
      <c r="F79" s="137"/>
      <c r="G79" s="137"/>
    </row>
    <row r="80" spans="1:7" s="55" customFormat="1" ht="27" customHeight="1" hidden="1">
      <c r="A80" s="259"/>
      <c r="B80" s="30"/>
      <c r="C80" s="186"/>
      <c r="D80" s="31" t="s">
        <v>276</v>
      </c>
      <c r="E80" s="32"/>
      <c r="F80" s="137"/>
      <c r="G80" s="137"/>
    </row>
    <row r="81" spans="1:7" s="55" customFormat="1" ht="27" customHeight="1" hidden="1">
      <c r="A81" s="259"/>
      <c r="B81" s="30"/>
      <c r="C81" s="186"/>
      <c r="D81" s="31" t="s">
        <v>213</v>
      </c>
      <c r="E81" s="32"/>
      <c r="F81" s="183"/>
      <c r="G81" s="183"/>
    </row>
    <row r="82" spans="1:7" s="55" customFormat="1" ht="17.25" customHeight="1" hidden="1">
      <c r="A82" s="259"/>
      <c r="B82" s="30"/>
      <c r="C82" s="143">
        <v>2540</v>
      </c>
      <c r="D82" s="283" t="s">
        <v>120</v>
      </c>
      <c r="E82" s="284"/>
      <c r="F82" s="158">
        <f>SUM(E83+E84+E85+E86)</f>
        <v>0</v>
      </c>
      <c r="G82" s="158"/>
    </row>
    <row r="83" spans="1:7" s="55" customFormat="1" ht="33.75" customHeight="1" hidden="1">
      <c r="A83" s="259"/>
      <c r="B83" s="30"/>
      <c r="C83" s="186"/>
      <c r="D83" s="31" t="s">
        <v>272</v>
      </c>
      <c r="E83" s="32"/>
      <c r="F83" s="137"/>
      <c r="G83" s="137"/>
    </row>
    <row r="84" spans="1:7" s="55" customFormat="1" ht="26.25" customHeight="1" hidden="1">
      <c r="A84" s="259"/>
      <c r="B84" s="30"/>
      <c r="C84" s="186"/>
      <c r="D84" s="31" t="s">
        <v>273</v>
      </c>
      <c r="E84" s="187"/>
      <c r="F84" s="137"/>
      <c r="G84" s="137"/>
    </row>
    <row r="85" spans="1:7" s="55" customFormat="1" ht="26.25" customHeight="1" hidden="1">
      <c r="A85" s="259"/>
      <c r="B85" s="30"/>
      <c r="C85" s="186"/>
      <c r="D85" s="31" t="s">
        <v>274</v>
      </c>
      <c r="E85" s="187"/>
      <c r="F85" s="137"/>
      <c r="G85" s="137"/>
    </row>
    <row r="86" spans="1:7" s="55" customFormat="1" ht="33.75" customHeight="1" hidden="1">
      <c r="A86" s="259"/>
      <c r="B86" s="30"/>
      <c r="C86" s="186"/>
      <c r="D86" s="31" t="s">
        <v>275</v>
      </c>
      <c r="E86" s="187"/>
      <c r="F86" s="137"/>
      <c r="G86" s="137"/>
    </row>
    <row r="87" spans="1:7" s="55" customFormat="1" ht="14.25" customHeight="1" hidden="1">
      <c r="A87" s="259"/>
      <c r="B87" s="79"/>
      <c r="C87" s="292" t="s">
        <v>127</v>
      </c>
      <c r="D87" s="269"/>
      <c r="E87" s="270"/>
      <c r="F87" s="43">
        <f>SUM(F78+F82)</f>
        <v>0</v>
      </c>
      <c r="G87" s="43">
        <f>SUM(G78+G82)</f>
        <v>0</v>
      </c>
    </row>
    <row r="88" spans="1:7" s="55" customFormat="1" ht="13.5" customHeight="1" hidden="1">
      <c r="A88" s="259"/>
      <c r="B88" s="27"/>
      <c r="C88" s="145"/>
      <c r="D88" s="31"/>
      <c r="E88" s="115"/>
      <c r="F88" s="116"/>
      <c r="G88" s="116"/>
    </row>
    <row r="89" spans="1:7" s="55" customFormat="1" ht="15" customHeight="1" hidden="1">
      <c r="A89" s="259"/>
      <c r="B89" s="305">
        <v>80104</v>
      </c>
      <c r="C89" s="305">
        <v>4040</v>
      </c>
      <c r="D89" s="28" t="s">
        <v>52</v>
      </c>
      <c r="E89" s="34"/>
      <c r="F89" s="294"/>
      <c r="G89" s="299"/>
    </row>
    <row r="90" spans="1:7" s="55" customFormat="1" ht="15" customHeight="1" hidden="1">
      <c r="A90" s="259"/>
      <c r="B90" s="282"/>
      <c r="C90" s="289"/>
      <c r="D90" s="28" t="s">
        <v>161</v>
      </c>
      <c r="E90" s="32"/>
      <c r="F90" s="266"/>
      <c r="G90" s="301"/>
    </row>
    <row r="91" spans="1:7" s="55" customFormat="1" ht="21.75" customHeight="1" hidden="1">
      <c r="A91" s="259"/>
      <c r="B91" s="282"/>
      <c r="C91" s="290"/>
      <c r="D91" s="28" t="s">
        <v>166</v>
      </c>
      <c r="E91" s="32"/>
      <c r="F91" s="300"/>
      <c r="G91" s="300"/>
    </row>
    <row r="92" spans="1:7" s="55" customFormat="1" ht="15" customHeight="1" hidden="1">
      <c r="A92" s="259"/>
      <c r="B92" s="282"/>
      <c r="C92" s="305">
        <v>4010</v>
      </c>
      <c r="D92" s="28" t="s">
        <v>42</v>
      </c>
      <c r="E92" s="34"/>
      <c r="F92" s="294"/>
      <c r="G92" s="294"/>
    </row>
    <row r="93" spans="1:7" s="55" customFormat="1" ht="15" customHeight="1" hidden="1">
      <c r="A93" s="259"/>
      <c r="B93" s="282"/>
      <c r="C93" s="289"/>
      <c r="D93" s="28"/>
      <c r="E93" s="32">
        <v>0</v>
      </c>
      <c r="F93" s="266"/>
      <c r="G93" s="266"/>
    </row>
    <row r="94" spans="1:7" s="55" customFormat="1" ht="15" customHeight="1" hidden="1">
      <c r="A94" s="259"/>
      <c r="B94" s="282"/>
      <c r="C94" s="289"/>
      <c r="D94" s="28"/>
      <c r="E94" s="32"/>
      <c r="F94" s="266"/>
      <c r="G94" s="266"/>
    </row>
    <row r="95" spans="1:7" s="55" customFormat="1" ht="15" customHeight="1" hidden="1">
      <c r="A95" s="259"/>
      <c r="B95" s="282"/>
      <c r="C95" s="289"/>
      <c r="D95" s="28"/>
      <c r="E95" s="32"/>
      <c r="F95" s="266"/>
      <c r="G95" s="266"/>
    </row>
    <row r="96" spans="1:7" s="55" customFormat="1" ht="15" customHeight="1" hidden="1">
      <c r="A96" s="259"/>
      <c r="B96" s="282"/>
      <c r="C96" s="289"/>
      <c r="D96" s="28"/>
      <c r="E96" s="32"/>
      <c r="F96" s="266"/>
      <c r="G96" s="266"/>
    </row>
    <row r="97" spans="1:7" s="55" customFormat="1" ht="15" customHeight="1" hidden="1">
      <c r="A97" s="259"/>
      <c r="B97" s="282"/>
      <c r="C97" s="305">
        <v>4110</v>
      </c>
      <c r="D97" s="28" t="s">
        <v>43</v>
      </c>
      <c r="E97" s="34"/>
      <c r="F97" s="299"/>
      <c r="G97" s="294"/>
    </row>
    <row r="98" spans="1:7" s="55" customFormat="1" ht="22.5" customHeight="1" hidden="1">
      <c r="A98" s="259"/>
      <c r="B98" s="282"/>
      <c r="C98" s="289"/>
      <c r="D98" s="28" t="s">
        <v>190</v>
      </c>
      <c r="E98" s="146"/>
      <c r="F98" s="301"/>
      <c r="G98" s="295"/>
    </row>
    <row r="99" spans="1:7" s="55" customFormat="1" ht="15" customHeight="1" hidden="1">
      <c r="A99" s="259"/>
      <c r="B99" s="282"/>
      <c r="C99" s="289"/>
      <c r="D99" s="28"/>
      <c r="E99" s="146"/>
      <c r="F99" s="301"/>
      <c r="G99" s="295"/>
    </row>
    <row r="100" spans="1:7" s="55" customFormat="1" ht="15" customHeight="1" hidden="1">
      <c r="A100" s="259"/>
      <c r="B100" s="282"/>
      <c r="C100" s="289"/>
      <c r="D100" s="28"/>
      <c r="E100" s="32"/>
      <c r="F100" s="301"/>
      <c r="G100" s="266"/>
    </row>
    <row r="101" spans="1:7" s="55" customFormat="1" ht="15" customHeight="1" hidden="1">
      <c r="A101" s="259"/>
      <c r="B101" s="282"/>
      <c r="C101" s="305">
        <v>4120</v>
      </c>
      <c r="D101" s="28" t="s">
        <v>44</v>
      </c>
      <c r="E101" s="34"/>
      <c r="F101" s="299"/>
      <c r="G101" s="294"/>
    </row>
    <row r="102" spans="1:7" s="55" customFormat="1" ht="21.75" customHeight="1" hidden="1">
      <c r="A102" s="259"/>
      <c r="B102" s="282"/>
      <c r="C102" s="289"/>
      <c r="D102" s="28" t="s">
        <v>190</v>
      </c>
      <c r="E102" s="32"/>
      <c r="F102" s="301"/>
      <c r="G102" s="266"/>
    </row>
    <row r="103" spans="1:7" s="55" customFormat="1" ht="12" customHeight="1" hidden="1">
      <c r="A103" s="259"/>
      <c r="B103" s="282"/>
      <c r="C103" s="305">
        <v>4170</v>
      </c>
      <c r="D103" s="287" t="s">
        <v>191</v>
      </c>
      <c r="E103" s="287"/>
      <c r="F103" s="299"/>
      <c r="G103" s="299"/>
    </row>
    <row r="104" spans="1:7" s="55" customFormat="1" ht="21.75" customHeight="1" hidden="1">
      <c r="A104" s="259"/>
      <c r="B104" s="282"/>
      <c r="C104" s="290"/>
      <c r="D104" s="28" t="s">
        <v>190</v>
      </c>
      <c r="E104" s="32"/>
      <c r="F104" s="300"/>
      <c r="G104" s="300"/>
    </row>
    <row r="105" spans="1:7" s="55" customFormat="1" ht="21.75" customHeight="1" hidden="1">
      <c r="A105" s="259"/>
      <c r="B105" s="282"/>
      <c r="C105" s="29"/>
      <c r="D105" s="28" t="s">
        <v>224</v>
      </c>
      <c r="E105" s="32"/>
      <c r="F105" s="135"/>
      <c r="G105" s="135"/>
    </row>
    <row r="106" spans="1:7" s="55" customFormat="1" ht="12" customHeight="1">
      <c r="A106" s="259"/>
      <c r="B106" s="282"/>
      <c r="C106" s="305">
        <v>4210</v>
      </c>
      <c r="D106" s="287" t="s">
        <v>11</v>
      </c>
      <c r="E106" s="287"/>
      <c r="F106" s="299"/>
      <c r="G106" s="299">
        <f>E107+E108</f>
        <v>9369</v>
      </c>
    </row>
    <row r="107" spans="1:7" s="55" customFormat="1" ht="11.25" customHeight="1">
      <c r="A107" s="259"/>
      <c r="B107" s="282"/>
      <c r="C107" s="282"/>
      <c r="D107" s="28" t="s">
        <v>281</v>
      </c>
      <c r="E107" s="32">
        <v>9000</v>
      </c>
      <c r="F107" s="288"/>
      <c r="G107" s="288"/>
    </row>
    <row r="108" spans="1:7" s="55" customFormat="1" ht="12" customHeight="1">
      <c r="A108" s="259"/>
      <c r="B108" s="282"/>
      <c r="C108" s="290"/>
      <c r="D108" s="28" t="s">
        <v>39</v>
      </c>
      <c r="E108" s="32">
        <v>369</v>
      </c>
      <c r="F108" s="300"/>
      <c r="G108" s="300"/>
    </row>
    <row r="109" spans="1:7" s="55" customFormat="1" ht="12" customHeight="1">
      <c r="A109" s="259"/>
      <c r="B109" s="282"/>
      <c r="C109" s="385">
        <v>4240</v>
      </c>
      <c r="D109" s="287" t="s">
        <v>46</v>
      </c>
      <c r="E109" s="287"/>
      <c r="F109" s="386"/>
      <c r="G109" s="294">
        <f>E110+E111</f>
        <v>9100</v>
      </c>
    </row>
    <row r="110" spans="1:7" s="55" customFormat="1" ht="12" customHeight="1">
      <c r="A110" s="259"/>
      <c r="B110" s="282"/>
      <c r="C110" s="282"/>
      <c r="D110" s="28" t="s">
        <v>281</v>
      </c>
      <c r="E110" s="32">
        <f>2625+535</f>
        <v>3160</v>
      </c>
      <c r="F110" s="288"/>
      <c r="G110" s="295"/>
    </row>
    <row r="111" spans="1:7" s="55" customFormat="1" ht="12" customHeight="1">
      <c r="A111" s="259"/>
      <c r="B111" s="282"/>
      <c r="C111" s="290"/>
      <c r="D111" s="28" t="s">
        <v>39</v>
      </c>
      <c r="E111" s="32">
        <v>5940</v>
      </c>
      <c r="F111" s="300"/>
      <c r="G111" s="295"/>
    </row>
    <row r="112" spans="1:7" s="55" customFormat="1" ht="12.75" customHeight="1">
      <c r="A112" s="259"/>
      <c r="B112" s="282"/>
      <c r="C112" s="275">
        <v>4260</v>
      </c>
      <c r="D112" s="28" t="s">
        <v>25</v>
      </c>
      <c r="E112" s="32"/>
      <c r="F112" s="294">
        <v>5000</v>
      </c>
      <c r="G112" s="294"/>
    </row>
    <row r="113" spans="1:7" s="55" customFormat="1" ht="12.75" customHeight="1" hidden="1">
      <c r="A113" s="259"/>
      <c r="B113" s="282"/>
      <c r="C113" s="275"/>
      <c r="D113" s="28"/>
      <c r="E113" s="32"/>
      <c r="F113" s="295"/>
      <c r="G113" s="295"/>
    </row>
    <row r="114" spans="1:7" s="55" customFormat="1" ht="15" customHeight="1">
      <c r="A114" s="259"/>
      <c r="B114" s="282"/>
      <c r="C114" s="275"/>
      <c r="D114" s="28" t="s">
        <v>137</v>
      </c>
      <c r="E114" s="32">
        <v>-5000</v>
      </c>
      <c r="F114" s="295"/>
      <c r="G114" s="295"/>
    </row>
    <row r="115" spans="1:7" s="55" customFormat="1" ht="15" customHeight="1" hidden="1">
      <c r="A115" s="259"/>
      <c r="B115" s="282"/>
      <c r="C115" s="305">
        <v>4270</v>
      </c>
      <c r="D115" s="287" t="s">
        <v>18</v>
      </c>
      <c r="E115" s="287"/>
      <c r="F115" s="299"/>
      <c r="G115" s="307"/>
    </row>
    <row r="116" spans="1:7" s="55" customFormat="1" ht="15" customHeight="1" hidden="1">
      <c r="A116" s="259"/>
      <c r="B116" s="282"/>
      <c r="C116" s="289"/>
      <c r="D116" s="28" t="s">
        <v>161</v>
      </c>
      <c r="E116" s="32"/>
      <c r="F116" s="301"/>
      <c r="G116" s="299"/>
    </row>
    <row r="117" spans="1:7" s="55" customFormat="1" ht="15" customHeight="1">
      <c r="A117" s="259"/>
      <c r="B117" s="282"/>
      <c r="C117" s="305">
        <v>4280</v>
      </c>
      <c r="D117" s="113" t="s">
        <v>49</v>
      </c>
      <c r="E117" s="35"/>
      <c r="F117" s="294">
        <f>940+2625</f>
        <v>3565</v>
      </c>
      <c r="G117" s="294"/>
    </row>
    <row r="118" spans="1:7" s="55" customFormat="1" ht="15" customHeight="1">
      <c r="A118" s="259"/>
      <c r="B118" s="282"/>
      <c r="C118" s="289"/>
      <c r="D118" s="113" t="s">
        <v>37</v>
      </c>
      <c r="E118" s="35">
        <v>-2625</v>
      </c>
      <c r="F118" s="295"/>
      <c r="G118" s="295"/>
    </row>
    <row r="119" spans="1:7" s="55" customFormat="1" ht="12" customHeight="1">
      <c r="A119" s="259"/>
      <c r="B119" s="282"/>
      <c r="C119" s="306"/>
      <c r="D119" s="28" t="s">
        <v>137</v>
      </c>
      <c r="E119" s="32">
        <v>-940</v>
      </c>
      <c r="F119" s="296"/>
      <c r="G119" s="296"/>
    </row>
    <row r="120" spans="1:7" s="55" customFormat="1" ht="15.75" customHeight="1">
      <c r="A120" s="259"/>
      <c r="B120" s="282"/>
      <c r="C120" s="291">
        <v>4300</v>
      </c>
      <c r="D120" s="285" t="s">
        <v>8</v>
      </c>
      <c r="E120" s="286"/>
      <c r="F120" s="294">
        <v>9000</v>
      </c>
      <c r="G120" s="294"/>
    </row>
    <row r="121" spans="1:7" s="55" customFormat="1" ht="11.25" customHeight="1">
      <c r="A121" s="259"/>
      <c r="B121" s="282"/>
      <c r="C121" s="289"/>
      <c r="D121" s="28" t="s">
        <v>37</v>
      </c>
      <c r="E121" s="32"/>
      <c r="F121" s="296"/>
      <c r="G121" s="296"/>
    </row>
    <row r="122" spans="1:7" s="55" customFormat="1" ht="15" customHeight="1" hidden="1">
      <c r="A122" s="259"/>
      <c r="B122" s="29"/>
      <c r="C122" s="289">
        <v>4350</v>
      </c>
      <c r="D122" s="46" t="s">
        <v>168</v>
      </c>
      <c r="E122" s="112"/>
      <c r="F122" s="294"/>
      <c r="G122" s="294"/>
    </row>
    <row r="123" spans="1:7" s="55" customFormat="1" ht="24" customHeight="1" hidden="1">
      <c r="A123" s="259"/>
      <c r="B123" s="29"/>
      <c r="C123" s="306"/>
      <c r="D123" s="28" t="s">
        <v>166</v>
      </c>
      <c r="E123" s="32"/>
      <c r="F123" s="296"/>
      <c r="G123" s="296"/>
    </row>
    <row r="124" spans="1:7" s="55" customFormat="1" ht="10.5" customHeight="1" hidden="1">
      <c r="A124" s="259"/>
      <c r="B124" s="29"/>
      <c r="C124" s="291">
        <v>4410</v>
      </c>
      <c r="D124" s="285" t="s">
        <v>9</v>
      </c>
      <c r="E124" s="286"/>
      <c r="F124" s="294"/>
      <c r="G124" s="294"/>
    </row>
    <row r="125" spans="1:7" s="55" customFormat="1" ht="12.75" customHeight="1" hidden="1">
      <c r="A125" s="259"/>
      <c r="B125" s="29"/>
      <c r="C125" s="290"/>
      <c r="D125" s="28" t="s">
        <v>161</v>
      </c>
      <c r="E125" s="32"/>
      <c r="F125" s="296"/>
      <c r="G125" s="296"/>
    </row>
    <row r="126" spans="1:7" s="55" customFormat="1" ht="12.75" customHeight="1" hidden="1">
      <c r="A126" s="259"/>
      <c r="B126" s="29"/>
      <c r="C126" s="49">
        <v>4300</v>
      </c>
      <c r="D126" s="31" t="s">
        <v>201</v>
      </c>
      <c r="E126" s="85"/>
      <c r="F126" s="294"/>
      <c r="G126" s="294"/>
    </row>
    <row r="127" spans="1:7" s="55" customFormat="1" ht="24" customHeight="1" hidden="1">
      <c r="A127" s="259"/>
      <c r="B127" s="29"/>
      <c r="C127" s="156"/>
      <c r="D127" s="28" t="s">
        <v>225</v>
      </c>
      <c r="E127" s="35"/>
      <c r="F127" s="297"/>
      <c r="G127" s="298"/>
    </row>
    <row r="128" spans="1:7" s="55" customFormat="1" ht="14.25" customHeight="1">
      <c r="A128" s="259"/>
      <c r="B128" s="29"/>
      <c r="C128" s="291">
        <v>4440</v>
      </c>
      <c r="D128" s="285" t="s">
        <v>284</v>
      </c>
      <c r="E128" s="286"/>
      <c r="F128" s="294">
        <f>535+369</f>
        <v>904</v>
      </c>
      <c r="G128" s="294"/>
    </row>
    <row r="129" spans="1:7" s="55" customFormat="1" ht="13.5" customHeight="1">
      <c r="A129" s="259"/>
      <c r="B129" s="29"/>
      <c r="C129" s="274"/>
      <c r="D129" s="31" t="s">
        <v>37</v>
      </c>
      <c r="E129" s="72">
        <v>-535</v>
      </c>
      <c r="F129" s="295"/>
      <c r="G129" s="295"/>
    </row>
    <row r="130" spans="1:7" s="55" customFormat="1" ht="11.25" customHeight="1">
      <c r="A130" s="259"/>
      <c r="B130" s="29"/>
      <c r="C130" s="389"/>
      <c r="D130" s="113" t="s">
        <v>137</v>
      </c>
      <c r="E130" s="146">
        <v>-369</v>
      </c>
      <c r="F130" s="296"/>
      <c r="G130" s="296"/>
    </row>
    <row r="131" spans="1:9" s="55" customFormat="1" ht="15" customHeight="1">
      <c r="A131" s="259"/>
      <c r="B131" s="49"/>
      <c r="C131" s="269" t="s">
        <v>50</v>
      </c>
      <c r="D131" s="269"/>
      <c r="E131" s="270"/>
      <c r="F131" s="43">
        <f>SUM(F89:F130)</f>
        <v>18469</v>
      </c>
      <c r="G131" s="43">
        <f>SUM(G89:G130)</f>
        <v>18469</v>
      </c>
      <c r="I131" s="141"/>
    </row>
    <row r="132" spans="1:7" s="55" customFormat="1" ht="15" customHeight="1" hidden="1">
      <c r="A132" s="259"/>
      <c r="B132" s="305">
        <v>80110</v>
      </c>
      <c r="C132" s="305">
        <v>3020</v>
      </c>
      <c r="D132" s="28" t="s">
        <v>41</v>
      </c>
      <c r="E132" s="34"/>
      <c r="F132" s="294">
        <v>0</v>
      </c>
      <c r="G132" s="294">
        <v>0</v>
      </c>
    </row>
    <row r="133" spans="1:7" s="55" customFormat="1" ht="15" customHeight="1" hidden="1">
      <c r="A133" s="259"/>
      <c r="B133" s="282"/>
      <c r="C133" s="289"/>
      <c r="D133" s="28" t="s">
        <v>37</v>
      </c>
      <c r="E133" s="32"/>
      <c r="F133" s="288"/>
      <c r="G133" s="288"/>
    </row>
    <row r="134" spans="1:7" s="55" customFormat="1" ht="15" customHeight="1" hidden="1">
      <c r="A134" s="259"/>
      <c r="B134" s="282"/>
      <c r="C134" s="289"/>
      <c r="D134" s="28" t="s">
        <v>38</v>
      </c>
      <c r="E134" s="32"/>
      <c r="F134" s="288"/>
      <c r="G134" s="288"/>
    </row>
    <row r="135" spans="1:7" s="55" customFormat="1" ht="15" customHeight="1" hidden="1">
      <c r="A135" s="259"/>
      <c r="B135" s="282"/>
      <c r="C135" s="306"/>
      <c r="D135" s="28" t="s">
        <v>39</v>
      </c>
      <c r="E135" s="32"/>
      <c r="F135" s="300"/>
      <c r="G135" s="300"/>
    </row>
    <row r="136" spans="1:7" s="55" customFormat="1" ht="15" customHeight="1">
      <c r="A136" s="259"/>
      <c r="B136" s="282"/>
      <c r="C136" s="305">
        <v>4010</v>
      </c>
      <c r="D136" s="28" t="s">
        <v>42</v>
      </c>
      <c r="E136" s="34"/>
      <c r="F136" s="294">
        <f>SUM(F137:F137)</f>
        <v>0</v>
      </c>
      <c r="G136" s="294">
        <v>26000</v>
      </c>
    </row>
    <row r="137" spans="1:7" s="55" customFormat="1" ht="11.25" customHeight="1">
      <c r="A137" s="259"/>
      <c r="B137" s="282"/>
      <c r="C137" s="306"/>
      <c r="D137" s="28" t="s">
        <v>39</v>
      </c>
      <c r="E137" s="32">
        <v>26000</v>
      </c>
      <c r="F137" s="300"/>
      <c r="G137" s="300"/>
    </row>
    <row r="138" spans="1:7" s="55" customFormat="1" ht="15" customHeight="1" hidden="1">
      <c r="A138" s="259"/>
      <c r="B138" s="282"/>
      <c r="C138" s="305">
        <v>4040</v>
      </c>
      <c r="D138" s="28" t="s">
        <v>52</v>
      </c>
      <c r="E138" s="34"/>
      <c r="F138" s="252">
        <v>0</v>
      </c>
      <c r="G138" s="135"/>
    </row>
    <row r="139" spans="1:7" s="55" customFormat="1" ht="15" customHeight="1" hidden="1">
      <c r="A139" s="259"/>
      <c r="B139" s="282"/>
      <c r="C139" s="289"/>
      <c r="D139" s="28" t="s">
        <v>38</v>
      </c>
      <c r="E139" s="32"/>
      <c r="F139" s="253"/>
      <c r="G139" s="135"/>
    </row>
    <row r="140" spans="1:7" s="55" customFormat="1" ht="15" customHeight="1">
      <c r="A140" s="259"/>
      <c r="B140" s="282"/>
      <c r="C140" s="305">
        <v>4110</v>
      </c>
      <c r="D140" s="28" t="s">
        <v>43</v>
      </c>
      <c r="E140" s="34"/>
      <c r="F140" s="294">
        <v>800</v>
      </c>
      <c r="G140" s="294">
        <v>0</v>
      </c>
    </row>
    <row r="141" spans="1:7" s="55" customFormat="1" ht="15" customHeight="1">
      <c r="A141" s="259"/>
      <c r="B141" s="282"/>
      <c r="C141" s="289"/>
      <c r="D141" s="28" t="s">
        <v>37</v>
      </c>
      <c r="E141" s="32">
        <v>-2900</v>
      </c>
      <c r="F141" s="288"/>
      <c r="G141" s="288"/>
    </row>
    <row r="142" spans="1:7" s="55" customFormat="1" ht="15" customHeight="1" hidden="1">
      <c r="A142" s="259"/>
      <c r="B142" s="282"/>
      <c r="C142" s="289"/>
      <c r="D142" s="28" t="s">
        <v>38</v>
      </c>
      <c r="E142" s="32"/>
      <c r="F142" s="288"/>
      <c r="G142" s="288"/>
    </row>
    <row r="143" spans="1:7" s="55" customFormat="1" ht="15" customHeight="1">
      <c r="A143" s="259"/>
      <c r="B143" s="282"/>
      <c r="C143" s="306"/>
      <c r="D143" s="28" t="s">
        <v>39</v>
      </c>
      <c r="E143" s="32">
        <v>2100</v>
      </c>
      <c r="F143" s="300"/>
      <c r="G143" s="300"/>
    </row>
    <row r="144" spans="1:7" s="55" customFormat="1" ht="15" customHeight="1">
      <c r="A144" s="259"/>
      <c r="B144" s="282"/>
      <c r="C144" s="305">
        <v>4120</v>
      </c>
      <c r="D144" s="28" t="s">
        <v>44</v>
      </c>
      <c r="E144" s="34"/>
      <c r="F144" s="294">
        <f>SUM(F145:F146)</f>
        <v>0</v>
      </c>
      <c r="G144" s="294">
        <f>SUM(E145+E146)</f>
        <v>3500</v>
      </c>
    </row>
    <row r="145" spans="1:7" s="55" customFormat="1" ht="15" customHeight="1">
      <c r="A145" s="259"/>
      <c r="B145" s="282"/>
      <c r="C145" s="289"/>
      <c r="D145" s="28" t="s">
        <v>37</v>
      </c>
      <c r="E145" s="32">
        <v>2900</v>
      </c>
      <c r="F145" s="288"/>
      <c r="G145" s="288"/>
    </row>
    <row r="146" spans="1:7" s="55" customFormat="1" ht="15" customHeight="1">
      <c r="A146" s="259"/>
      <c r="B146" s="282"/>
      <c r="C146" s="306"/>
      <c r="D146" s="28" t="s">
        <v>39</v>
      </c>
      <c r="E146" s="32">
        <v>600</v>
      </c>
      <c r="F146" s="300"/>
      <c r="G146" s="300"/>
    </row>
    <row r="147" spans="1:7" s="55" customFormat="1" ht="15" customHeight="1">
      <c r="A147" s="259"/>
      <c r="B147" s="282"/>
      <c r="C147" s="305">
        <v>4140</v>
      </c>
      <c r="D147" s="28" t="s">
        <v>40</v>
      </c>
      <c r="E147" s="34"/>
      <c r="F147" s="294">
        <v>3000</v>
      </c>
      <c r="G147" s="294"/>
    </row>
    <row r="148" spans="1:7" s="55" customFormat="1" ht="15" customHeight="1">
      <c r="A148" s="259"/>
      <c r="B148" s="282"/>
      <c r="C148" s="289"/>
      <c r="D148" s="28" t="s">
        <v>137</v>
      </c>
      <c r="E148" s="32">
        <v>-3000</v>
      </c>
      <c r="F148" s="288"/>
      <c r="G148" s="288"/>
    </row>
    <row r="149" spans="1:7" s="55" customFormat="1" ht="15" customHeight="1" hidden="1">
      <c r="A149" s="259"/>
      <c r="B149" s="282"/>
      <c r="C149" s="306"/>
      <c r="D149" s="28" t="s">
        <v>163</v>
      </c>
      <c r="E149" s="32">
        <v>0</v>
      </c>
      <c r="F149" s="300"/>
      <c r="G149" s="300"/>
    </row>
    <row r="150" spans="1:7" s="55" customFormat="1" ht="15" customHeight="1" hidden="1">
      <c r="A150" s="259"/>
      <c r="B150" s="282"/>
      <c r="C150" s="305">
        <v>4170</v>
      </c>
      <c r="D150" s="283" t="s">
        <v>61</v>
      </c>
      <c r="E150" s="284"/>
      <c r="F150" s="294"/>
      <c r="G150" s="294"/>
    </row>
    <row r="151" spans="1:7" s="55" customFormat="1" ht="21.75" customHeight="1" hidden="1">
      <c r="A151" s="259"/>
      <c r="B151" s="282"/>
      <c r="C151" s="289"/>
      <c r="D151" s="28" t="s">
        <v>203</v>
      </c>
      <c r="E151" s="32"/>
      <c r="F151" s="288"/>
      <c r="G151" s="288"/>
    </row>
    <row r="152" spans="1:7" s="55" customFormat="1" ht="13.5" customHeight="1" hidden="1">
      <c r="A152" s="259"/>
      <c r="B152" s="282"/>
      <c r="C152" s="306"/>
      <c r="D152" s="28" t="s">
        <v>202</v>
      </c>
      <c r="E152" s="32"/>
      <c r="F152" s="300"/>
      <c r="G152" s="300"/>
    </row>
    <row r="153" spans="1:7" s="55" customFormat="1" ht="15" customHeight="1">
      <c r="A153" s="259"/>
      <c r="B153" s="282"/>
      <c r="C153" s="305">
        <v>4210</v>
      </c>
      <c r="D153" s="287" t="s">
        <v>11</v>
      </c>
      <c r="E153" s="287"/>
      <c r="F153" s="299"/>
      <c r="G153" s="307">
        <v>3000</v>
      </c>
    </row>
    <row r="154" spans="1:7" s="55" customFormat="1" ht="15" customHeight="1">
      <c r="A154" s="259"/>
      <c r="B154" s="282"/>
      <c r="C154" s="289"/>
      <c r="D154" s="28" t="s">
        <v>39</v>
      </c>
      <c r="E154" s="32">
        <v>3000</v>
      </c>
      <c r="F154" s="301"/>
      <c r="G154" s="299"/>
    </row>
    <row r="155" spans="1:7" s="55" customFormat="1" ht="15" customHeight="1">
      <c r="A155" s="259"/>
      <c r="B155" s="282"/>
      <c r="C155" s="305">
        <v>4240</v>
      </c>
      <c r="D155" s="287" t="s">
        <v>46</v>
      </c>
      <c r="E155" s="287"/>
      <c r="F155" s="294"/>
      <c r="G155" s="294">
        <v>2000</v>
      </c>
    </row>
    <row r="156" spans="1:7" s="55" customFormat="1" ht="13.5" customHeight="1">
      <c r="A156" s="259"/>
      <c r="B156" s="282"/>
      <c r="C156" s="289"/>
      <c r="D156" s="28" t="s">
        <v>38</v>
      </c>
      <c r="E156" s="32">
        <v>2000</v>
      </c>
      <c r="F156" s="295"/>
      <c r="G156" s="295"/>
    </row>
    <row r="157" spans="1:7" s="55" customFormat="1" ht="23.25" customHeight="1" hidden="1">
      <c r="A157" s="259"/>
      <c r="B157" s="282"/>
      <c r="C157" s="282"/>
      <c r="D157" s="31" t="s">
        <v>170</v>
      </c>
      <c r="E157" s="35"/>
      <c r="F157" s="266"/>
      <c r="G157" s="266"/>
    </row>
    <row r="158" spans="1:7" s="55" customFormat="1" ht="34.5" customHeight="1" hidden="1">
      <c r="A158" s="259"/>
      <c r="B158" s="282"/>
      <c r="C158" s="290"/>
      <c r="D158" s="113" t="s">
        <v>164</v>
      </c>
      <c r="E158" s="32"/>
      <c r="F158" s="271"/>
      <c r="G158" s="271"/>
    </row>
    <row r="159" spans="1:7" s="55" customFormat="1" ht="13.5" customHeight="1" hidden="1">
      <c r="A159" s="259"/>
      <c r="B159" s="282"/>
      <c r="C159" s="305">
        <v>4280</v>
      </c>
      <c r="D159" s="113" t="s">
        <v>49</v>
      </c>
      <c r="E159" s="35"/>
      <c r="F159" s="294"/>
      <c r="G159" s="294"/>
    </row>
    <row r="160" spans="1:7" s="55" customFormat="1" ht="15" customHeight="1" hidden="1">
      <c r="A160" s="259"/>
      <c r="B160" s="282"/>
      <c r="C160" s="306"/>
      <c r="D160" s="28" t="s">
        <v>149</v>
      </c>
      <c r="E160" s="32"/>
      <c r="F160" s="296"/>
      <c r="G160" s="296"/>
    </row>
    <row r="161" spans="1:7" s="55" customFormat="1" ht="12" customHeight="1">
      <c r="A161" s="259"/>
      <c r="B161" s="282"/>
      <c r="C161" s="291">
        <v>4420</v>
      </c>
      <c r="D161" s="283" t="s">
        <v>45</v>
      </c>
      <c r="E161" s="265"/>
      <c r="F161" s="299">
        <v>2000</v>
      </c>
      <c r="G161" s="299"/>
    </row>
    <row r="162" spans="1:7" s="55" customFormat="1" ht="13.5" customHeight="1">
      <c r="A162" s="259"/>
      <c r="B162" s="282"/>
      <c r="C162" s="289"/>
      <c r="D162" s="31" t="s">
        <v>38</v>
      </c>
      <c r="E162" s="32">
        <v>-2000</v>
      </c>
      <c r="F162" s="301"/>
      <c r="G162" s="301"/>
    </row>
    <row r="163" spans="1:7" s="55" customFormat="1" ht="23.25" customHeight="1" hidden="1">
      <c r="A163" s="259"/>
      <c r="B163" s="282"/>
      <c r="C163" s="290"/>
      <c r="D163" s="31" t="s">
        <v>186</v>
      </c>
      <c r="E163" s="32"/>
      <c r="F163" s="300"/>
      <c r="G163" s="300"/>
    </row>
    <row r="164" spans="1:7" s="55" customFormat="1" ht="12" customHeight="1">
      <c r="A164" s="259"/>
      <c r="B164" s="282"/>
      <c r="C164" s="185">
        <v>4440</v>
      </c>
      <c r="D164" s="285" t="s">
        <v>284</v>
      </c>
      <c r="E164" s="286"/>
      <c r="F164" s="299">
        <f>4854+1738-4448</f>
        <v>2144</v>
      </c>
      <c r="G164" s="299"/>
    </row>
    <row r="165" spans="1:7" s="55" customFormat="1" ht="12.75" customHeight="1">
      <c r="A165" s="259"/>
      <c r="B165" s="282"/>
      <c r="C165" s="49"/>
      <c r="D165" s="31" t="s">
        <v>38</v>
      </c>
      <c r="E165" s="32">
        <v>-4854</v>
      </c>
      <c r="F165" s="301"/>
      <c r="G165" s="301"/>
    </row>
    <row r="166" spans="1:7" s="55" customFormat="1" ht="12.75" customHeight="1">
      <c r="A166" s="259"/>
      <c r="B166" s="282"/>
      <c r="C166" s="189"/>
      <c r="D166" s="31" t="s">
        <v>37</v>
      </c>
      <c r="E166" s="32">
        <v>-1738</v>
      </c>
      <c r="F166" s="301"/>
      <c r="G166" s="301"/>
    </row>
    <row r="167" spans="1:7" s="55" customFormat="1" ht="11.25" customHeight="1">
      <c r="A167" s="259"/>
      <c r="B167" s="282"/>
      <c r="C167" s="189"/>
      <c r="D167" s="31" t="s">
        <v>39</v>
      </c>
      <c r="E167" s="35">
        <v>4448</v>
      </c>
      <c r="F167" s="301"/>
      <c r="G167" s="301"/>
    </row>
    <row r="168" spans="1:9" s="55" customFormat="1" ht="12" customHeight="1">
      <c r="A168" s="259"/>
      <c r="B168" s="49"/>
      <c r="C168" s="269" t="s">
        <v>12</v>
      </c>
      <c r="D168" s="269"/>
      <c r="E168" s="270"/>
      <c r="F168" s="43">
        <f>SUM(F136+F140+F144+F147+F153+F155+F161+F164)</f>
        <v>7944</v>
      </c>
      <c r="G168" s="43">
        <f>SUM(G136+G140+G144+G147+G153+G155+G161+G164)</f>
        <v>34500</v>
      </c>
      <c r="I168" s="141"/>
    </row>
    <row r="169" spans="1:9" s="55" customFormat="1" ht="15" customHeight="1">
      <c r="A169" s="259"/>
      <c r="B169" s="305">
        <v>80114</v>
      </c>
      <c r="C169" s="27">
        <v>4010</v>
      </c>
      <c r="D169" s="40" t="s">
        <v>183</v>
      </c>
      <c r="E169" s="155"/>
      <c r="F169" s="154"/>
      <c r="G169" s="154">
        <v>2500</v>
      </c>
      <c r="I169" s="141"/>
    </row>
    <row r="170" spans="1:9" s="55" customFormat="1" ht="14.25" customHeight="1">
      <c r="A170" s="259"/>
      <c r="B170" s="289"/>
      <c r="C170" s="49">
        <v>4110</v>
      </c>
      <c r="D170" s="283" t="s">
        <v>278</v>
      </c>
      <c r="E170" s="284"/>
      <c r="F170" s="154">
        <v>4500</v>
      </c>
      <c r="G170" s="154"/>
      <c r="I170" s="141"/>
    </row>
    <row r="171" spans="1:9" s="55" customFormat="1" ht="13.5" customHeight="1">
      <c r="A171" s="259"/>
      <c r="B171" s="289"/>
      <c r="C171" s="27">
        <v>4210</v>
      </c>
      <c r="D171" s="287" t="s">
        <v>282</v>
      </c>
      <c r="E171" s="287"/>
      <c r="F171" s="154"/>
      <c r="G171" s="154">
        <f>4291+300-500</f>
        <v>4091</v>
      </c>
      <c r="I171" s="141"/>
    </row>
    <row r="172" spans="1:9" s="55" customFormat="1" ht="11.25" customHeight="1">
      <c r="A172" s="259"/>
      <c r="B172" s="289"/>
      <c r="C172" s="27">
        <v>4410</v>
      </c>
      <c r="D172" s="387" t="s">
        <v>171</v>
      </c>
      <c r="E172" s="388"/>
      <c r="F172" s="154"/>
      <c r="G172" s="154">
        <v>200</v>
      </c>
      <c r="I172" s="141"/>
    </row>
    <row r="173" spans="1:9" s="55" customFormat="1" ht="12.75" customHeight="1">
      <c r="A173" s="259"/>
      <c r="B173" s="289"/>
      <c r="C173" s="188">
        <v>4430</v>
      </c>
      <c r="D173" s="387" t="s">
        <v>283</v>
      </c>
      <c r="E173" s="388"/>
      <c r="F173" s="154">
        <v>2000</v>
      </c>
      <c r="G173" s="154"/>
      <c r="I173" s="141"/>
    </row>
    <row r="174" spans="1:9" s="55" customFormat="1" ht="14.25" customHeight="1">
      <c r="A174" s="259"/>
      <c r="B174" s="306"/>
      <c r="C174" s="185">
        <v>4440</v>
      </c>
      <c r="D174" s="285" t="s">
        <v>284</v>
      </c>
      <c r="E174" s="286"/>
      <c r="F174" s="154">
        <v>291</v>
      </c>
      <c r="G174" s="154"/>
      <c r="I174" s="141"/>
    </row>
    <row r="175" spans="1:9" s="55" customFormat="1" ht="22.5" customHeight="1">
      <c r="A175" s="259"/>
      <c r="B175" s="27"/>
      <c r="C175" s="160"/>
      <c r="D175" s="292" t="s">
        <v>102</v>
      </c>
      <c r="E175" s="260"/>
      <c r="F175" s="142">
        <f>SUM(F169+F170+F171+F172+F173+F174)</f>
        <v>6791</v>
      </c>
      <c r="G175" s="142">
        <f>SUM(G169+G170+G171+G172+G173+G174)</f>
        <v>6791</v>
      </c>
      <c r="I175" s="141"/>
    </row>
    <row r="176" spans="1:7" s="55" customFormat="1" ht="15" customHeight="1">
      <c r="A176" s="259"/>
      <c r="B176" s="305">
        <v>80120</v>
      </c>
      <c r="C176" s="305">
        <v>4210</v>
      </c>
      <c r="D176" s="287" t="s">
        <v>11</v>
      </c>
      <c r="E176" s="287"/>
      <c r="F176" s="294"/>
      <c r="G176" s="294">
        <v>1700</v>
      </c>
    </row>
    <row r="177" spans="1:7" s="55" customFormat="1" ht="10.5" customHeight="1" hidden="1">
      <c r="A177" s="259"/>
      <c r="B177" s="282"/>
      <c r="C177" s="289"/>
      <c r="D177" s="31" t="s">
        <v>285</v>
      </c>
      <c r="E177" s="32"/>
      <c r="F177" s="288"/>
      <c r="G177" s="288"/>
    </row>
    <row r="178" spans="1:7" s="55" customFormat="1" ht="15" customHeight="1" hidden="1">
      <c r="A178" s="259"/>
      <c r="B178" s="282"/>
      <c r="C178" s="305">
        <v>4240</v>
      </c>
      <c r="D178" s="287" t="s">
        <v>46</v>
      </c>
      <c r="E178" s="287"/>
      <c r="F178" s="294"/>
      <c r="G178" s="294"/>
    </row>
    <row r="179" spans="1:7" s="55" customFormat="1" ht="22.5" customHeight="1" hidden="1">
      <c r="A179" s="259"/>
      <c r="B179" s="282"/>
      <c r="C179" s="289"/>
      <c r="D179" s="28" t="s">
        <v>154</v>
      </c>
      <c r="E179" s="32"/>
      <c r="F179" s="288"/>
      <c r="G179" s="288"/>
    </row>
    <row r="180" spans="1:7" s="55" customFormat="1" ht="15" customHeight="1">
      <c r="A180" s="259"/>
      <c r="B180" s="282"/>
      <c r="C180" s="305">
        <v>4280</v>
      </c>
      <c r="D180" s="287" t="s">
        <v>49</v>
      </c>
      <c r="E180" s="287"/>
      <c r="F180" s="299">
        <v>1700</v>
      </c>
      <c r="G180" s="307"/>
    </row>
    <row r="181" spans="1:7" s="55" customFormat="1" ht="11.25" customHeight="1" hidden="1">
      <c r="A181" s="259"/>
      <c r="B181" s="282"/>
      <c r="C181" s="306"/>
      <c r="D181" s="31" t="s">
        <v>285</v>
      </c>
      <c r="E181" s="114"/>
      <c r="F181" s="302"/>
      <c r="G181" s="299"/>
    </row>
    <row r="182" spans="1:7" s="55" customFormat="1" ht="13.5" customHeight="1">
      <c r="A182" s="259"/>
      <c r="B182" s="282"/>
      <c r="C182" s="291">
        <v>4440</v>
      </c>
      <c r="D182" s="285" t="s">
        <v>284</v>
      </c>
      <c r="E182" s="286"/>
      <c r="F182" s="299">
        <v>655</v>
      </c>
      <c r="G182" s="299"/>
    </row>
    <row r="183" spans="1:7" s="55" customFormat="1" ht="15" customHeight="1" hidden="1">
      <c r="A183" s="259"/>
      <c r="B183" s="282"/>
      <c r="C183" s="238"/>
      <c r="D183" s="31" t="s">
        <v>38</v>
      </c>
      <c r="E183" s="32"/>
      <c r="F183" s="301"/>
      <c r="G183" s="301"/>
    </row>
    <row r="184" spans="1:7" s="55" customFormat="1" ht="15" customHeight="1">
      <c r="A184" s="259"/>
      <c r="B184" s="49"/>
      <c r="C184" s="269" t="s">
        <v>13</v>
      </c>
      <c r="D184" s="269"/>
      <c r="E184" s="270"/>
      <c r="F184" s="43">
        <f>SUM(F176:F183)</f>
        <v>2355</v>
      </c>
      <c r="G184" s="43">
        <f>SUM(G176:G183)</f>
        <v>1700</v>
      </c>
    </row>
    <row r="185" spans="1:8" s="55" customFormat="1" ht="15" customHeight="1">
      <c r="A185" s="56">
        <v>801</v>
      </c>
      <c r="B185" s="257" t="s">
        <v>7</v>
      </c>
      <c r="C185" s="257"/>
      <c r="D185" s="257"/>
      <c r="E185" s="257"/>
      <c r="F185" s="44">
        <f>SUM(F62+F74+F131+F168+F175+F184)</f>
        <v>71833</v>
      </c>
      <c r="G185" s="44">
        <f>SUM(G62+G74+G131+G168+G175+G184)</f>
        <v>71833</v>
      </c>
      <c r="H185" s="44" t="e">
        <f>SUM(H62+H168+#REF!+H131+H175+#REF!)</f>
        <v>#REF!</v>
      </c>
    </row>
    <row r="186" spans="1:8" s="55" customFormat="1" ht="15" customHeight="1">
      <c r="A186" s="348">
        <v>854</v>
      </c>
      <c r="B186" s="305">
        <v>85401</v>
      </c>
      <c r="C186" s="305">
        <v>4010</v>
      </c>
      <c r="D186" s="40" t="s">
        <v>183</v>
      </c>
      <c r="E186" s="192"/>
      <c r="F186" s="294"/>
      <c r="G186" s="294">
        <f>SUM(E187)</f>
        <v>5900</v>
      </c>
      <c r="H186" s="193"/>
    </row>
    <row r="187" spans="1:8" s="55" customFormat="1" ht="13.5" customHeight="1">
      <c r="A187" s="349"/>
      <c r="B187" s="282"/>
      <c r="C187" s="239"/>
      <c r="D187" s="46" t="s">
        <v>37</v>
      </c>
      <c r="E187" s="36">
        <v>5900</v>
      </c>
      <c r="F187" s="296"/>
      <c r="G187" s="296"/>
      <c r="H187" s="193"/>
    </row>
    <row r="188" spans="1:8" s="55" customFormat="1" ht="15" customHeight="1">
      <c r="A188" s="349"/>
      <c r="B188" s="282"/>
      <c r="C188" s="305">
        <v>4110</v>
      </c>
      <c r="D188" s="283" t="s">
        <v>278</v>
      </c>
      <c r="E188" s="284"/>
      <c r="F188" s="294"/>
      <c r="G188" s="294">
        <v>500</v>
      </c>
      <c r="H188" s="193"/>
    </row>
    <row r="189" spans="1:8" s="55" customFormat="1" ht="12" customHeight="1">
      <c r="A189" s="349"/>
      <c r="B189" s="282"/>
      <c r="C189" s="239"/>
      <c r="D189" s="46" t="s">
        <v>37</v>
      </c>
      <c r="E189" s="194">
        <v>500</v>
      </c>
      <c r="F189" s="296"/>
      <c r="G189" s="296"/>
      <c r="H189" s="193"/>
    </row>
    <row r="190" spans="1:8" s="55" customFormat="1" ht="15" customHeight="1">
      <c r="A190" s="349"/>
      <c r="B190" s="282"/>
      <c r="C190" s="305">
        <v>4120</v>
      </c>
      <c r="D190" s="28" t="s">
        <v>44</v>
      </c>
      <c r="E190" s="71"/>
      <c r="F190" s="294"/>
      <c r="G190" s="294">
        <f>SUM(E191)</f>
        <v>200</v>
      </c>
      <c r="H190" s="193"/>
    </row>
    <row r="191" spans="1:8" s="55" customFormat="1" ht="11.25" customHeight="1">
      <c r="A191" s="349"/>
      <c r="B191" s="282"/>
      <c r="C191" s="239"/>
      <c r="D191" s="46" t="s">
        <v>37</v>
      </c>
      <c r="E191" s="36">
        <v>200</v>
      </c>
      <c r="F191" s="296"/>
      <c r="G191" s="296"/>
      <c r="H191" s="193"/>
    </row>
    <row r="192" spans="1:8" s="55" customFormat="1" ht="15" customHeight="1">
      <c r="A192" s="350"/>
      <c r="B192" s="282"/>
      <c r="C192" s="305">
        <v>4210</v>
      </c>
      <c r="D192" s="287" t="s">
        <v>11</v>
      </c>
      <c r="E192" s="287"/>
      <c r="F192" s="294"/>
      <c r="G192" s="294">
        <f>88+51+2192</f>
        <v>2331</v>
      </c>
      <c r="H192" s="193"/>
    </row>
    <row r="193" spans="1:8" s="55" customFormat="1" ht="15" customHeight="1">
      <c r="A193" s="350"/>
      <c r="B193" s="282"/>
      <c r="C193" s="238"/>
      <c r="D193" s="46" t="s">
        <v>38</v>
      </c>
      <c r="E193" s="146">
        <v>2192</v>
      </c>
      <c r="F193" s="295"/>
      <c r="G193" s="295"/>
      <c r="H193" s="193"/>
    </row>
    <row r="194" spans="1:8" s="55" customFormat="1" ht="15" customHeight="1">
      <c r="A194" s="350"/>
      <c r="B194" s="282"/>
      <c r="C194" s="238"/>
      <c r="D194" s="46" t="s">
        <v>37</v>
      </c>
      <c r="E194" s="146">
        <v>88</v>
      </c>
      <c r="F194" s="295"/>
      <c r="G194" s="295"/>
      <c r="H194" s="193"/>
    </row>
    <row r="195" spans="1:8" s="55" customFormat="1" ht="15" customHeight="1">
      <c r="A195" s="350"/>
      <c r="B195" s="282"/>
      <c r="C195" s="239"/>
      <c r="D195" s="31" t="s">
        <v>39</v>
      </c>
      <c r="E195" s="72">
        <v>51</v>
      </c>
      <c r="F195" s="296"/>
      <c r="G195" s="296"/>
      <c r="H195" s="193"/>
    </row>
    <row r="196" spans="1:7" s="86" customFormat="1" ht="15" customHeight="1">
      <c r="A196" s="338"/>
      <c r="B196" s="238"/>
      <c r="C196" s="291">
        <v>4440</v>
      </c>
      <c r="D196" s="285" t="s">
        <v>60</v>
      </c>
      <c r="E196" s="286"/>
      <c r="F196" s="294">
        <f>2192+88+51</f>
        <v>2331</v>
      </c>
      <c r="G196" s="294"/>
    </row>
    <row r="197" spans="1:7" s="86" customFormat="1" ht="15" customHeight="1">
      <c r="A197" s="338"/>
      <c r="B197" s="238"/>
      <c r="C197" s="274"/>
      <c r="D197" s="31" t="s">
        <v>38</v>
      </c>
      <c r="E197" s="71">
        <v>-2192</v>
      </c>
      <c r="F197" s="331"/>
      <c r="G197" s="331"/>
    </row>
    <row r="198" spans="1:7" s="86" customFormat="1" ht="15" customHeight="1">
      <c r="A198" s="338"/>
      <c r="B198" s="238"/>
      <c r="C198" s="274"/>
      <c r="D198" s="46" t="s">
        <v>37</v>
      </c>
      <c r="E198" s="36">
        <v>-88</v>
      </c>
      <c r="F198" s="331"/>
      <c r="G198" s="331"/>
    </row>
    <row r="199" spans="1:7" s="86" customFormat="1" ht="15" customHeight="1">
      <c r="A199" s="339"/>
      <c r="B199" s="239"/>
      <c r="C199" s="289"/>
      <c r="D199" s="31" t="s">
        <v>39</v>
      </c>
      <c r="E199" s="36">
        <v>-51</v>
      </c>
      <c r="F199" s="298"/>
      <c r="G199" s="298"/>
    </row>
    <row r="200" spans="1:7" s="86" customFormat="1" ht="14.25" customHeight="1">
      <c r="A200" s="190"/>
      <c r="B200" s="292" t="s">
        <v>129</v>
      </c>
      <c r="C200" s="267"/>
      <c r="D200" s="267"/>
      <c r="E200" s="268"/>
      <c r="F200" s="67">
        <f>SUM(F186:F199)</f>
        <v>2331</v>
      </c>
      <c r="G200" s="67">
        <f>SUM(G186:G199)</f>
        <v>8931</v>
      </c>
    </row>
    <row r="201" spans="1:7" s="86" customFormat="1" ht="15" customHeight="1">
      <c r="A201" s="348">
        <v>854</v>
      </c>
      <c r="B201" s="305">
        <v>85415</v>
      </c>
      <c r="C201" s="305">
        <v>3260</v>
      </c>
      <c r="D201" s="28" t="s">
        <v>66</v>
      </c>
      <c r="E201" s="34"/>
      <c r="F201" s="294">
        <v>6600</v>
      </c>
      <c r="G201" s="294">
        <v>0</v>
      </c>
    </row>
    <row r="202" spans="1:7" s="86" customFormat="1" ht="15" customHeight="1">
      <c r="A202" s="349"/>
      <c r="B202" s="289"/>
      <c r="C202" s="289"/>
      <c r="D202" s="28" t="s">
        <v>279</v>
      </c>
      <c r="E202" s="36">
        <v>-5000</v>
      </c>
      <c r="F202" s="295"/>
      <c r="G202" s="295"/>
    </row>
    <row r="203" spans="1:7" s="86" customFormat="1" ht="15" customHeight="1">
      <c r="A203" s="352"/>
      <c r="B203" s="289"/>
      <c r="C203" s="289"/>
      <c r="D203" s="28" t="s">
        <v>280</v>
      </c>
      <c r="E203" s="36">
        <v>-1600</v>
      </c>
      <c r="F203" s="382"/>
      <c r="G203" s="382"/>
    </row>
    <row r="204" spans="1:7" s="86" customFormat="1" ht="15" customHeight="1">
      <c r="A204" s="191"/>
      <c r="B204" s="49"/>
      <c r="C204" s="269" t="s">
        <v>118</v>
      </c>
      <c r="D204" s="269"/>
      <c r="E204" s="270"/>
      <c r="F204" s="43">
        <f>SUM(F201:F203)</f>
        <v>6600</v>
      </c>
      <c r="G204" s="43">
        <f>SUM(G201:G203)</f>
        <v>0</v>
      </c>
    </row>
    <row r="205" spans="1:8" s="86" customFormat="1" ht="15" customHeight="1">
      <c r="A205" s="56">
        <v>854</v>
      </c>
      <c r="B205" s="257" t="s">
        <v>119</v>
      </c>
      <c r="C205" s="257"/>
      <c r="D205" s="257"/>
      <c r="E205" s="257"/>
      <c r="F205" s="44">
        <f>SUM(F200+F204)</f>
        <v>8931</v>
      </c>
      <c r="G205" s="44">
        <f>SUM(G200+G204)</f>
        <v>8931</v>
      </c>
      <c r="H205" s="92"/>
    </row>
    <row r="206" spans="1:7" s="82" customFormat="1" ht="15" customHeight="1">
      <c r="A206" s="254" t="s">
        <v>51</v>
      </c>
      <c r="B206" s="255"/>
      <c r="C206" s="255"/>
      <c r="D206" s="255"/>
      <c r="E206" s="256"/>
      <c r="F206" s="53">
        <f>SUM(F185+F205)</f>
        <v>80764</v>
      </c>
      <c r="G206" s="53">
        <f>SUM(G185+G205)</f>
        <v>80764</v>
      </c>
    </row>
    <row r="207" spans="1:7" ht="26.25" customHeight="1">
      <c r="A207" s="342" t="s">
        <v>286</v>
      </c>
      <c r="B207" s="343"/>
      <c r="C207" s="343"/>
      <c r="D207" s="343"/>
      <c r="E207" s="343"/>
      <c r="F207" s="343"/>
      <c r="G207" s="343"/>
    </row>
    <row r="208" spans="1:7" ht="39.75" customHeight="1">
      <c r="A208" s="210" t="s">
        <v>287</v>
      </c>
      <c r="B208" s="210"/>
      <c r="C208" s="210"/>
      <c r="D208" s="210"/>
      <c r="E208" s="210"/>
      <c r="F208" s="210"/>
      <c r="G208" s="210"/>
    </row>
    <row r="209" spans="1:7" ht="11.25">
      <c r="A209" s="272"/>
      <c r="B209" s="272"/>
      <c r="C209" s="272"/>
      <c r="D209" s="272"/>
      <c r="E209" s="272"/>
      <c r="F209" s="272"/>
      <c r="G209" s="272"/>
    </row>
  </sheetData>
  <mergeCells count="229">
    <mergeCell ref="A186:A199"/>
    <mergeCell ref="B186:B199"/>
    <mergeCell ref="D188:E188"/>
    <mergeCell ref="D192:E192"/>
    <mergeCell ref="C192:C195"/>
    <mergeCell ref="C190:C191"/>
    <mergeCell ref="C188:C189"/>
    <mergeCell ref="C186:C187"/>
    <mergeCell ref="C204:E204"/>
    <mergeCell ref="B205:E205"/>
    <mergeCell ref="A206:E206"/>
    <mergeCell ref="D128:E128"/>
    <mergeCell ref="C128:C130"/>
    <mergeCell ref="D170:E170"/>
    <mergeCell ref="D171:E171"/>
    <mergeCell ref="C196:C199"/>
    <mergeCell ref="D196:E196"/>
    <mergeCell ref="D182:E182"/>
    <mergeCell ref="D82:E82"/>
    <mergeCell ref="C87:E87"/>
    <mergeCell ref="C74:E74"/>
    <mergeCell ref="D75:E75"/>
    <mergeCell ref="C77:E77"/>
    <mergeCell ref="D78:E78"/>
    <mergeCell ref="G109:G111"/>
    <mergeCell ref="F109:F111"/>
    <mergeCell ref="G180:G181"/>
    <mergeCell ref="C182:C183"/>
    <mergeCell ref="D174:E174"/>
    <mergeCell ref="D172:E172"/>
    <mergeCell ref="D173:E173"/>
    <mergeCell ref="F128:F130"/>
    <mergeCell ref="G128:G130"/>
    <mergeCell ref="D109:E109"/>
    <mergeCell ref="B185:E185"/>
    <mergeCell ref="C184:E184"/>
    <mergeCell ref="C109:C111"/>
    <mergeCell ref="F196:F199"/>
    <mergeCell ref="B176:B183"/>
    <mergeCell ref="D180:E180"/>
    <mergeCell ref="F180:F181"/>
    <mergeCell ref="F182:F183"/>
    <mergeCell ref="C153:C154"/>
    <mergeCell ref="D153:E153"/>
    <mergeCell ref="G196:G199"/>
    <mergeCell ref="F186:F187"/>
    <mergeCell ref="F188:F189"/>
    <mergeCell ref="F190:F191"/>
    <mergeCell ref="F192:F195"/>
    <mergeCell ref="G186:G187"/>
    <mergeCell ref="G188:G189"/>
    <mergeCell ref="G190:G191"/>
    <mergeCell ref="G192:G195"/>
    <mergeCell ref="G182:G183"/>
    <mergeCell ref="G176:G177"/>
    <mergeCell ref="C178:C179"/>
    <mergeCell ref="D178:E178"/>
    <mergeCell ref="F178:F179"/>
    <mergeCell ref="G178:G179"/>
    <mergeCell ref="C176:C177"/>
    <mergeCell ref="D176:E176"/>
    <mergeCell ref="F176:F177"/>
    <mergeCell ref="C180:C181"/>
    <mergeCell ref="B200:E200"/>
    <mergeCell ref="A201:A203"/>
    <mergeCell ref="B201:B203"/>
    <mergeCell ref="C201:C203"/>
    <mergeCell ref="F201:F203"/>
    <mergeCell ref="G201:G203"/>
    <mergeCell ref="E5:G5"/>
    <mergeCell ref="C65:C66"/>
    <mergeCell ref="C70:C73"/>
    <mergeCell ref="F159:F160"/>
    <mergeCell ref="G159:G160"/>
    <mergeCell ref="C161:C163"/>
    <mergeCell ref="D161:E161"/>
    <mergeCell ref="F161:F163"/>
    <mergeCell ref="A208:G208"/>
    <mergeCell ref="G63:G64"/>
    <mergeCell ref="A207:G207"/>
    <mergeCell ref="A209:G209"/>
    <mergeCell ref="C168:E168"/>
    <mergeCell ref="D175:E175"/>
    <mergeCell ref="D164:E164"/>
    <mergeCell ref="F164:F167"/>
    <mergeCell ref="G164:G167"/>
    <mergeCell ref="C159:C160"/>
    <mergeCell ref="G161:G163"/>
    <mergeCell ref="C155:C158"/>
    <mergeCell ref="D155:E155"/>
    <mergeCell ref="F155:F158"/>
    <mergeCell ref="G155:G158"/>
    <mergeCell ref="F153:F154"/>
    <mergeCell ref="G153:G154"/>
    <mergeCell ref="C147:C149"/>
    <mergeCell ref="F147:F149"/>
    <mergeCell ref="G147:G149"/>
    <mergeCell ref="C150:C152"/>
    <mergeCell ref="D150:E150"/>
    <mergeCell ref="F150:F152"/>
    <mergeCell ref="G150:G152"/>
    <mergeCell ref="G140:G143"/>
    <mergeCell ref="C144:C146"/>
    <mergeCell ref="F144:F146"/>
    <mergeCell ref="G144:G146"/>
    <mergeCell ref="C138:C139"/>
    <mergeCell ref="F138:F139"/>
    <mergeCell ref="C140:C143"/>
    <mergeCell ref="F140:F143"/>
    <mergeCell ref="F126:F127"/>
    <mergeCell ref="G126:G127"/>
    <mergeCell ref="C131:E131"/>
    <mergeCell ref="B132:B167"/>
    <mergeCell ref="C132:C135"/>
    <mergeCell ref="F132:F135"/>
    <mergeCell ref="G132:G135"/>
    <mergeCell ref="C136:C137"/>
    <mergeCell ref="F136:F137"/>
    <mergeCell ref="G136:G137"/>
    <mergeCell ref="C122:C123"/>
    <mergeCell ref="F122:F123"/>
    <mergeCell ref="G122:G123"/>
    <mergeCell ref="C124:C125"/>
    <mergeCell ref="D124:E124"/>
    <mergeCell ref="F124:F125"/>
    <mergeCell ref="G124:G125"/>
    <mergeCell ref="F117:F119"/>
    <mergeCell ref="G117:G119"/>
    <mergeCell ref="C120:C121"/>
    <mergeCell ref="D120:E120"/>
    <mergeCell ref="F120:F121"/>
    <mergeCell ref="G120:G121"/>
    <mergeCell ref="F112:F114"/>
    <mergeCell ref="G112:G114"/>
    <mergeCell ref="C115:C116"/>
    <mergeCell ref="D115:E115"/>
    <mergeCell ref="F115:F116"/>
    <mergeCell ref="G115:G116"/>
    <mergeCell ref="F103:F104"/>
    <mergeCell ref="G103:G104"/>
    <mergeCell ref="C106:C108"/>
    <mergeCell ref="D106:E106"/>
    <mergeCell ref="F106:F108"/>
    <mergeCell ref="G106:G108"/>
    <mergeCell ref="D103:E103"/>
    <mergeCell ref="F97:F100"/>
    <mergeCell ref="G97:G100"/>
    <mergeCell ref="C101:C102"/>
    <mergeCell ref="F101:F102"/>
    <mergeCell ref="G101:G102"/>
    <mergeCell ref="F89:F91"/>
    <mergeCell ref="G89:G91"/>
    <mergeCell ref="C92:C96"/>
    <mergeCell ref="F92:F96"/>
    <mergeCell ref="G92:G96"/>
    <mergeCell ref="B89:B121"/>
    <mergeCell ref="C89:C91"/>
    <mergeCell ref="C97:C100"/>
    <mergeCell ref="C103:C104"/>
    <mergeCell ref="C112:C114"/>
    <mergeCell ref="C117:C119"/>
    <mergeCell ref="G58:G61"/>
    <mergeCell ref="C62:E62"/>
    <mergeCell ref="F70:F73"/>
    <mergeCell ref="G70:G73"/>
    <mergeCell ref="D58:E58"/>
    <mergeCell ref="D70:E70"/>
    <mergeCell ref="B63:B69"/>
    <mergeCell ref="C56:C57"/>
    <mergeCell ref="D56:E56"/>
    <mergeCell ref="F56:F57"/>
    <mergeCell ref="F58:F61"/>
    <mergeCell ref="G56:G57"/>
    <mergeCell ref="F49:F52"/>
    <mergeCell ref="G49:G52"/>
    <mergeCell ref="C53:C55"/>
    <mergeCell ref="D53:E53"/>
    <mergeCell ref="F53:F55"/>
    <mergeCell ref="G53:G55"/>
    <mergeCell ref="C43:C44"/>
    <mergeCell ref="F43:F44"/>
    <mergeCell ref="G43:G44"/>
    <mergeCell ref="C45:C48"/>
    <mergeCell ref="D45:E45"/>
    <mergeCell ref="F45:F48"/>
    <mergeCell ref="G45:G48"/>
    <mergeCell ref="F39:F40"/>
    <mergeCell ref="G39:G40"/>
    <mergeCell ref="C41:C42"/>
    <mergeCell ref="D41:E41"/>
    <mergeCell ref="F41:F42"/>
    <mergeCell ref="G41:G42"/>
    <mergeCell ref="C39:C40"/>
    <mergeCell ref="D39:E39"/>
    <mergeCell ref="F33:F35"/>
    <mergeCell ref="G33:G35"/>
    <mergeCell ref="C36:C38"/>
    <mergeCell ref="D36:E36"/>
    <mergeCell ref="F36:F38"/>
    <mergeCell ref="G36:G38"/>
    <mergeCell ref="C33:C35"/>
    <mergeCell ref="D33:E33"/>
    <mergeCell ref="F25:F28"/>
    <mergeCell ref="G25:G28"/>
    <mergeCell ref="C29:C30"/>
    <mergeCell ref="D29:E29"/>
    <mergeCell ref="F29:F30"/>
    <mergeCell ref="G29:G30"/>
    <mergeCell ref="C25:C28"/>
    <mergeCell ref="F17:F20"/>
    <mergeCell ref="G17:G20"/>
    <mergeCell ref="C21:C24"/>
    <mergeCell ref="F21:F24"/>
    <mergeCell ref="G21:G24"/>
    <mergeCell ref="F9:F12"/>
    <mergeCell ref="G9:G12"/>
    <mergeCell ref="C13:C16"/>
    <mergeCell ref="F13:F16"/>
    <mergeCell ref="G13:G16"/>
    <mergeCell ref="F1:H1"/>
    <mergeCell ref="A2:D2"/>
    <mergeCell ref="A6:G6"/>
    <mergeCell ref="B169:B174"/>
    <mergeCell ref="D7:E7"/>
    <mergeCell ref="D8:E8"/>
    <mergeCell ref="A9:A184"/>
    <mergeCell ref="B9:B57"/>
    <mergeCell ref="C9:C12"/>
    <mergeCell ref="C17:C2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Instalacja 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UGM</cp:lastModifiedBy>
  <cp:lastPrinted>2007-04-26T06:59:26Z</cp:lastPrinted>
  <dcterms:created xsi:type="dcterms:W3CDTF">2002-06-10T13:29:27Z</dcterms:created>
  <dcterms:modified xsi:type="dcterms:W3CDTF">2007-04-27T12:42:37Z</dcterms:modified>
  <cp:category/>
  <cp:version/>
  <cp:contentType/>
  <cp:contentStatus/>
</cp:coreProperties>
</file>